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<sst xmlns="http://schemas.openxmlformats.org/spreadsheetml/2006/main" count="857" uniqueCount="303">
  <si>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Vhembe(DC34)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</si>
  <si>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</si>
  <si>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</si>
  <si>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</si>
  <si>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</si>
  <si>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</si>
  <si>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</si>
  <si>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</si>
  <si>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</si>
  <si>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</si>
  <si>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</si>
  <si>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</si>
  <si>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</si>
  <si>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</si>
  <si>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</si>
  <si>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</si>
  <si>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</si>
  <si>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</si>
  <si>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</si>
  <si>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</si>
  <si>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</si>
  <si>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</si>
  <si>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</si>
  <si>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</si>
  <si>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</si>
  <si>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</si>
  <si>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</si>
  <si>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</si>
  <si>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</si>
  <si>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</si>
  <si>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</si>
  <si>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</si>
  <si>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</si>
  <si>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</si>
  <si>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</si>
  <si>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</si>
  <si>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</si>
  <si>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</si>
  <si>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</si>
  <si>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</si>
  <si>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</si>
  <si>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</si>
  <si>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</si>
  <si>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</si>
  <si>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</si>
  <si>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</si>
  <si>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</si>
  <si>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</si>
  <si>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</si>
  <si>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</si>
  <si>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</si>
  <si>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</si>
  <si>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</si>
  <si>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</si>
  <si>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</si>
  <si>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</si>
  <si>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</si>
  <si>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</si>
  <si>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</si>
  <si>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</si>
  <si>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</si>
  <si>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</si>
  <si>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</si>
  <si>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</si>
  <si>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</si>
  <si>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</si>
  <si>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</si>
  <si>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</si>
  <si>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</si>
  <si>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</si>
  <si>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Vhembe(DC34)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</si>
  <si>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</si>
  <si>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</si>
  <si>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</si>
  <si>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</si>
  <si>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</si>
  <si>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</si>
  <si>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</si>
  <si>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</si>
  <si>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</si>
  <si>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</si>
  <si>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</si>
  <si>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</si>
  <si>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</si>
  <si>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</si>
  <si>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</si>
  <si>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</si>
  <si>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</si>
  <si>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</si>
  <si>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</si>
  <si>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</si>
  <si>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</si>
  <si>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</si>
  <si>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</si>
  <si>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</si>
  <si>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</si>
  <si>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</si>
  <si>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</si>
  <si>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</si>
  <si>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</si>
  <si>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Vhembe(DC34)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</si>
  <si>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</si>
  <si>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</si>
  <si>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</si>
  <si>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</si>
  <si>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</si>
  <si>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</si>
  <si>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</si>
  <si>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</si>
  <si>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</si>
  <si>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</si>
  <si>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</si>
  <si>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</si>
  <si>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</si>
  <si>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</si>
  <si>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</si>
  <si>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</si>
  <si>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</si>
  <si>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</si>
  <si>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</si>
  <si>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</si>
  <si>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</si>
  <si>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</si>
  <si>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</si>
  <si>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</si>
  <si>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</si>
  <si>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</si>
  <si>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</si>
  <si>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</si>
  <si>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Vhembe(DC34)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</si>
  <si>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</si>
  <si>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</si>
  <si>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</si>
  <si>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</si>
  <si>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</si>
  <si>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</si>
  <si>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</si>
  <si>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</si>
  <si>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</si>
  <si>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</si>
  <si>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Vhembe(DC34)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</si>
  <si>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</si>
  <si>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</si>
  <si>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</si>
  <si>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</si>
  <si>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</si>
  <si>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</si>
  <si>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</si>
  <si>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</si>
  <si>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</si>
  <si>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</si>
  <si>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</si>
  <si>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</si>
  <si>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</si>
  <si>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</si>
  <si>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</si>
  <si>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</si>
  <si>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</si>
  <si>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</si>
  <si>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</si>
  <si>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</si>
  <si>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</si>
  <si>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</si>
  <si>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</si>
  <si>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</si>
  <si>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</si>
  <si>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</si>
  <si>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</si>
  <si>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</si>
  <si>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</si>
  <si>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</si>
  <si>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</si>
  <si>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</si>
  <si>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</si>
  <si>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Vhembe(DC34)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</si>
  <si>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</si>
  <si>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</si>
  <si>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</si>
  <si>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</si>
  <si>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</si>
  <si>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</si>
  <si>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</si>
  <si>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</si>
  <si>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</si>
  <si>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</si>
  <si>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</si>
  <si>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</si>
  <si>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</si>
  <si>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</si>
  <si>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</si>
  <si>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</si>
  <si>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</si>
  <si>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</si>
  <si>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</si>
  <si>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</si>
  <si>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</si>
  <si>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</si>
  <si>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</si>
  <si>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</si>
  <si>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</si>
  <si>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</si>
  <si>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</si>
  <si>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Vhembe(DC34)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</si>
  <si>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</si>
  <si>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</si>
  <si>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</si>
  <si>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</si>
  <si>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</si>
  <si>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</si>
  <si>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</si>
  <si>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</si>
  <si>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</si>
  <si>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</si>
  <si>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</si>
  <si>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</si>
  <si>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</si>
  <si>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</si>
  <si>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</si>
  <si>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</si>
  <si>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</si>
  <si>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</si>
  <si>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</si>
  <si>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</si>
  <si>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</si>
  <si>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</si>
  <si>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</si>
  <si>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</si>
  <si>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Vhembe(DC34)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</si>
  <si>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</si>
  <si>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</si>
  <si>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</si>
  <si>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</si>
  <si>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</si>
  <si>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</si>
  <si>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</si>
  <si>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</si>
  <si>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</si>
  <si>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</si>
  <si>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</si>
  <si>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</si>
  <si>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</si>
  <si>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</si>
  <si>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</si>
  <si>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</si>
  <si>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</si>
  <si>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</si>
  <si>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</si>
  <si>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</si>
  <si>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</si>
  <si>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</si>
  <si>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</si>
  <si>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</si>
  <si>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</si>
  <si>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</si>
  <si>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</si>
  <si>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</si>
  <si>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</si>
  <si>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</si>
  <si>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</si>
  <si>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</si>
  <si>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</si>
  <si>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</si>
  <si>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</si>
  <si>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Vhembe(DC34)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</si>
  <si>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</si>
  <si>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</si>
  <si>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Limpopo: Vhembe(DC34)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</si>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</sst>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87011111</v>
      </c>
      <c r="C6" s="19">
        <v>0</v>
      </c>
      <c r="D6" s="59">
        <v>0</v>
      </c>
      <c r="E6" s="60">
        <v>117068939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2088</v>
      </c>
      <c r="O6" s="60">
        <v>0</v>
      </c>
      <c r="P6" s="60">
        <v>0</v>
      </c>
      <c r="Q6" s="60">
        <v>2088</v>
      </c>
      <c r="R6" s="60">
        <v>3970316</v>
      </c>
      <c r="S6" s="60">
        <v>0</v>
      </c>
      <c r="T6" s="60">
        <v>10545823</v>
      </c>
      <c r="U6" s="60">
        <v>14516139</v>
      </c>
      <c r="V6" s="60">
        <v>14518227</v>
      </c>
      <c r="W6" s="60">
        <v>103700741</v>
      </c>
      <c r="X6" s="60">
        <v>-89182514</v>
      </c>
      <c r="Y6" s="61">
        <v>-86</v>
      </c>
      <c r="Z6" s="62">
        <v>117068939</v>
      </c>
    </row>
    <row r="7" spans="1:26" ht="13.5">
      <c r="A7" s="58" t="s">
        <v>33</v>
      </c>
      <c r="B7" s="19">
        <v>11244034</v>
      </c>
      <c r="C7" s="19">
        <v>0</v>
      </c>
      <c r="D7" s="59">
        <v>0</v>
      </c>
      <c r="E7" s="60">
        <v>13300867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569705</v>
      </c>
      <c r="L7" s="60">
        <v>567575</v>
      </c>
      <c r="M7" s="60">
        <v>1137280</v>
      </c>
      <c r="N7" s="60">
        <v>116310</v>
      </c>
      <c r="O7" s="60">
        <v>0</v>
      </c>
      <c r="P7" s="60">
        <v>0</v>
      </c>
      <c r="Q7" s="60">
        <v>116310</v>
      </c>
      <c r="R7" s="60">
        <v>2459648</v>
      </c>
      <c r="S7" s="60">
        <v>0</v>
      </c>
      <c r="T7" s="60">
        <v>0</v>
      </c>
      <c r="U7" s="60">
        <v>2459648</v>
      </c>
      <c r="V7" s="60">
        <v>3713238</v>
      </c>
      <c r="W7" s="60">
        <v>9692584</v>
      </c>
      <c r="X7" s="60">
        <v>-5979346</v>
      </c>
      <c r="Y7" s="61">
        <v>-61.69</v>
      </c>
      <c r="Z7" s="62">
        <v>13300867</v>
      </c>
    </row>
    <row r="8" spans="1:26" ht="13.5">
      <c r="A8" s="58" t="s">
        <v>34</v>
      </c>
      <c r="B8" s="19">
        <v>931546359</v>
      </c>
      <c r="C8" s="19">
        <v>0</v>
      </c>
      <c r="D8" s="59">
        <v>800549000</v>
      </c>
      <c r="E8" s="60">
        <v>578457464</v>
      </c>
      <c r="F8" s="60">
        <v>39414971</v>
      </c>
      <c r="G8" s="60">
        <v>46943443</v>
      </c>
      <c r="H8" s="60">
        <v>52796082</v>
      </c>
      <c r="I8" s="60">
        <v>139154496</v>
      </c>
      <c r="J8" s="60">
        <v>64781085</v>
      </c>
      <c r="K8" s="60">
        <v>37909958</v>
      </c>
      <c r="L8" s="60">
        <v>53733857</v>
      </c>
      <c r="M8" s="60">
        <v>156424900</v>
      </c>
      <c r="N8" s="60">
        <v>2446739</v>
      </c>
      <c r="O8" s="60">
        <v>126788000</v>
      </c>
      <c r="P8" s="60">
        <v>69784020</v>
      </c>
      <c r="Q8" s="60">
        <v>199018759</v>
      </c>
      <c r="R8" s="60">
        <v>78021461</v>
      </c>
      <c r="S8" s="60">
        <v>0</v>
      </c>
      <c r="T8" s="60">
        <v>110021148</v>
      </c>
      <c r="U8" s="60">
        <v>188042609</v>
      </c>
      <c r="V8" s="60">
        <v>682640764</v>
      </c>
      <c r="W8" s="60">
        <v>633675000</v>
      </c>
      <c r="X8" s="60">
        <v>48965764</v>
      </c>
      <c r="Y8" s="61">
        <v>7.73</v>
      </c>
      <c r="Z8" s="62">
        <v>578457464</v>
      </c>
    </row>
    <row r="9" spans="1:26" ht="13.5">
      <c r="A9" s="58" t="s">
        <v>35</v>
      </c>
      <c r="B9" s="19">
        <v>1257256</v>
      </c>
      <c r="C9" s="19">
        <v>0</v>
      </c>
      <c r="D9" s="59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8066464</v>
      </c>
      <c r="L9" s="60">
        <v>0</v>
      </c>
      <c r="M9" s="60">
        <v>8066464</v>
      </c>
      <c r="N9" s="60">
        <v>264901</v>
      </c>
      <c r="O9" s="60">
        <v>0</v>
      </c>
      <c r="P9" s="60">
        <v>0</v>
      </c>
      <c r="Q9" s="60">
        <v>264901</v>
      </c>
      <c r="R9" s="60">
        <v>71591496</v>
      </c>
      <c r="S9" s="60">
        <v>0</v>
      </c>
      <c r="T9" s="60">
        <v>0</v>
      </c>
      <c r="U9" s="60">
        <v>71591496</v>
      </c>
      <c r="V9" s="60">
        <v>79922861</v>
      </c>
      <c r="W9" s="60">
        <v>87898275</v>
      </c>
      <c r="X9" s="60">
        <v>-7975414</v>
      </c>
      <c r="Y9" s="61">
        <v>-9.07</v>
      </c>
      <c r="Z9" s="62">
        <v>0</v>
      </c>
    </row>
    <row r="10" spans="1:26" ht="25.5">
      <c r="A10" s="63" t="s">
        <v>278</v>
      </c>
      <c r="B10" s="64">
        <f>SUM(B5:B9)</f>
        <v>1031058760</v>
      </c>
      <c r="C10" s="64">
        <f>SUM(C5:C9)</f>
        <v>0</v>
      </c>
      <c r="D10" s="65">
        <f aca="true" t="shared" si="0" ref="D10:Z10">SUM(D5:D9)</f>
        <v>800549000</v>
      </c>
      <c r="E10" s="66">
        <f t="shared" si="0"/>
        <v>708827270</v>
      </c>
      <c r="F10" s="66">
        <f t="shared" si="0"/>
        <v>39414971</v>
      </c>
      <c r="G10" s="66">
        <f t="shared" si="0"/>
        <v>46943443</v>
      </c>
      <c r="H10" s="66">
        <f t="shared" si="0"/>
        <v>52796082</v>
      </c>
      <c r="I10" s="66">
        <f t="shared" si="0"/>
        <v>139154496</v>
      </c>
      <c r="J10" s="66">
        <f t="shared" si="0"/>
        <v>64781085</v>
      </c>
      <c r="K10" s="66">
        <f t="shared" si="0"/>
        <v>46546127</v>
      </c>
      <c r="L10" s="66">
        <f t="shared" si="0"/>
        <v>54301432</v>
      </c>
      <c r="M10" s="66">
        <f t="shared" si="0"/>
        <v>165628644</v>
      </c>
      <c r="N10" s="66">
        <f t="shared" si="0"/>
        <v>2830038</v>
      </c>
      <c r="O10" s="66">
        <f t="shared" si="0"/>
        <v>126788000</v>
      </c>
      <c r="P10" s="66">
        <f t="shared" si="0"/>
        <v>69784020</v>
      </c>
      <c r="Q10" s="66">
        <f t="shared" si="0"/>
        <v>199402058</v>
      </c>
      <c r="R10" s="66">
        <f t="shared" si="0"/>
        <v>156042921</v>
      </c>
      <c r="S10" s="66">
        <f t="shared" si="0"/>
        <v>0</v>
      </c>
      <c r="T10" s="66">
        <f t="shared" si="0"/>
        <v>120566971</v>
      </c>
      <c r="U10" s="66">
        <f t="shared" si="0"/>
        <v>276609892</v>
      </c>
      <c r="V10" s="66">
        <f t="shared" si="0"/>
        <v>780795090</v>
      </c>
      <c r="W10" s="66">
        <f t="shared" si="0"/>
        <v>834966600</v>
      </c>
      <c r="X10" s="66">
        <f t="shared" si="0"/>
        <v>-54171510</v>
      </c>
      <c r="Y10" s="67">
        <f>+IF(W10&lt;&gt;0,(X10/W10)*100,0)</f>
        <v>-6.487865502644058</v>
      </c>
      <c r="Z10" s="68">
        <f t="shared" si="0"/>
        <v>708827270</v>
      </c>
    </row>
    <row r="11" spans="1:26" ht="13.5">
      <c r="A11" s="58" t="s">
        <v>37</v>
      </c>
      <c r="B11" s="19">
        <v>678095422</v>
      </c>
      <c r="C11" s="19">
        <v>0</v>
      </c>
      <c r="D11" s="59">
        <v>127755561</v>
      </c>
      <c r="E11" s="60">
        <v>431707334</v>
      </c>
      <c r="F11" s="60">
        <v>29246272</v>
      </c>
      <c r="G11" s="60">
        <v>34519045</v>
      </c>
      <c r="H11" s="60">
        <v>32607046</v>
      </c>
      <c r="I11" s="60">
        <v>96372363</v>
      </c>
      <c r="J11" s="60">
        <v>38732696</v>
      </c>
      <c r="K11" s="60">
        <v>30760096</v>
      </c>
      <c r="L11" s="60">
        <v>11233899</v>
      </c>
      <c r="M11" s="60">
        <v>80726691</v>
      </c>
      <c r="N11" s="60">
        <v>10079849</v>
      </c>
      <c r="O11" s="60">
        <v>12359000</v>
      </c>
      <c r="P11" s="60">
        <v>14667135</v>
      </c>
      <c r="Q11" s="60">
        <v>37105984</v>
      </c>
      <c r="R11" s="60">
        <v>29505339</v>
      </c>
      <c r="S11" s="60">
        <v>0</v>
      </c>
      <c r="T11" s="60">
        <v>28413937</v>
      </c>
      <c r="U11" s="60">
        <v>57919276</v>
      </c>
      <c r="V11" s="60">
        <v>272124314</v>
      </c>
      <c r="W11" s="60">
        <v>433722164</v>
      </c>
      <c r="X11" s="60">
        <v>-161597850</v>
      </c>
      <c r="Y11" s="61">
        <v>-37.26</v>
      </c>
      <c r="Z11" s="62">
        <v>431707334</v>
      </c>
    </row>
    <row r="12" spans="1:26" ht="13.5">
      <c r="A12" s="58" t="s">
        <v>38</v>
      </c>
      <c r="B12" s="19">
        <v>11307111</v>
      </c>
      <c r="C12" s="19">
        <v>0</v>
      </c>
      <c r="D12" s="59">
        <v>0</v>
      </c>
      <c r="E12" s="60">
        <v>12228906</v>
      </c>
      <c r="F12" s="60">
        <v>921573</v>
      </c>
      <c r="G12" s="60">
        <v>783778</v>
      </c>
      <c r="H12" s="60">
        <v>1034138</v>
      </c>
      <c r="I12" s="60">
        <v>2739489</v>
      </c>
      <c r="J12" s="60">
        <v>968703</v>
      </c>
      <c r="K12" s="60">
        <v>852779</v>
      </c>
      <c r="L12" s="60">
        <v>0</v>
      </c>
      <c r="M12" s="60">
        <v>1821482</v>
      </c>
      <c r="N12" s="60">
        <v>994884</v>
      </c>
      <c r="O12" s="60">
        <v>0</v>
      </c>
      <c r="P12" s="60">
        <v>0</v>
      </c>
      <c r="Q12" s="60">
        <v>994884</v>
      </c>
      <c r="R12" s="60">
        <v>889004</v>
      </c>
      <c r="S12" s="60">
        <v>0</v>
      </c>
      <c r="T12" s="60">
        <v>1414495</v>
      </c>
      <c r="U12" s="60">
        <v>2303499</v>
      </c>
      <c r="V12" s="60">
        <v>7859354</v>
      </c>
      <c r="W12" s="60">
        <v>12228907</v>
      </c>
      <c r="X12" s="60">
        <v>-4369553</v>
      </c>
      <c r="Y12" s="61">
        <v>-35.73</v>
      </c>
      <c r="Z12" s="62">
        <v>12228906</v>
      </c>
    </row>
    <row r="13" spans="1:26" ht="13.5">
      <c r="A13" s="58" t="s">
        <v>279</v>
      </c>
      <c r="B13" s="19">
        <v>6590469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72345909</v>
      </c>
      <c r="C15" s="19">
        <v>0</v>
      </c>
      <c r="D15" s="59">
        <v>0</v>
      </c>
      <c r="E15" s="60">
        <v>73714062</v>
      </c>
      <c r="F15" s="60">
        <v>825563</v>
      </c>
      <c r="G15" s="60">
        <v>2505276</v>
      </c>
      <c r="H15" s="60">
        <v>5027760</v>
      </c>
      <c r="I15" s="60">
        <v>8358599</v>
      </c>
      <c r="J15" s="60">
        <v>5417073</v>
      </c>
      <c r="K15" s="60">
        <v>3571868</v>
      </c>
      <c r="L15" s="60">
        <v>34943904</v>
      </c>
      <c r="M15" s="60">
        <v>43932845</v>
      </c>
      <c r="N15" s="60">
        <v>1834106</v>
      </c>
      <c r="O15" s="60">
        <v>104129000</v>
      </c>
      <c r="P15" s="60">
        <v>11132949</v>
      </c>
      <c r="Q15" s="60">
        <v>117096055</v>
      </c>
      <c r="R15" s="60">
        <v>30108711</v>
      </c>
      <c r="S15" s="60">
        <v>0</v>
      </c>
      <c r="T15" s="60">
        <v>17259407</v>
      </c>
      <c r="U15" s="60">
        <v>47368118</v>
      </c>
      <c r="V15" s="60">
        <v>216755617</v>
      </c>
      <c r="W15" s="60">
        <v>68094316</v>
      </c>
      <c r="X15" s="60">
        <v>148661301</v>
      </c>
      <c r="Y15" s="61">
        <v>218.32</v>
      </c>
      <c r="Z15" s="62">
        <v>73714062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262719849</v>
      </c>
      <c r="C17" s="19">
        <v>0</v>
      </c>
      <c r="D17" s="59">
        <v>672793439</v>
      </c>
      <c r="E17" s="60">
        <v>191176967</v>
      </c>
      <c r="F17" s="60">
        <v>8421563</v>
      </c>
      <c r="G17" s="60">
        <v>9135344</v>
      </c>
      <c r="H17" s="60">
        <v>14127138</v>
      </c>
      <c r="I17" s="60">
        <v>31684045</v>
      </c>
      <c r="J17" s="60">
        <v>19662613</v>
      </c>
      <c r="K17" s="60">
        <v>11361385</v>
      </c>
      <c r="L17" s="60">
        <v>8123629</v>
      </c>
      <c r="M17" s="60">
        <v>39147627</v>
      </c>
      <c r="N17" s="60">
        <v>2879591</v>
      </c>
      <c r="O17" s="60">
        <v>10300000</v>
      </c>
      <c r="P17" s="60">
        <v>43983936</v>
      </c>
      <c r="Q17" s="60">
        <v>57163527</v>
      </c>
      <c r="R17" s="60">
        <v>1495393</v>
      </c>
      <c r="S17" s="60">
        <v>0</v>
      </c>
      <c r="T17" s="60">
        <v>13195646</v>
      </c>
      <c r="U17" s="60">
        <v>14691039</v>
      </c>
      <c r="V17" s="60">
        <v>142686238</v>
      </c>
      <c r="W17" s="60">
        <v>207199601</v>
      </c>
      <c r="X17" s="60">
        <v>-64513363</v>
      </c>
      <c r="Y17" s="61">
        <v>-31.14</v>
      </c>
      <c r="Z17" s="62">
        <v>191176967</v>
      </c>
    </row>
    <row r="18" spans="1:26" ht="13.5">
      <c r="A18" s="70" t="s">
        <v>44</v>
      </c>
      <c r="B18" s="71">
        <f>SUM(B11:B17)</f>
        <v>1031058760</v>
      </c>
      <c r="C18" s="71">
        <f>SUM(C11:C17)</f>
        <v>0</v>
      </c>
      <c r="D18" s="72">
        <f aca="true" t="shared" si="1" ref="D18:Z18">SUM(D11:D17)</f>
        <v>800549000</v>
      </c>
      <c r="E18" s="73">
        <f t="shared" si="1"/>
        <v>708827269</v>
      </c>
      <c r="F18" s="73">
        <f t="shared" si="1"/>
        <v>39414971</v>
      </c>
      <c r="G18" s="73">
        <f t="shared" si="1"/>
        <v>46943443</v>
      </c>
      <c r="H18" s="73">
        <f t="shared" si="1"/>
        <v>52796082</v>
      </c>
      <c r="I18" s="73">
        <f t="shared" si="1"/>
        <v>139154496</v>
      </c>
      <c r="J18" s="73">
        <f t="shared" si="1"/>
        <v>64781085</v>
      </c>
      <c r="K18" s="73">
        <f t="shared" si="1"/>
        <v>46546128</v>
      </c>
      <c r="L18" s="73">
        <f t="shared" si="1"/>
        <v>54301432</v>
      </c>
      <c r="M18" s="73">
        <f t="shared" si="1"/>
        <v>165628645</v>
      </c>
      <c r="N18" s="73">
        <f t="shared" si="1"/>
        <v>15788430</v>
      </c>
      <c r="O18" s="73">
        <f t="shared" si="1"/>
        <v>126788000</v>
      </c>
      <c r="P18" s="73">
        <f t="shared" si="1"/>
        <v>69784020</v>
      </c>
      <c r="Q18" s="73">
        <f t="shared" si="1"/>
        <v>212360450</v>
      </c>
      <c r="R18" s="73">
        <f t="shared" si="1"/>
        <v>61998447</v>
      </c>
      <c r="S18" s="73">
        <f t="shared" si="1"/>
        <v>0</v>
      </c>
      <c r="T18" s="73">
        <f t="shared" si="1"/>
        <v>60283485</v>
      </c>
      <c r="U18" s="73">
        <f t="shared" si="1"/>
        <v>122281932</v>
      </c>
      <c r="V18" s="73">
        <f t="shared" si="1"/>
        <v>639425523</v>
      </c>
      <c r="W18" s="73">
        <f t="shared" si="1"/>
        <v>721244988</v>
      </c>
      <c r="X18" s="73">
        <f t="shared" si="1"/>
        <v>-81819465</v>
      </c>
      <c r="Y18" s="67">
        <f>+IF(W18&lt;&gt;0,(X18/W18)*100,0)</f>
        <v>-11.344198762043945</v>
      </c>
      <c r="Z18" s="74">
        <f t="shared" si="1"/>
        <v>708827269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1</v>
      </c>
      <c r="F19" s="77">
        <f t="shared" si="2"/>
        <v>0</v>
      </c>
      <c r="G19" s="77">
        <f t="shared" si="2"/>
        <v>0</v>
      </c>
      <c r="H19" s="77">
        <f t="shared" si="2"/>
        <v>0</v>
      </c>
      <c r="I19" s="77">
        <f t="shared" si="2"/>
        <v>0</v>
      </c>
      <c r="J19" s="77">
        <f t="shared" si="2"/>
        <v>0</v>
      </c>
      <c r="K19" s="77">
        <f t="shared" si="2"/>
        <v>-1</v>
      </c>
      <c r="L19" s="77">
        <f t="shared" si="2"/>
        <v>0</v>
      </c>
      <c r="M19" s="77">
        <f t="shared" si="2"/>
        <v>-1</v>
      </c>
      <c r="N19" s="77">
        <f t="shared" si="2"/>
        <v>-12958392</v>
      </c>
      <c r="O19" s="77">
        <f t="shared" si="2"/>
        <v>0</v>
      </c>
      <c r="P19" s="77">
        <f t="shared" si="2"/>
        <v>0</v>
      </c>
      <c r="Q19" s="77">
        <f t="shared" si="2"/>
        <v>-12958392</v>
      </c>
      <c r="R19" s="77">
        <f t="shared" si="2"/>
        <v>94044474</v>
      </c>
      <c r="S19" s="77">
        <f t="shared" si="2"/>
        <v>0</v>
      </c>
      <c r="T19" s="77">
        <f t="shared" si="2"/>
        <v>60283486</v>
      </c>
      <c r="U19" s="77">
        <f t="shared" si="2"/>
        <v>154327960</v>
      </c>
      <c r="V19" s="77">
        <f t="shared" si="2"/>
        <v>141369567</v>
      </c>
      <c r="W19" s="77">
        <f>IF(E10=E18,0,W10-W18)</f>
        <v>113721612</v>
      </c>
      <c r="X19" s="77">
        <f t="shared" si="2"/>
        <v>27647955</v>
      </c>
      <c r="Y19" s="78">
        <f>+IF(W19&lt;&gt;0,(X19/W19)*100,0)</f>
        <v>24.31196191626267</v>
      </c>
      <c r="Z19" s="79">
        <f t="shared" si="2"/>
        <v>1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168503536</v>
      </c>
      <c r="O20" s="60">
        <v>0</v>
      </c>
      <c r="P20" s="60">
        <v>0</v>
      </c>
      <c r="Q20" s="60">
        <v>168503536</v>
      </c>
      <c r="R20" s="60">
        <v>0</v>
      </c>
      <c r="S20" s="60">
        <v>0</v>
      </c>
      <c r="T20" s="60">
        <v>0</v>
      </c>
      <c r="U20" s="60">
        <v>0</v>
      </c>
      <c r="V20" s="60">
        <v>168503536</v>
      </c>
      <c r="W20" s="60"/>
      <c r="X20" s="60">
        <v>168503536</v>
      </c>
      <c r="Y20" s="61">
        <v>0</v>
      </c>
      <c r="Z20" s="62">
        <v>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1</v>
      </c>
      <c r="F22" s="88">
        <f t="shared" si="3"/>
        <v>0</v>
      </c>
      <c r="G22" s="88">
        <f t="shared" si="3"/>
        <v>0</v>
      </c>
      <c r="H22" s="88">
        <f t="shared" si="3"/>
        <v>0</v>
      </c>
      <c r="I22" s="88">
        <f t="shared" si="3"/>
        <v>0</v>
      </c>
      <c r="J22" s="88">
        <f t="shared" si="3"/>
        <v>0</v>
      </c>
      <c r="K22" s="88">
        <f t="shared" si="3"/>
        <v>-1</v>
      </c>
      <c r="L22" s="88">
        <f t="shared" si="3"/>
        <v>0</v>
      </c>
      <c r="M22" s="88">
        <f t="shared" si="3"/>
        <v>-1</v>
      </c>
      <c r="N22" s="88">
        <f t="shared" si="3"/>
        <v>155545144</v>
      </c>
      <c r="O22" s="88">
        <f t="shared" si="3"/>
        <v>0</v>
      </c>
      <c r="P22" s="88">
        <f t="shared" si="3"/>
        <v>0</v>
      </c>
      <c r="Q22" s="88">
        <f t="shared" si="3"/>
        <v>155545144</v>
      </c>
      <c r="R22" s="88">
        <f t="shared" si="3"/>
        <v>94044474</v>
      </c>
      <c r="S22" s="88">
        <f t="shared" si="3"/>
        <v>0</v>
      </c>
      <c r="T22" s="88">
        <f t="shared" si="3"/>
        <v>60283486</v>
      </c>
      <c r="U22" s="88">
        <f t="shared" si="3"/>
        <v>154327960</v>
      </c>
      <c r="V22" s="88">
        <f t="shared" si="3"/>
        <v>309873103</v>
      </c>
      <c r="W22" s="88">
        <f t="shared" si="3"/>
        <v>113721612</v>
      </c>
      <c r="X22" s="88">
        <f t="shared" si="3"/>
        <v>196151491</v>
      </c>
      <c r="Y22" s="89">
        <f>+IF(W22&lt;&gt;0,(X22/W22)*100,0)</f>
        <v>172.48391712913812</v>
      </c>
      <c r="Z22" s="90">
        <f t="shared" si="3"/>
        <v>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1</v>
      </c>
      <c r="F24" s="77">
        <f t="shared" si="4"/>
        <v>0</v>
      </c>
      <c r="G24" s="77">
        <f t="shared" si="4"/>
        <v>0</v>
      </c>
      <c r="H24" s="77">
        <f t="shared" si="4"/>
        <v>0</v>
      </c>
      <c r="I24" s="77">
        <f t="shared" si="4"/>
        <v>0</v>
      </c>
      <c r="J24" s="77">
        <f t="shared" si="4"/>
        <v>0</v>
      </c>
      <c r="K24" s="77">
        <f t="shared" si="4"/>
        <v>-1</v>
      </c>
      <c r="L24" s="77">
        <f t="shared" si="4"/>
        <v>0</v>
      </c>
      <c r="M24" s="77">
        <f t="shared" si="4"/>
        <v>-1</v>
      </c>
      <c r="N24" s="77">
        <f t="shared" si="4"/>
        <v>155545144</v>
      </c>
      <c r="O24" s="77">
        <f t="shared" si="4"/>
        <v>0</v>
      </c>
      <c r="P24" s="77">
        <f t="shared" si="4"/>
        <v>0</v>
      </c>
      <c r="Q24" s="77">
        <f t="shared" si="4"/>
        <v>155545144</v>
      </c>
      <c r="R24" s="77">
        <f t="shared" si="4"/>
        <v>94044474</v>
      </c>
      <c r="S24" s="77">
        <f t="shared" si="4"/>
        <v>0</v>
      </c>
      <c r="T24" s="77">
        <f t="shared" si="4"/>
        <v>60283486</v>
      </c>
      <c r="U24" s="77">
        <f t="shared" si="4"/>
        <v>154327960</v>
      </c>
      <c r="V24" s="77">
        <f t="shared" si="4"/>
        <v>309873103</v>
      </c>
      <c r="W24" s="77">
        <f t="shared" si="4"/>
        <v>113721612</v>
      </c>
      <c r="X24" s="77">
        <f t="shared" si="4"/>
        <v>196151491</v>
      </c>
      <c r="Y24" s="78">
        <f>+IF(W24&lt;&gt;0,(X24/W24)*100,0)</f>
        <v>172.48391712913812</v>
      </c>
      <c r="Z24" s="79">
        <f t="shared" si="4"/>
        <v>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818128918</v>
      </c>
      <c r="C27" s="22">
        <v>0</v>
      </c>
      <c r="D27" s="99">
        <v>704498219</v>
      </c>
      <c r="E27" s="100">
        <v>733978296</v>
      </c>
      <c r="F27" s="100">
        <v>21473046</v>
      </c>
      <c r="G27" s="100">
        <v>15985315</v>
      </c>
      <c r="H27" s="100">
        <v>62440941</v>
      </c>
      <c r="I27" s="100">
        <v>99899302</v>
      </c>
      <c r="J27" s="100">
        <v>46899796</v>
      </c>
      <c r="K27" s="100">
        <v>39884982</v>
      </c>
      <c r="L27" s="100">
        <v>52543972</v>
      </c>
      <c r="M27" s="100">
        <v>139328750</v>
      </c>
      <c r="N27" s="100">
        <v>0</v>
      </c>
      <c r="O27" s="100">
        <v>48985847</v>
      </c>
      <c r="P27" s="100">
        <v>59896120</v>
      </c>
      <c r="Q27" s="100">
        <v>108881967</v>
      </c>
      <c r="R27" s="100">
        <v>59896120</v>
      </c>
      <c r="S27" s="100">
        <v>44512056</v>
      </c>
      <c r="T27" s="100">
        <v>57332380</v>
      </c>
      <c r="U27" s="100">
        <v>161740556</v>
      </c>
      <c r="V27" s="100">
        <v>509850575</v>
      </c>
      <c r="W27" s="100">
        <v>733978296</v>
      </c>
      <c r="X27" s="100">
        <v>-224127721</v>
      </c>
      <c r="Y27" s="101">
        <v>-30.54</v>
      </c>
      <c r="Z27" s="102">
        <v>733978296</v>
      </c>
    </row>
    <row r="28" spans="1:26" ht="13.5">
      <c r="A28" s="103" t="s">
        <v>46</v>
      </c>
      <c r="B28" s="19">
        <v>818128918</v>
      </c>
      <c r="C28" s="19">
        <v>0</v>
      </c>
      <c r="D28" s="59">
        <v>581594000</v>
      </c>
      <c r="E28" s="60">
        <v>733978296</v>
      </c>
      <c r="F28" s="60">
        <v>21460846</v>
      </c>
      <c r="G28" s="60">
        <v>15985315</v>
      </c>
      <c r="H28" s="60">
        <v>62437277</v>
      </c>
      <c r="I28" s="60">
        <v>99883438</v>
      </c>
      <c r="J28" s="60">
        <v>46899796</v>
      </c>
      <c r="K28" s="60">
        <v>39884982</v>
      </c>
      <c r="L28" s="60">
        <v>52543972</v>
      </c>
      <c r="M28" s="60">
        <v>139328750</v>
      </c>
      <c r="N28" s="60">
        <v>0</v>
      </c>
      <c r="O28" s="60">
        <v>48985847</v>
      </c>
      <c r="P28" s="60">
        <v>59896120</v>
      </c>
      <c r="Q28" s="60">
        <v>108881967</v>
      </c>
      <c r="R28" s="60">
        <v>59896120</v>
      </c>
      <c r="S28" s="60">
        <v>44512056</v>
      </c>
      <c r="T28" s="60">
        <v>57332380</v>
      </c>
      <c r="U28" s="60">
        <v>161740556</v>
      </c>
      <c r="V28" s="60">
        <v>509834711</v>
      </c>
      <c r="W28" s="60">
        <v>733978296</v>
      </c>
      <c r="X28" s="60">
        <v>-224143585</v>
      </c>
      <c r="Y28" s="61">
        <v>-30.54</v>
      </c>
      <c r="Z28" s="62">
        <v>733978296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12200</v>
      </c>
      <c r="G29" s="60">
        <v>0</v>
      </c>
      <c r="H29" s="60">
        <v>0</v>
      </c>
      <c r="I29" s="60">
        <v>12200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12200</v>
      </c>
      <c r="W29" s="60"/>
      <c r="X29" s="60">
        <v>12200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122904219</v>
      </c>
      <c r="E31" s="60">
        <v>0</v>
      </c>
      <c r="F31" s="60">
        <v>0</v>
      </c>
      <c r="G31" s="60">
        <v>0</v>
      </c>
      <c r="H31" s="60">
        <v>3664</v>
      </c>
      <c r="I31" s="60">
        <v>3664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3664</v>
      </c>
      <c r="W31" s="60"/>
      <c r="X31" s="60">
        <v>3664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818128918</v>
      </c>
      <c r="C32" s="22">
        <f>SUM(C28:C31)</f>
        <v>0</v>
      </c>
      <c r="D32" s="99">
        <f aca="true" t="shared" si="5" ref="D32:Z32">SUM(D28:D31)</f>
        <v>704498219</v>
      </c>
      <c r="E32" s="100">
        <f t="shared" si="5"/>
        <v>733978296</v>
      </c>
      <c r="F32" s="100">
        <f t="shared" si="5"/>
        <v>21473046</v>
      </c>
      <c r="G32" s="100">
        <f t="shared" si="5"/>
        <v>15985315</v>
      </c>
      <c r="H32" s="100">
        <f t="shared" si="5"/>
        <v>62440941</v>
      </c>
      <c r="I32" s="100">
        <f t="shared" si="5"/>
        <v>99899302</v>
      </c>
      <c r="J32" s="100">
        <f t="shared" si="5"/>
        <v>46899796</v>
      </c>
      <c r="K32" s="100">
        <f t="shared" si="5"/>
        <v>39884982</v>
      </c>
      <c r="L32" s="100">
        <f t="shared" si="5"/>
        <v>52543972</v>
      </c>
      <c r="M32" s="100">
        <f t="shared" si="5"/>
        <v>139328750</v>
      </c>
      <c r="N32" s="100">
        <f t="shared" si="5"/>
        <v>0</v>
      </c>
      <c r="O32" s="100">
        <f t="shared" si="5"/>
        <v>48985847</v>
      </c>
      <c r="P32" s="100">
        <f t="shared" si="5"/>
        <v>59896120</v>
      </c>
      <c r="Q32" s="100">
        <f t="shared" si="5"/>
        <v>108881967</v>
      </c>
      <c r="R32" s="100">
        <f t="shared" si="5"/>
        <v>59896120</v>
      </c>
      <c r="S32" s="100">
        <f t="shared" si="5"/>
        <v>44512056</v>
      </c>
      <c r="T32" s="100">
        <f t="shared" si="5"/>
        <v>57332380</v>
      </c>
      <c r="U32" s="100">
        <f t="shared" si="5"/>
        <v>161740556</v>
      </c>
      <c r="V32" s="100">
        <f t="shared" si="5"/>
        <v>509850575</v>
      </c>
      <c r="W32" s="100">
        <f t="shared" si="5"/>
        <v>733978296</v>
      </c>
      <c r="X32" s="100">
        <f t="shared" si="5"/>
        <v>-224127721</v>
      </c>
      <c r="Y32" s="101">
        <f>+IF(W32&lt;&gt;0,(X32/W32)*100,0)</f>
        <v>-30.536014787009453</v>
      </c>
      <c r="Z32" s="102">
        <f t="shared" si="5"/>
        <v>733978296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471028661</v>
      </c>
      <c r="C35" s="19">
        <v>0</v>
      </c>
      <c r="D35" s="59">
        <v>244848000</v>
      </c>
      <c r="E35" s="60">
        <v>244847999</v>
      </c>
      <c r="F35" s="60">
        <v>203742954</v>
      </c>
      <c r="G35" s="60">
        <v>209230685</v>
      </c>
      <c r="H35" s="60">
        <v>209230685</v>
      </c>
      <c r="I35" s="60">
        <v>209230685</v>
      </c>
      <c r="J35" s="60">
        <v>6681423</v>
      </c>
      <c r="K35" s="60">
        <v>102429447</v>
      </c>
      <c r="L35" s="60">
        <v>20297424</v>
      </c>
      <c r="M35" s="60">
        <v>20297424</v>
      </c>
      <c r="N35" s="60">
        <v>20297424</v>
      </c>
      <c r="O35" s="60">
        <v>135354004</v>
      </c>
      <c r="P35" s="60">
        <v>89961995</v>
      </c>
      <c r="Q35" s="60">
        <v>89961995</v>
      </c>
      <c r="R35" s="60">
        <v>265965094</v>
      </c>
      <c r="S35" s="60">
        <v>0</v>
      </c>
      <c r="T35" s="60">
        <v>127427699</v>
      </c>
      <c r="U35" s="60">
        <v>127427699</v>
      </c>
      <c r="V35" s="60">
        <v>127427699</v>
      </c>
      <c r="W35" s="60">
        <v>244847999</v>
      </c>
      <c r="X35" s="60">
        <v>-117420300</v>
      </c>
      <c r="Y35" s="61">
        <v>-47.96</v>
      </c>
      <c r="Z35" s="62">
        <v>244847999</v>
      </c>
    </row>
    <row r="36" spans="1:26" ht="13.5">
      <c r="A36" s="58" t="s">
        <v>57</v>
      </c>
      <c r="B36" s="19">
        <v>3478173612</v>
      </c>
      <c r="C36" s="19">
        <v>0</v>
      </c>
      <c r="D36" s="59">
        <v>4305239000</v>
      </c>
      <c r="E36" s="60">
        <v>4305239000</v>
      </c>
      <c r="F36" s="60">
        <v>21473046</v>
      </c>
      <c r="G36" s="60">
        <v>15985315</v>
      </c>
      <c r="H36" s="60">
        <v>15985315</v>
      </c>
      <c r="I36" s="60">
        <v>15985315</v>
      </c>
      <c r="J36" s="60">
        <v>43973461</v>
      </c>
      <c r="K36" s="60">
        <v>39884982</v>
      </c>
      <c r="L36" s="60">
        <v>52543973</v>
      </c>
      <c r="M36" s="60">
        <v>52543973</v>
      </c>
      <c r="N36" s="60">
        <v>141504</v>
      </c>
      <c r="O36" s="60">
        <v>48985847</v>
      </c>
      <c r="P36" s="60">
        <v>236276593</v>
      </c>
      <c r="Q36" s="60">
        <v>236276593</v>
      </c>
      <c r="R36" s="60">
        <v>36483892</v>
      </c>
      <c r="S36" s="60">
        <v>0</v>
      </c>
      <c r="T36" s="60">
        <v>57370928</v>
      </c>
      <c r="U36" s="60">
        <v>57370928</v>
      </c>
      <c r="V36" s="60">
        <v>57370928</v>
      </c>
      <c r="W36" s="60">
        <v>4305239000</v>
      </c>
      <c r="X36" s="60">
        <v>-4247868072</v>
      </c>
      <c r="Y36" s="61">
        <v>-98.67</v>
      </c>
      <c r="Z36" s="62">
        <v>4305239000</v>
      </c>
    </row>
    <row r="37" spans="1:26" ht="13.5">
      <c r="A37" s="58" t="s">
        <v>58</v>
      </c>
      <c r="B37" s="19">
        <v>534489496</v>
      </c>
      <c r="C37" s="19">
        <v>0</v>
      </c>
      <c r="D37" s="59">
        <v>455954000</v>
      </c>
      <c r="E37" s="60">
        <v>455953539</v>
      </c>
      <c r="F37" s="60">
        <v>194223000</v>
      </c>
      <c r="G37" s="60">
        <v>194223000</v>
      </c>
      <c r="H37" s="60">
        <v>194223000</v>
      </c>
      <c r="I37" s="60">
        <v>194223000</v>
      </c>
      <c r="J37" s="60">
        <v>30865339</v>
      </c>
      <c r="K37" s="60">
        <v>47655127</v>
      </c>
      <c r="L37" s="60">
        <v>54301433</v>
      </c>
      <c r="M37" s="60">
        <v>54301433</v>
      </c>
      <c r="N37" s="60">
        <v>15520497</v>
      </c>
      <c r="O37" s="60">
        <v>129791909</v>
      </c>
      <c r="P37" s="60">
        <v>534892288</v>
      </c>
      <c r="Q37" s="60">
        <v>534892288</v>
      </c>
      <c r="R37" s="60">
        <v>227155236</v>
      </c>
      <c r="S37" s="60">
        <v>0</v>
      </c>
      <c r="T37" s="60">
        <v>130154341</v>
      </c>
      <c r="U37" s="60">
        <v>130154341</v>
      </c>
      <c r="V37" s="60">
        <v>130154341</v>
      </c>
      <c r="W37" s="60">
        <v>455953539</v>
      </c>
      <c r="X37" s="60">
        <v>-325799198</v>
      </c>
      <c r="Y37" s="61">
        <v>-71.45</v>
      </c>
      <c r="Z37" s="62">
        <v>455953539</v>
      </c>
    </row>
    <row r="38" spans="1:26" ht="13.5">
      <c r="A38" s="58" t="s">
        <v>59</v>
      </c>
      <c r="B38" s="19">
        <v>2156118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3412556659</v>
      </c>
      <c r="C39" s="19">
        <v>0</v>
      </c>
      <c r="D39" s="59">
        <v>4094133000</v>
      </c>
      <c r="E39" s="60">
        <v>4094133460</v>
      </c>
      <c r="F39" s="60">
        <v>30993000</v>
      </c>
      <c r="G39" s="60">
        <v>30993000</v>
      </c>
      <c r="H39" s="60">
        <v>30993000</v>
      </c>
      <c r="I39" s="60">
        <v>30993000</v>
      </c>
      <c r="J39" s="60">
        <v>19789545</v>
      </c>
      <c r="K39" s="60">
        <v>94659302</v>
      </c>
      <c r="L39" s="60">
        <v>18539964</v>
      </c>
      <c r="M39" s="60">
        <v>18539964</v>
      </c>
      <c r="N39" s="60">
        <v>4918431</v>
      </c>
      <c r="O39" s="60">
        <v>54547942</v>
      </c>
      <c r="P39" s="60">
        <v>-208653701</v>
      </c>
      <c r="Q39" s="60">
        <v>-208653701</v>
      </c>
      <c r="R39" s="60">
        <v>75293750</v>
      </c>
      <c r="S39" s="60">
        <v>0</v>
      </c>
      <c r="T39" s="60">
        <v>54644286</v>
      </c>
      <c r="U39" s="60">
        <v>54644286</v>
      </c>
      <c r="V39" s="60">
        <v>54644286</v>
      </c>
      <c r="W39" s="60">
        <v>4094133460</v>
      </c>
      <c r="X39" s="60">
        <v>-4039489174</v>
      </c>
      <c r="Y39" s="61">
        <v>-98.67</v>
      </c>
      <c r="Z39" s="62">
        <v>4094133460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-88008159</v>
      </c>
      <c r="C42" s="19">
        <v>0</v>
      </c>
      <c r="D42" s="59">
        <v>686645824</v>
      </c>
      <c r="E42" s="60">
        <v>686645824</v>
      </c>
      <c r="F42" s="60">
        <v>-83322365</v>
      </c>
      <c r="G42" s="60">
        <v>-51478009</v>
      </c>
      <c r="H42" s="60">
        <v>-52796082</v>
      </c>
      <c r="I42" s="60">
        <v>-187596456</v>
      </c>
      <c r="J42" s="60">
        <v>-64781085</v>
      </c>
      <c r="K42" s="60">
        <v>-36800958</v>
      </c>
      <c r="L42" s="60">
        <v>26516725</v>
      </c>
      <c r="M42" s="60">
        <v>-75065318</v>
      </c>
      <c r="N42" s="60">
        <v>155778657</v>
      </c>
      <c r="O42" s="60">
        <v>-123591095</v>
      </c>
      <c r="P42" s="60">
        <v>252247980</v>
      </c>
      <c r="Q42" s="60">
        <v>284435542</v>
      </c>
      <c r="R42" s="60">
        <v>259071521</v>
      </c>
      <c r="S42" s="60">
        <v>113673442</v>
      </c>
      <c r="T42" s="60">
        <v>-130154341</v>
      </c>
      <c r="U42" s="60">
        <v>242590622</v>
      </c>
      <c r="V42" s="60">
        <v>264364390</v>
      </c>
      <c r="W42" s="60">
        <v>686645824</v>
      </c>
      <c r="X42" s="60">
        <v>-422281434</v>
      </c>
      <c r="Y42" s="61">
        <v>-61.5</v>
      </c>
      <c r="Z42" s="62">
        <v>686645824</v>
      </c>
    </row>
    <row r="43" spans="1:26" ht="13.5">
      <c r="A43" s="58" t="s">
        <v>63</v>
      </c>
      <c r="B43" s="19">
        <v>-655180461</v>
      </c>
      <c r="C43" s="19">
        <v>0</v>
      </c>
      <c r="D43" s="59">
        <v>-704498004</v>
      </c>
      <c r="E43" s="60">
        <v>-704498004</v>
      </c>
      <c r="F43" s="60">
        <v>-21473046</v>
      </c>
      <c r="G43" s="60">
        <v>-15985315</v>
      </c>
      <c r="H43" s="60">
        <v>-62440941</v>
      </c>
      <c r="I43" s="60">
        <v>-99899302</v>
      </c>
      <c r="J43" s="60">
        <v>-46899796</v>
      </c>
      <c r="K43" s="60">
        <v>-43973461</v>
      </c>
      <c r="L43" s="60">
        <v>-52543972</v>
      </c>
      <c r="M43" s="60">
        <v>-143417229</v>
      </c>
      <c r="N43" s="60">
        <v>-141504</v>
      </c>
      <c r="O43" s="60">
        <v>-48985847</v>
      </c>
      <c r="P43" s="60">
        <v>-59896121</v>
      </c>
      <c r="Q43" s="60">
        <v>-109023472</v>
      </c>
      <c r="R43" s="60">
        <v>-36483892</v>
      </c>
      <c r="S43" s="60">
        <v>-44550606</v>
      </c>
      <c r="T43" s="60">
        <v>-57370929</v>
      </c>
      <c r="U43" s="60">
        <v>-138405427</v>
      </c>
      <c r="V43" s="60">
        <v>-490745430</v>
      </c>
      <c r="W43" s="60">
        <v>-704498004</v>
      </c>
      <c r="X43" s="60">
        <v>213752574</v>
      </c>
      <c r="Y43" s="61">
        <v>-30.34</v>
      </c>
      <c r="Z43" s="62">
        <v>-704498004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-651949965</v>
      </c>
      <c r="C45" s="22">
        <v>0</v>
      </c>
      <c r="D45" s="99">
        <v>-17852180</v>
      </c>
      <c r="E45" s="100">
        <v>-17852180</v>
      </c>
      <c r="F45" s="100">
        <v>134140763</v>
      </c>
      <c r="G45" s="100">
        <v>66677439</v>
      </c>
      <c r="H45" s="100">
        <v>-48559584</v>
      </c>
      <c r="I45" s="100">
        <v>-48559584</v>
      </c>
      <c r="J45" s="100">
        <v>-160240465</v>
      </c>
      <c r="K45" s="100">
        <v>-241014884</v>
      </c>
      <c r="L45" s="100">
        <v>-267042131</v>
      </c>
      <c r="M45" s="100">
        <v>-267042131</v>
      </c>
      <c r="N45" s="100">
        <v>-111404978</v>
      </c>
      <c r="O45" s="100">
        <v>-283981920</v>
      </c>
      <c r="P45" s="100">
        <v>-91630061</v>
      </c>
      <c r="Q45" s="100">
        <v>-111404978</v>
      </c>
      <c r="R45" s="100">
        <v>130957568</v>
      </c>
      <c r="S45" s="100">
        <v>200080404</v>
      </c>
      <c r="T45" s="100">
        <v>12555134</v>
      </c>
      <c r="U45" s="100">
        <v>12555134</v>
      </c>
      <c r="V45" s="100">
        <v>12555134</v>
      </c>
      <c r="W45" s="100">
        <v>-17852180</v>
      </c>
      <c r="X45" s="100">
        <v>30407314</v>
      </c>
      <c r="Y45" s="101">
        <v>-170.33</v>
      </c>
      <c r="Z45" s="102">
        <v>-17852180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6311596</v>
      </c>
      <c r="C49" s="52">
        <v>0</v>
      </c>
      <c r="D49" s="129">
        <v>6858371</v>
      </c>
      <c r="E49" s="54">
        <v>7406290</v>
      </c>
      <c r="F49" s="54">
        <v>0</v>
      </c>
      <c r="G49" s="54">
        <v>0</v>
      </c>
      <c r="H49" s="54">
        <v>0</v>
      </c>
      <c r="I49" s="54">
        <v>7054626</v>
      </c>
      <c r="J49" s="54">
        <v>0</v>
      </c>
      <c r="K49" s="54">
        <v>0</v>
      </c>
      <c r="L49" s="54">
        <v>0</v>
      </c>
      <c r="M49" s="54">
        <v>6676169</v>
      </c>
      <c r="N49" s="54">
        <v>0</v>
      </c>
      <c r="O49" s="54">
        <v>0</v>
      </c>
      <c r="P49" s="54">
        <v>0</v>
      </c>
      <c r="Q49" s="54">
        <v>51350479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85657531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2133997</v>
      </c>
      <c r="C51" s="52">
        <v>0</v>
      </c>
      <c r="D51" s="129">
        <v>3606115</v>
      </c>
      <c r="E51" s="54">
        <v>3134518</v>
      </c>
      <c r="F51" s="54">
        <v>0</v>
      </c>
      <c r="G51" s="54">
        <v>0</v>
      </c>
      <c r="H51" s="54">
        <v>0</v>
      </c>
      <c r="I51" s="54">
        <v>581462</v>
      </c>
      <c r="J51" s="54">
        <v>0</v>
      </c>
      <c r="K51" s="54">
        <v>0</v>
      </c>
      <c r="L51" s="54">
        <v>0</v>
      </c>
      <c r="M51" s="54">
        <v>508928</v>
      </c>
      <c r="N51" s="54">
        <v>0</v>
      </c>
      <c r="O51" s="54">
        <v>0</v>
      </c>
      <c r="P51" s="54">
        <v>0</v>
      </c>
      <c r="Q51" s="54">
        <v>9251620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19216640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27.080162210548032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156.25750225685397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66315.46934865901</v>
      </c>
      <c r="O58" s="7">
        <f t="shared" si="6"/>
        <v>0</v>
      </c>
      <c r="P58" s="7">
        <f t="shared" si="6"/>
        <v>0</v>
      </c>
      <c r="Q58" s="7">
        <f t="shared" si="6"/>
        <v>234570.25862068968</v>
      </c>
      <c r="R58" s="7">
        <f t="shared" si="6"/>
        <v>100</v>
      </c>
      <c r="S58" s="7">
        <f t="shared" si="6"/>
        <v>0</v>
      </c>
      <c r="T58" s="7">
        <f t="shared" si="6"/>
        <v>0</v>
      </c>
      <c r="U58" s="7">
        <f t="shared" si="6"/>
        <v>100</v>
      </c>
      <c r="V58" s="7">
        <f t="shared" si="6"/>
        <v>189.73893299781025</v>
      </c>
      <c r="W58" s="7">
        <f t="shared" si="6"/>
        <v>176.40086101216963</v>
      </c>
      <c r="X58" s="7">
        <f t="shared" si="6"/>
        <v>0</v>
      </c>
      <c r="Y58" s="7">
        <f t="shared" si="6"/>
        <v>0</v>
      </c>
      <c r="Z58" s="8">
        <f t="shared" si="6"/>
        <v>156.25750225685397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27.080162210548032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66315.46934865901</v>
      </c>
      <c r="O60" s="13">
        <f t="shared" si="7"/>
        <v>0</v>
      </c>
      <c r="P60" s="13">
        <f t="shared" si="7"/>
        <v>0</v>
      </c>
      <c r="Q60" s="13">
        <f t="shared" si="7"/>
        <v>234570.25862068968</v>
      </c>
      <c r="R60" s="13">
        <f t="shared" si="7"/>
        <v>100</v>
      </c>
      <c r="S60" s="13">
        <f t="shared" si="7"/>
        <v>0</v>
      </c>
      <c r="T60" s="13">
        <f t="shared" si="7"/>
        <v>0</v>
      </c>
      <c r="U60" s="13">
        <f t="shared" si="7"/>
        <v>100</v>
      </c>
      <c r="V60" s="13">
        <f t="shared" si="7"/>
        <v>189.73893299781025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27.105712468436778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100</v>
      </c>
      <c r="S62" s="13">
        <f t="shared" si="7"/>
        <v>0</v>
      </c>
      <c r="T62" s="13">
        <f t="shared" si="7"/>
        <v>0</v>
      </c>
      <c r="U62" s="13">
        <f t="shared" si="7"/>
        <v>100</v>
      </c>
      <c r="V62" s="13">
        <f t="shared" si="7"/>
        <v>189.76622502719215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87011111</v>
      </c>
      <c r="C67" s="24"/>
      <c r="D67" s="25"/>
      <c r="E67" s="26">
        <v>117068939</v>
      </c>
      <c r="F67" s="26"/>
      <c r="G67" s="26"/>
      <c r="H67" s="26"/>
      <c r="I67" s="26"/>
      <c r="J67" s="26"/>
      <c r="K67" s="26"/>
      <c r="L67" s="26"/>
      <c r="M67" s="26"/>
      <c r="N67" s="26">
        <v>2088</v>
      </c>
      <c r="O67" s="26"/>
      <c r="P67" s="26"/>
      <c r="Q67" s="26">
        <v>2088</v>
      </c>
      <c r="R67" s="26">
        <v>3970316</v>
      </c>
      <c r="S67" s="26"/>
      <c r="T67" s="26">
        <v>10545823</v>
      </c>
      <c r="U67" s="26">
        <v>14516139</v>
      </c>
      <c r="V67" s="26">
        <v>14518227</v>
      </c>
      <c r="W67" s="26">
        <v>103700741</v>
      </c>
      <c r="X67" s="26"/>
      <c r="Y67" s="25"/>
      <c r="Z67" s="27">
        <v>117068939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87011111</v>
      </c>
      <c r="C69" s="19"/>
      <c r="D69" s="20"/>
      <c r="E69" s="21">
        <v>117068939</v>
      </c>
      <c r="F69" s="21"/>
      <c r="G69" s="21"/>
      <c r="H69" s="21"/>
      <c r="I69" s="21"/>
      <c r="J69" s="21"/>
      <c r="K69" s="21"/>
      <c r="L69" s="21"/>
      <c r="M69" s="21"/>
      <c r="N69" s="21">
        <v>2088</v>
      </c>
      <c r="O69" s="21"/>
      <c r="P69" s="21"/>
      <c r="Q69" s="21">
        <v>2088</v>
      </c>
      <c r="R69" s="21">
        <v>3970316</v>
      </c>
      <c r="S69" s="21"/>
      <c r="T69" s="21">
        <v>10545823</v>
      </c>
      <c r="U69" s="21">
        <v>14516139</v>
      </c>
      <c r="V69" s="21">
        <v>14518227</v>
      </c>
      <c r="W69" s="21">
        <v>103700741</v>
      </c>
      <c r="X69" s="21"/>
      <c r="Y69" s="20"/>
      <c r="Z69" s="23">
        <v>117068939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86929093</v>
      </c>
      <c r="C71" s="19"/>
      <c r="D71" s="20"/>
      <c r="E71" s="21">
        <v>117068939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>
        <v>3970316</v>
      </c>
      <c r="S71" s="21"/>
      <c r="T71" s="21">
        <v>10545823</v>
      </c>
      <c r="U71" s="21">
        <v>14516139</v>
      </c>
      <c r="V71" s="21">
        <v>14516139</v>
      </c>
      <c r="W71" s="21">
        <v>103700741</v>
      </c>
      <c r="X71" s="21"/>
      <c r="Y71" s="20"/>
      <c r="Z71" s="23">
        <v>117068939</v>
      </c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82018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>
        <v>2088</v>
      </c>
      <c r="O74" s="21"/>
      <c r="P74" s="21"/>
      <c r="Q74" s="21">
        <v>2088</v>
      </c>
      <c r="R74" s="21"/>
      <c r="S74" s="21"/>
      <c r="T74" s="21"/>
      <c r="U74" s="21"/>
      <c r="V74" s="21">
        <v>2088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>
        <v>23562750</v>
      </c>
      <c r="C76" s="32"/>
      <c r="D76" s="33">
        <v>182929000</v>
      </c>
      <c r="E76" s="34">
        <v>182929000</v>
      </c>
      <c r="F76" s="34"/>
      <c r="G76" s="34"/>
      <c r="H76" s="34"/>
      <c r="I76" s="34"/>
      <c r="J76" s="34"/>
      <c r="K76" s="34">
        <v>8066464</v>
      </c>
      <c r="L76" s="34">
        <v>66299</v>
      </c>
      <c r="M76" s="34">
        <v>8132763</v>
      </c>
      <c r="N76" s="34">
        <v>1384667</v>
      </c>
      <c r="O76" s="34">
        <v>3513160</v>
      </c>
      <c r="P76" s="34"/>
      <c r="Q76" s="34">
        <v>4897827</v>
      </c>
      <c r="R76" s="34">
        <v>3970316</v>
      </c>
      <c r="S76" s="34">
        <v>10545823</v>
      </c>
      <c r="T76" s="34"/>
      <c r="U76" s="34">
        <v>14516139</v>
      </c>
      <c r="V76" s="34">
        <v>27546729</v>
      </c>
      <c r="W76" s="34">
        <v>182929000</v>
      </c>
      <c r="X76" s="34"/>
      <c r="Y76" s="33"/>
      <c r="Z76" s="35">
        <v>182929000</v>
      </c>
    </row>
    <row r="77" spans="1:26" ht="13.5" hidden="1">
      <c r="A77" s="37" t="s">
        <v>31</v>
      </c>
      <c r="B77" s="19"/>
      <c r="C77" s="19"/>
      <c r="D77" s="20">
        <v>182929000</v>
      </c>
      <c r="E77" s="21">
        <v>182929000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182929000</v>
      </c>
      <c r="X77" s="21"/>
      <c r="Y77" s="20"/>
      <c r="Z77" s="23">
        <v>182929000</v>
      </c>
    </row>
    <row r="78" spans="1:26" ht="13.5" hidden="1">
      <c r="A78" s="38" t="s">
        <v>32</v>
      </c>
      <c r="B78" s="19">
        <v>23562750</v>
      </c>
      <c r="C78" s="19"/>
      <c r="D78" s="20"/>
      <c r="E78" s="21"/>
      <c r="F78" s="21"/>
      <c r="G78" s="21"/>
      <c r="H78" s="21"/>
      <c r="I78" s="21"/>
      <c r="J78" s="21"/>
      <c r="K78" s="21">
        <v>8066464</v>
      </c>
      <c r="L78" s="21">
        <v>66299</v>
      </c>
      <c r="M78" s="21">
        <v>8132763</v>
      </c>
      <c r="N78" s="21">
        <v>1384667</v>
      </c>
      <c r="O78" s="21">
        <v>3513160</v>
      </c>
      <c r="P78" s="21"/>
      <c r="Q78" s="21">
        <v>4897827</v>
      </c>
      <c r="R78" s="21">
        <v>3970316</v>
      </c>
      <c r="S78" s="21">
        <v>10545823</v>
      </c>
      <c r="T78" s="21"/>
      <c r="U78" s="21">
        <v>14516139</v>
      </c>
      <c r="V78" s="21">
        <v>27546729</v>
      </c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23562750</v>
      </c>
      <c r="C80" s="19"/>
      <c r="D80" s="20"/>
      <c r="E80" s="21"/>
      <c r="F80" s="21"/>
      <c r="G80" s="21"/>
      <c r="H80" s="21"/>
      <c r="I80" s="21"/>
      <c r="J80" s="21"/>
      <c r="K80" s="21">
        <v>8066464</v>
      </c>
      <c r="L80" s="21">
        <v>66299</v>
      </c>
      <c r="M80" s="21">
        <v>8132763</v>
      </c>
      <c r="N80" s="21">
        <v>1384667</v>
      </c>
      <c r="O80" s="21">
        <v>3513160</v>
      </c>
      <c r="P80" s="21"/>
      <c r="Q80" s="21">
        <v>4897827</v>
      </c>
      <c r="R80" s="21">
        <v>3970316</v>
      </c>
      <c r="S80" s="21">
        <v>10545823</v>
      </c>
      <c r="T80" s="21"/>
      <c r="U80" s="21">
        <v>14516139</v>
      </c>
      <c r="V80" s="21">
        <v>27546729</v>
      </c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68094000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68094000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>
        <v>68094000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68094000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199605572</v>
      </c>
      <c r="D5" s="153">
        <f>SUM(D6:D8)</f>
        <v>0</v>
      </c>
      <c r="E5" s="154">
        <f t="shared" si="0"/>
        <v>157011360</v>
      </c>
      <c r="F5" s="100">
        <f t="shared" si="0"/>
        <v>172576769</v>
      </c>
      <c r="G5" s="100">
        <f t="shared" si="0"/>
        <v>9761712</v>
      </c>
      <c r="H5" s="100">
        <f t="shared" si="0"/>
        <v>9387249</v>
      </c>
      <c r="I5" s="100">
        <f t="shared" si="0"/>
        <v>9773025</v>
      </c>
      <c r="J5" s="100">
        <f t="shared" si="0"/>
        <v>28921986</v>
      </c>
      <c r="K5" s="100">
        <f t="shared" si="0"/>
        <v>15855997</v>
      </c>
      <c r="L5" s="100">
        <f t="shared" si="0"/>
        <v>569705</v>
      </c>
      <c r="M5" s="100">
        <f t="shared" si="0"/>
        <v>567575</v>
      </c>
      <c r="N5" s="100">
        <f t="shared" si="0"/>
        <v>16993277</v>
      </c>
      <c r="O5" s="100">
        <f t="shared" si="0"/>
        <v>283262</v>
      </c>
      <c r="P5" s="100">
        <f t="shared" si="0"/>
        <v>19348000</v>
      </c>
      <c r="Q5" s="100">
        <f t="shared" si="0"/>
        <v>27528376</v>
      </c>
      <c r="R5" s="100">
        <f t="shared" si="0"/>
        <v>47159638</v>
      </c>
      <c r="S5" s="100">
        <f t="shared" si="0"/>
        <v>152072605</v>
      </c>
      <c r="T5" s="100">
        <f t="shared" si="0"/>
        <v>0</v>
      </c>
      <c r="U5" s="100">
        <f t="shared" si="0"/>
        <v>61363111</v>
      </c>
      <c r="V5" s="100">
        <f t="shared" si="0"/>
        <v>213435716</v>
      </c>
      <c r="W5" s="100">
        <f t="shared" si="0"/>
        <v>306510617</v>
      </c>
      <c r="X5" s="100">
        <f t="shared" si="0"/>
        <v>157011360</v>
      </c>
      <c r="Y5" s="100">
        <f t="shared" si="0"/>
        <v>149499257</v>
      </c>
      <c r="Z5" s="137">
        <f>+IF(X5&lt;&gt;0,+(Y5/X5)*100,0)</f>
        <v>95.21556720481881</v>
      </c>
      <c r="AA5" s="153">
        <f>SUM(AA6:AA8)</f>
        <v>172576769</v>
      </c>
    </row>
    <row r="6" spans="1:27" ht="13.5">
      <c r="A6" s="138" t="s">
        <v>75</v>
      </c>
      <c r="B6" s="136"/>
      <c r="C6" s="155">
        <v>98846965</v>
      </c>
      <c r="D6" s="155"/>
      <c r="E6" s="156">
        <v>44386754</v>
      </c>
      <c r="F6" s="60">
        <v>51397035</v>
      </c>
      <c r="G6" s="60">
        <v>4046287</v>
      </c>
      <c r="H6" s="60">
        <v>3082063</v>
      </c>
      <c r="I6" s="60">
        <v>3264617</v>
      </c>
      <c r="J6" s="60">
        <v>10392967</v>
      </c>
      <c r="K6" s="60">
        <v>4032854</v>
      </c>
      <c r="L6" s="60"/>
      <c r="M6" s="60"/>
      <c r="N6" s="60">
        <v>4032854</v>
      </c>
      <c r="O6" s="60">
        <v>685</v>
      </c>
      <c r="P6" s="60">
        <v>4235000</v>
      </c>
      <c r="Q6" s="60">
        <v>11865363</v>
      </c>
      <c r="R6" s="60">
        <v>16101048</v>
      </c>
      <c r="S6" s="60"/>
      <c r="T6" s="60"/>
      <c r="U6" s="60"/>
      <c r="V6" s="60"/>
      <c r="W6" s="60">
        <v>30526869</v>
      </c>
      <c r="X6" s="60">
        <v>44386754</v>
      </c>
      <c r="Y6" s="60">
        <v>-13859885</v>
      </c>
      <c r="Z6" s="140">
        <v>-31.23</v>
      </c>
      <c r="AA6" s="155">
        <v>51397035</v>
      </c>
    </row>
    <row r="7" spans="1:27" ht="13.5">
      <c r="A7" s="138" t="s">
        <v>76</v>
      </c>
      <c r="B7" s="136"/>
      <c r="C7" s="157">
        <v>34594673</v>
      </c>
      <c r="D7" s="157"/>
      <c r="E7" s="158">
        <v>47355249</v>
      </c>
      <c r="F7" s="159">
        <v>44723894</v>
      </c>
      <c r="G7" s="159">
        <v>2734196</v>
      </c>
      <c r="H7" s="159">
        <v>3195659</v>
      </c>
      <c r="I7" s="159">
        <v>3109908</v>
      </c>
      <c r="J7" s="159">
        <v>9039763</v>
      </c>
      <c r="K7" s="159">
        <v>5341045</v>
      </c>
      <c r="L7" s="159">
        <v>569705</v>
      </c>
      <c r="M7" s="159">
        <v>567575</v>
      </c>
      <c r="N7" s="159">
        <v>6478325</v>
      </c>
      <c r="O7" s="159">
        <v>116310</v>
      </c>
      <c r="P7" s="159">
        <v>4942000</v>
      </c>
      <c r="Q7" s="159">
        <v>11132949</v>
      </c>
      <c r="R7" s="159">
        <v>16191259</v>
      </c>
      <c r="S7" s="159">
        <v>152072605</v>
      </c>
      <c r="T7" s="159"/>
      <c r="U7" s="159">
        <v>61363111</v>
      </c>
      <c r="V7" s="159">
        <v>213435716</v>
      </c>
      <c r="W7" s="159">
        <v>245145063</v>
      </c>
      <c r="X7" s="159">
        <v>47355249</v>
      </c>
      <c r="Y7" s="159">
        <v>197789814</v>
      </c>
      <c r="Z7" s="141">
        <v>417.67</v>
      </c>
      <c r="AA7" s="157">
        <v>44723894</v>
      </c>
    </row>
    <row r="8" spans="1:27" ht="13.5">
      <c r="A8" s="138" t="s">
        <v>77</v>
      </c>
      <c r="B8" s="136"/>
      <c r="C8" s="155">
        <v>66163934</v>
      </c>
      <c r="D8" s="155"/>
      <c r="E8" s="156">
        <v>65269357</v>
      </c>
      <c r="F8" s="60">
        <v>76455840</v>
      </c>
      <c r="G8" s="60">
        <v>2981229</v>
      </c>
      <c r="H8" s="60">
        <v>3109527</v>
      </c>
      <c r="I8" s="60">
        <v>3398500</v>
      </c>
      <c r="J8" s="60">
        <v>9489256</v>
      </c>
      <c r="K8" s="60">
        <v>6482098</v>
      </c>
      <c r="L8" s="60"/>
      <c r="M8" s="60"/>
      <c r="N8" s="60">
        <v>6482098</v>
      </c>
      <c r="O8" s="60">
        <v>166267</v>
      </c>
      <c r="P8" s="60">
        <v>10171000</v>
      </c>
      <c r="Q8" s="60">
        <v>4530064</v>
      </c>
      <c r="R8" s="60">
        <v>14867331</v>
      </c>
      <c r="S8" s="60"/>
      <c r="T8" s="60"/>
      <c r="U8" s="60"/>
      <c r="V8" s="60"/>
      <c r="W8" s="60">
        <v>30838685</v>
      </c>
      <c r="X8" s="60">
        <v>65269357</v>
      </c>
      <c r="Y8" s="60">
        <v>-34430672</v>
      </c>
      <c r="Z8" s="140">
        <v>-52.75</v>
      </c>
      <c r="AA8" s="155">
        <v>76455840</v>
      </c>
    </row>
    <row r="9" spans="1:27" ht="13.5">
      <c r="A9" s="135" t="s">
        <v>78</v>
      </c>
      <c r="B9" s="136"/>
      <c r="C9" s="153">
        <f aca="true" t="shared" si="1" ref="C9:Y9">SUM(C10:C14)</f>
        <v>66562298</v>
      </c>
      <c r="D9" s="153">
        <f>SUM(D10:D14)</f>
        <v>0</v>
      </c>
      <c r="E9" s="154">
        <f t="shared" si="1"/>
        <v>90061770</v>
      </c>
      <c r="F9" s="100">
        <f t="shared" si="1"/>
        <v>76482001</v>
      </c>
      <c r="G9" s="100">
        <f t="shared" si="1"/>
        <v>6533094</v>
      </c>
      <c r="H9" s="100">
        <f t="shared" si="1"/>
        <v>6413635</v>
      </c>
      <c r="I9" s="100">
        <f t="shared" si="1"/>
        <v>5709512</v>
      </c>
      <c r="J9" s="100">
        <f t="shared" si="1"/>
        <v>18656241</v>
      </c>
      <c r="K9" s="100">
        <f t="shared" si="1"/>
        <v>6673139</v>
      </c>
      <c r="L9" s="100">
        <f t="shared" si="1"/>
        <v>0</v>
      </c>
      <c r="M9" s="100">
        <f t="shared" si="1"/>
        <v>0</v>
      </c>
      <c r="N9" s="100">
        <f t="shared" si="1"/>
        <v>6673139</v>
      </c>
      <c r="O9" s="100">
        <f t="shared" si="1"/>
        <v>932160</v>
      </c>
      <c r="P9" s="100">
        <f t="shared" si="1"/>
        <v>20452000</v>
      </c>
      <c r="Q9" s="100">
        <f t="shared" si="1"/>
        <v>6024369</v>
      </c>
      <c r="R9" s="100">
        <f t="shared" si="1"/>
        <v>27408529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52737909</v>
      </c>
      <c r="X9" s="100">
        <f t="shared" si="1"/>
        <v>90061770</v>
      </c>
      <c r="Y9" s="100">
        <f t="shared" si="1"/>
        <v>-37323861</v>
      </c>
      <c r="Z9" s="137">
        <f>+IF(X9&lt;&gt;0,+(Y9/X9)*100,0)</f>
        <v>-41.44251328837974</v>
      </c>
      <c r="AA9" s="153">
        <f>SUM(AA10:AA14)</f>
        <v>76482001</v>
      </c>
    </row>
    <row r="10" spans="1:27" ht="13.5">
      <c r="A10" s="138" t="s">
        <v>79</v>
      </c>
      <c r="B10" s="136"/>
      <c r="C10" s="155">
        <v>66562298</v>
      </c>
      <c r="D10" s="155"/>
      <c r="E10" s="156">
        <v>71962320</v>
      </c>
      <c r="F10" s="60">
        <v>64082001</v>
      </c>
      <c r="G10" s="60">
        <v>6533094</v>
      </c>
      <c r="H10" s="60">
        <v>6413635</v>
      </c>
      <c r="I10" s="60">
        <v>5709512</v>
      </c>
      <c r="J10" s="60">
        <v>18656241</v>
      </c>
      <c r="K10" s="60">
        <v>6673139</v>
      </c>
      <c r="L10" s="60"/>
      <c r="M10" s="60"/>
      <c r="N10" s="60">
        <v>6673139</v>
      </c>
      <c r="O10" s="60">
        <v>2088</v>
      </c>
      <c r="P10" s="60">
        <v>17627000</v>
      </c>
      <c r="Q10" s="60">
        <v>5075625</v>
      </c>
      <c r="R10" s="60">
        <v>22704713</v>
      </c>
      <c r="S10" s="60"/>
      <c r="T10" s="60"/>
      <c r="U10" s="60"/>
      <c r="V10" s="60"/>
      <c r="W10" s="60">
        <v>48034093</v>
      </c>
      <c r="X10" s="60">
        <v>71962320</v>
      </c>
      <c r="Y10" s="60">
        <v>-23928227</v>
      </c>
      <c r="Z10" s="140">
        <v>-33.25</v>
      </c>
      <c r="AA10" s="155">
        <v>64082001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>
        <v>18099450</v>
      </c>
      <c r="F14" s="159">
        <v>12400000</v>
      </c>
      <c r="G14" s="159"/>
      <c r="H14" s="159"/>
      <c r="I14" s="159"/>
      <c r="J14" s="159"/>
      <c r="K14" s="159"/>
      <c r="L14" s="159"/>
      <c r="M14" s="159"/>
      <c r="N14" s="159"/>
      <c r="O14" s="159">
        <v>930072</v>
      </c>
      <c r="P14" s="159">
        <v>2825000</v>
      </c>
      <c r="Q14" s="159">
        <v>948744</v>
      </c>
      <c r="R14" s="159">
        <v>4703816</v>
      </c>
      <c r="S14" s="159"/>
      <c r="T14" s="159"/>
      <c r="U14" s="159"/>
      <c r="V14" s="159"/>
      <c r="W14" s="159">
        <v>4703816</v>
      </c>
      <c r="X14" s="159">
        <v>18099450</v>
      </c>
      <c r="Y14" s="159">
        <v>-13395634</v>
      </c>
      <c r="Z14" s="141">
        <v>-74.01</v>
      </c>
      <c r="AA14" s="157">
        <v>12400000</v>
      </c>
    </row>
    <row r="15" spans="1:27" ht="13.5">
      <c r="A15" s="135" t="s">
        <v>84</v>
      </c>
      <c r="B15" s="142"/>
      <c r="C15" s="153">
        <f aca="true" t="shared" si="2" ref="C15:Y15">SUM(C16:C18)</f>
        <v>265370871</v>
      </c>
      <c r="D15" s="153">
        <f>SUM(D16:D18)</f>
        <v>0</v>
      </c>
      <c r="E15" s="154">
        <f t="shared" si="2"/>
        <v>28026755</v>
      </c>
      <c r="F15" s="100">
        <f t="shared" si="2"/>
        <v>32153000</v>
      </c>
      <c r="G15" s="100">
        <f t="shared" si="2"/>
        <v>903131</v>
      </c>
      <c r="H15" s="100">
        <f t="shared" si="2"/>
        <v>1036401</v>
      </c>
      <c r="I15" s="100">
        <f t="shared" si="2"/>
        <v>4346741</v>
      </c>
      <c r="J15" s="100">
        <f t="shared" si="2"/>
        <v>6286273</v>
      </c>
      <c r="K15" s="100">
        <f t="shared" si="2"/>
        <v>3547205</v>
      </c>
      <c r="L15" s="100">
        <f t="shared" si="2"/>
        <v>0</v>
      </c>
      <c r="M15" s="100">
        <f t="shared" si="2"/>
        <v>0</v>
      </c>
      <c r="N15" s="100">
        <f t="shared" si="2"/>
        <v>3547205</v>
      </c>
      <c r="O15" s="100">
        <f t="shared" si="2"/>
        <v>25458</v>
      </c>
      <c r="P15" s="100">
        <f t="shared" si="2"/>
        <v>3311000</v>
      </c>
      <c r="Q15" s="100">
        <f t="shared" si="2"/>
        <v>1377655</v>
      </c>
      <c r="R15" s="100">
        <f t="shared" si="2"/>
        <v>4714113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14547591</v>
      </c>
      <c r="X15" s="100">
        <f t="shared" si="2"/>
        <v>28026755</v>
      </c>
      <c r="Y15" s="100">
        <f t="shared" si="2"/>
        <v>-13479164</v>
      </c>
      <c r="Z15" s="137">
        <f>+IF(X15&lt;&gt;0,+(Y15/X15)*100,0)</f>
        <v>-48.093915974218206</v>
      </c>
      <c r="AA15" s="153">
        <f>SUM(AA16:AA18)</f>
        <v>32153000</v>
      </c>
    </row>
    <row r="16" spans="1:27" ht="13.5">
      <c r="A16" s="138" t="s">
        <v>85</v>
      </c>
      <c r="B16" s="136"/>
      <c r="C16" s="155">
        <v>23674796</v>
      </c>
      <c r="D16" s="155"/>
      <c r="E16" s="156">
        <v>28026755</v>
      </c>
      <c r="F16" s="60">
        <v>32153000</v>
      </c>
      <c r="G16" s="60"/>
      <c r="H16" s="60"/>
      <c r="I16" s="60">
        <v>3377861</v>
      </c>
      <c r="J16" s="60">
        <v>3377861</v>
      </c>
      <c r="K16" s="60">
        <v>2521442</v>
      </c>
      <c r="L16" s="60"/>
      <c r="M16" s="60"/>
      <c r="N16" s="60">
        <v>2521442</v>
      </c>
      <c r="O16" s="60">
        <v>13807</v>
      </c>
      <c r="P16" s="60">
        <v>3311000</v>
      </c>
      <c r="Q16" s="60">
        <v>1377655</v>
      </c>
      <c r="R16" s="60">
        <v>4702462</v>
      </c>
      <c r="S16" s="60"/>
      <c r="T16" s="60"/>
      <c r="U16" s="60"/>
      <c r="V16" s="60"/>
      <c r="W16" s="60">
        <v>10601765</v>
      </c>
      <c r="X16" s="60">
        <v>28026755</v>
      </c>
      <c r="Y16" s="60">
        <v>-17424990</v>
      </c>
      <c r="Z16" s="140">
        <v>-62.17</v>
      </c>
      <c r="AA16" s="155">
        <v>32153000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>
        <v>241696075</v>
      </c>
      <c r="D18" s="155"/>
      <c r="E18" s="156"/>
      <c r="F18" s="60"/>
      <c r="G18" s="60">
        <v>903131</v>
      </c>
      <c r="H18" s="60">
        <v>1036401</v>
      </c>
      <c r="I18" s="60">
        <v>968880</v>
      </c>
      <c r="J18" s="60">
        <v>2908412</v>
      </c>
      <c r="K18" s="60">
        <v>1025763</v>
      </c>
      <c r="L18" s="60"/>
      <c r="M18" s="60"/>
      <c r="N18" s="60">
        <v>1025763</v>
      </c>
      <c r="O18" s="60">
        <v>11651</v>
      </c>
      <c r="P18" s="60"/>
      <c r="Q18" s="60"/>
      <c r="R18" s="60">
        <v>11651</v>
      </c>
      <c r="S18" s="60"/>
      <c r="T18" s="60"/>
      <c r="U18" s="60"/>
      <c r="V18" s="60"/>
      <c r="W18" s="60">
        <v>3945826</v>
      </c>
      <c r="X18" s="60"/>
      <c r="Y18" s="60">
        <v>3945826</v>
      </c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499520019</v>
      </c>
      <c r="D19" s="153">
        <f>SUM(D20:D23)</f>
        <v>0</v>
      </c>
      <c r="E19" s="154">
        <f t="shared" si="3"/>
        <v>525449115</v>
      </c>
      <c r="F19" s="100">
        <f t="shared" si="3"/>
        <v>427615500</v>
      </c>
      <c r="G19" s="100">
        <f t="shared" si="3"/>
        <v>22217034</v>
      </c>
      <c r="H19" s="100">
        <f t="shared" si="3"/>
        <v>30106158</v>
      </c>
      <c r="I19" s="100">
        <f t="shared" si="3"/>
        <v>32966804</v>
      </c>
      <c r="J19" s="100">
        <f t="shared" si="3"/>
        <v>85289996</v>
      </c>
      <c r="K19" s="100">
        <f t="shared" si="3"/>
        <v>38704744</v>
      </c>
      <c r="L19" s="100">
        <f t="shared" si="3"/>
        <v>45976422</v>
      </c>
      <c r="M19" s="100">
        <f t="shared" si="3"/>
        <v>53733857</v>
      </c>
      <c r="N19" s="100">
        <f t="shared" si="3"/>
        <v>138415023</v>
      </c>
      <c r="O19" s="100">
        <f t="shared" si="3"/>
        <v>170092694</v>
      </c>
      <c r="P19" s="100">
        <f t="shared" si="3"/>
        <v>83677000</v>
      </c>
      <c r="Q19" s="100">
        <f t="shared" si="3"/>
        <v>34853620</v>
      </c>
      <c r="R19" s="100">
        <f t="shared" si="3"/>
        <v>288623314</v>
      </c>
      <c r="S19" s="100">
        <f t="shared" si="3"/>
        <v>3970316</v>
      </c>
      <c r="T19" s="100">
        <f t="shared" si="3"/>
        <v>0</v>
      </c>
      <c r="U19" s="100">
        <f t="shared" si="3"/>
        <v>59203860</v>
      </c>
      <c r="V19" s="100">
        <f t="shared" si="3"/>
        <v>63174176</v>
      </c>
      <c r="W19" s="100">
        <f t="shared" si="3"/>
        <v>575502509</v>
      </c>
      <c r="X19" s="100">
        <f t="shared" si="3"/>
        <v>525449115</v>
      </c>
      <c r="Y19" s="100">
        <f t="shared" si="3"/>
        <v>50053394</v>
      </c>
      <c r="Z19" s="137">
        <f>+IF(X19&lt;&gt;0,+(Y19/X19)*100,0)</f>
        <v>9.525830869464876</v>
      </c>
      <c r="AA19" s="153">
        <f>SUM(AA20:AA23)</f>
        <v>427615500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499520019</v>
      </c>
      <c r="D21" s="155"/>
      <c r="E21" s="156">
        <v>525449115</v>
      </c>
      <c r="F21" s="60">
        <v>427615500</v>
      </c>
      <c r="G21" s="60">
        <v>22217034</v>
      </c>
      <c r="H21" s="60">
        <v>30106158</v>
      </c>
      <c r="I21" s="60">
        <v>32966804</v>
      </c>
      <c r="J21" s="60">
        <v>85289996</v>
      </c>
      <c r="K21" s="60">
        <v>38704744</v>
      </c>
      <c r="L21" s="60">
        <v>45976422</v>
      </c>
      <c r="M21" s="60">
        <v>53733857</v>
      </c>
      <c r="N21" s="60">
        <v>138415023</v>
      </c>
      <c r="O21" s="60">
        <v>170092694</v>
      </c>
      <c r="P21" s="60">
        <v>83677000</v>
      </c>
      <c r="Q21" s="60">
        <v>34853620</v>
      </c>
      <c r="R21" s="60">
        <v>288623314</v>
      </c>
      <c r="S21" s="60">
        <v>3970316</v>
      </c>
      <c r="T21" s="60"/>
      <c r="U21" s="60">
        <v>59203860</v>
      </c>
      <c r="V21" s="60">
        <v>63174176</v>
      </c>
      <c r="W21" s="60">
        <v>575502509</v>
      </c>
      <c r="X21" s="60">
        <v>525449115</v>
      </c>
      <c r="Y21" s="60">
        <v>50053394</v>
      </c>
      <c r="Z21" s="140">
        <v>9.53</v>
      </c>
      <c r="AA21" s="155">
        <v>427615500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1031058760</v>
      </c>
      <c r="D25" s="168">
        <f>+D5+D9+D15+D19+D24</f>
        <v>0</v>
      </c>
      <c r="E25" s="169">
        <f t="shared" si="4"/>
        <v>800549000</v>
      </c>
      <c r="F25" s="73">
        <f t="shared" si="4"/>
        <v>708827270</v>
      </c>
      <c r="G25" s="73">
        <f t="shared" si="4"/>
        <v>39414971</v>
      </c>
      <c r="H25" s="73">
        <f t="shared" si="4"/>
        <v>46943443</v>
      </c>
      <c r="I25" s="73">
        <f t="shared" si="4"/>
        <v>52796082</v>
      </c>
      <c r="J25" s="73">
        <f t="shared" si="4"/>
        <v>139154496</v>
      </c>
      <c r="K25" s="73">
        <f t="shared" si="4"/>
        <v>64781085</v>
      </c>
      <c r="L25" s="73">
        <f t="shared" si="4"/>
        <v>46546127</v>
      </c>
      <c r="M25" s="73">
        <f t="shared" si="4"/>
        <v>54301432</v>
      </c>
      <c r="N25" s="73">
        <f t="shared" si="4"/>
        <v>165628644</v>
      </c>
      <c r="O25" s="73">
        <f t="shared" si="4"/>
        <v>171333574</v>
      </c>
      <c r="P25" s="73">
        <f t="shared" si="4"/>
        <v>126788000</v>
      </c>
      <c r="Q25" s="73">
        <f t="shared" si="4"/>
        <v>69784020</v>
      </c>
      <c r="R25" s="73">
        <f t="shared" si="4"/>
        <v>367905594</v>
      </c>
      <c r="S25" s="73">
        <f t="shared" si="4"/>
        <v>156042921</v>
      </c>
      <c r="T25" s="73">
        <f t="shared" si="4"/>
        <v>0</v>
      </c>
      <c r="U25" s="73">
        <f t="shared" si="4"/>
        <v>120566971</v>
      </c>
      <c r="V25" s="73">
        <f t="shared" si="4"/>
        <v>276609892</v>
      </c>
      <c r="W25" s="73">
        <f t="shared" si="4"/>
        <v>949298626</v>
      </c>
      <c r="X25" s="73">
        <f t="shared" si="4"/>
        <v>800549000</v>
      </c>
      <c r="Y25" s="73">
        <f t="shared" si="4"/>
        <v>148749626</v>
      </c>
      <c r="Z25" s="170">
        <f>+IF(X25&lt;&gt;0,+(Y25/X25)*100,0)</f>
        <v>18.580952071640837</v>
      </c>
      <c r="AA25" s="168">
        <f>+AA5+AA9+AA15+AA19+AA24</f>
        <v>708827270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199605572</v>
      </c>
      <c r="D28" s="153">
        <f>SUM(D29:D31)</f>
        <v>0</v>
      </c>
      <c r="E28" s="154">
        <f t="shared" si="5"/>
        <v>157011360</v>
      </c>
      <c r="F28" s="100">
        <f t="shared" si="5"/>
        <v>172576769</v>
      </c>
      <c r="G28" s="100">
        <f t="shared" si="5"/>
        <v>9761712</v>
      </c>
      <c r="H28" s="100">
        <f t="shared" si="5"/>
        <v>9387249</v>
      </c>
      <c r="I28" s="100">
        <f t="shared" si="5"/>
        <v>9773025</v>
      </c>
      <c r="J28" s="100">
        <f t="shared" si="5"/>
        <v>28921986</v>
      </c>
      <c r="K28" s="100">
        <f t="shared" si="5"/>
        <v>15855997</v>
      </c>
      <c r="L28" s="100">
        <f t="shared" si="5"/>
        <v>9827150</v>
      </c>
      <c r="M28" s="100">
        <f t="shared" si="5"/>
        <v>13140125</v>
      </c>
      <c r="N28" s="100">
        <f t="shared" si="5"/>
        <v>38823272</v>
      </c>
      <c r="O28" s="100">
        <f t="shared" si="5"/>
        <v>7097919</v>
      </c>
      <c r="P28" s="100">
        <f t="shared" si="5"/>
        <v>19348000</v>
      </c>
      <c r="Q28" s="100">
        <f t="shared" si="5"/>
        <v>27528376</v>
      </c>
      <c r="R28" s="100">
        <f t="shared" si="5"/>
        <v>53974295</v>
      </c>
      <c r="S28" s="100">
        <f t="shared" si="5"/>
        <v>30394343</v>
      </c>
      <c r="T28" s="100">
        <f t="shared" si="5"/>
        <v>0</v>
      </c>
      <c r="U28" s="100">
        <f t="shared" si="5"/>
        <v>43024078</v>
      </c>
      <c r="V28" s="100">
        <f t="shared" si="5"/>
        <v>73418421</v>
      </c>
      <c r="W28" s="100">
        <f t="shared" si="5"/>
        <v>195137974</v>
      </c>
      <c r="X28" s="100">
        <f t="shared" si="5"/>
        <v>157011360</v>
      </c>
      <c r="Y28" s="100">
        <f t="shared" si="5"/>
        <v>38126614</v>
      </c>
      <c r="Z28" s="137">
        <f>+IF(X28&lt;&gt;0,+(Y28/X28)*100,0)</f>
        <v>24.28271049941864</v>
      </c>
      <c r="AA28" s="153">
        <f>SUM(AA29:AA31)</f>
        <v>172576769</v>
      </c>
    </row>
    <row r="29" spans="1:27" ht="13.5">
      <c r="A29" s="138" t="s">
        <v>75</v>
      </c>
      <c r="B29" s="136"/>
      <c r="C29" s="155">
        <v>98846965</v>
      </c>
      <c r="D29" s="155"/>
      <c r="E29" s="156">
        <v>44386754</v>
      </c>
      <c r="F29" s="60">
        <v>51397035</v>
      </c>
      <c r="G29" s="60">
        <v>4046287</v>
      </c>
      <c r="H29" s="60">
        <v>3082063</v>
      </c>
      <c r="I29" s="60">
        <v>3264617</v>
      </c>
      <c r="J29" s="60">
        <v>10392967</v>
      </c>
      <c r="K29" s="60">
        <v>4032854</v>
      </c>
      <c r="L29" s="60">
        <v>3252550</v>
      </c>
      <c r="M29" s="60">
        <v>3795430</v>
      </c>
      <c r="N29" s="60">
        <v>11080834</v>
      </c>
      <c r="O29" s="60">
        <v>2164770</v>
      </c>
      <c r="P29" s="60">
        <v>4235000</v>
      </c>
      <c r="Q29" s="60">
        <v>11865363</v>
      </c>
      <c r="R29" s="60">
        <v>18265133</v>
      </c>
      <c r="S29" s="60">
        <v>889004</v>
      </c>
      <c r="T29" s="60"/>
      <c r="U29" s="60">
        <v>1414495</v>
      </c>
      <c r="V29" s="60">
        <v>2303499</v>
      </c>
      <c r="W29" s="60">
        <v>42042433</v>
      </c>
      <c r="X29" s="60">
        <v>44386754</v>
      </c>
      <c r="Y29" s="60">
        <v>-2344321</v>
      </c>
      <c r="Z29" s="140">
        <v>-5.28</v>
      </c>
      <c r="AA29" s="155">
        <v>51397035</v>
      </c>
    </row>
    <row r="30" spans="1:27" ht="13.5">
      <c r="A30" s="138" t="s">
        <v>76</v>
      </c>
      <c r="B30" s="136"/>
      <c r="C30" s="157">
        <v>34594673</v>
      </c>
      <c r="D30" s="157"/>
      <c r="E30" s="158">
        <v>47355249</v>
      </c>
      <c r="F30" s="159">
        <v>44723894</v>
      </c>
      <c r="G30" s="159">
        <v>2734196</v>
      </c>
      <c r="H30" s="159">
        <v>3195659</v>
      </c>
      <c r="I30" s="159">
        <v>3109908</v>
      </c>
      <c r="J30" s="159">
        <v>9039763</v>
      </c>
      <c r="K30" s="159">
        <v>5341045</v>
      </c>
      <c r="L30" s="159">
        <v>2533238</v>
      </c>
      <c r="M30" s="159">
        <v>4746503</v>
      </c>
      <c r="N30" s="159">
        <v>12620786</v>
      </c>
      <c r="O30" s="159">
        <v>1400467</v>
      </c>
      <c r="P30" s="159">
        <v>4942000</v>
      </c>
      <c r="Q30" s="159">
        <v>11132949</v>
      </c>
      <c r="R30" s="159">
        <v>17475416</v>
      </c>
      <c r="S30" s="159"/>
      <c r="T30" s="159"/>
      <c r="U30" s="159">
        <v>13195646</v>
      </c>
      <c r="V30" s="159">
        <v>13195646</v>
      </c>
      <c r="W30" s="159">
        <v>52331611</v>
      </c>
      <c r="X30" s="159">
        <v>47355249</v>
      </c>
      <c r="Y30" s="159">
        <v>4976362</v>
      </c>
      <c r="Z30" s="141">
        <v>10.51</v>
      </c>
      <c r="AA30" s="157">
        <v>44723894</v>
      </c>
    </row>
    <row r="31" spans="1:27" ht="13.5">
      <c r="A31" s="138" t="s">
        <v>77</v>
      </c>
      <c r="B31" s="136"/>
      <c r="C31" s="155">
        <v>66163934</v>
      </c>
      <c r="D31" s="155"/>
      <c r="E31" s="156">
        <v>65269357</v>
      </c>
      <c r="F31" s="60">
        <v>76455840</v>
      </c>
      <c r="G31" s="60">
        <v>2981229</v>
      </c>
      <c r="H31" s="60">
        <v>3109527</v>
      </c>
      <c r="I31" s="60">
        <v>3398500</v>
      </c>
      <c r="J31" s="60">
        <v>9489256</v>
      </c>
      <c r="K31" s="60">
        <v>6482098</v>
      </c>
      <c r="L31" s="60">
        <v>4041362</v>
      </c>
      <c r="M31" s="60">
        <v>4598192</v>
      </c>
      <c r="N31" s="60">
        <v>15121652</v>
      </c>
      <c r="O31" s="60">
        <v>3532682</v>
      </c>
      <c r="P31" s="60">
        <v>10171000</v>
      </c>
      <c r="Q31" s="60">
        <v>4530064</v>
      </c>
      <c r="R31" s="60">
        <v>18233746</v>
      </c>
      <c r="S31" s="60">
        <v>29505339</v>
      </c>
      <c r="T31" s="60"/>
      <c r="U31" s="60">
        <v>28413937</v>
      </c>
      <c r="V31" s="60">
        <v>57919276</v>
      </c>
      <c r="W31" s="60">
        <v>100763930</v>
      </c>
      <c r="X31" s="60">
        <v>65269357</v>
      </c>
      <c r="Y31" s="60">
        <v>35494573</v>
      </c>
      <c r="Z31" s="140">
        <v>54.38</v>
      </c>
      <c r="AA31" s="155">
        <v>76455840</v>
      </c>
    </row>
    <row r="32" spans="1:27" ht="13.5">
      <c r="A32" s="135" t="s">
        <v>78</v>
      </c>
      <c r="B32" s="136"/>
      <c r="C32" s="153">
        <f aca="true" t="shared" si="6" ref="C32:Y32">SUM(C33:C37)</f>
        <v>66562298</v>
      </c>
      <c r="D32" s="153">
        <f>SUM(D33:D37)</f>
        <v>0</v>
      </c>
      <c r="E32" s="154">
        <f t="shared" si="6"/>
        <v>90061770</v>
      </c>
      <c r="F32" s="100">
        <f t="shared" si="6"/>
        <v>76482000</v>
      </c>
      <c r="G32" s="100">
        <f t="shared" si="6"/>
        <v>6533094</v>
      </c>
      <c r="H32" s="100">
        <f t="shared" si="6"/>
        <v>6413635</v>
      </c>
      <c r="I32" s="100">
        <f t="shared" si="6"/>
        <v>5709512</v>
      </c>
      <c r="J32" s="100">
        <f t="shared" si="6"/>
        <v>18656241</v>
      </c>
      <c r="K32" s="100">
        <f t="shared" si="6"/>
        <v>6673139</v>
      </c>
      <c r="L32" s="100">
        <f t="shared" si="6"/>
        <v>4947073</v>
      </c>
      <c r="M32" s="100">
        <f t="shared" si="6"/>
        <v>5343300</v>
      </c>
      <c r="N32" s="100">
        <f t="shared" si="6"/>
        <v>16963512</v>
      </c>
      <c r="O32" s="100">
        <f t="shared" si="6"/>
        <v>1677728</v>
      </c>
      <c r="P32" s="100">
        <f t="shared" si="6"/>
        <v>20452000</v>
      </c>
      <c r="Q32" s="100">
        <f t="shared" si="6"/>
        <v>6024369</v>
      </c>
      <c r="R32" s="100">
        <f t="shared" si="6"/>
        <v>28154097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63773850</v>
      </c>
      <c r="X32" s="100">
        <f t="shared" si="6"/>
        <v>90061770</v>
      </c>
      <c r="Y32" s="100">
        <f t="shared" si="6"/>
        <v>-26287920</v>
      </c>
      <c r="Z32" s="137">
        <f>+IF(X32&lt;&gt;0,+(Y32/X32)*100,0)</f>
        <v>-29.188766776402463</v>
      </c>
      <c r="AA32" s="153">
        <f>SUM(AA33:AA37)</f>
        <v>76482000</v>
      </c>
    </row>
    <row r="33" spans="1:27" ht="13.5">
      <c r="A33" s="138" t="s">
        <v>79</v>
      </c>
      <c r="B33" s="136"/>
      <c r="C33" s="155">
        <v>66562298</v>
      </c>
      <c r="D33" s="155"/>
      <c r="E33" s="156">
        <v>71962320</v>
      </c>
      <c r="F33" s="60">
        <v>64082000</v>
      </c>
      <c r="G33" s="60">
        <v>6533094</v>
      </c>
      <c r="H33" s="60">
        <v>6413635</v>
      </c>
      <c r="I33" s="60">
        <v>5709512</v>
      </c>
      <c r="J33" s="60">
        <v>18656241</v>
      </c>
      <c r="K33" s="60">
        <v>6673139</v>
      </c>
      <c r="L33" s="60">
        <v>4947073</v>
      </c>
      <c r="M33" s="60">
        <v>5343300</v>
      </c>
      <c r="N33" s="60">
        <v>16963512</v>
      </c>
      <c r="O33" s="60">
        <v>747656</v>
      </c>
      <c r="P33" s="60">
        <v>17627000</v>
      </c>
      <c r="Q33" s="60">
        <v>5075625</v>
      </c>
      <c r="R33" s="60">
        <v>23450281</v>
      </c>
      <c r="S33" s="60"/>
      <c r="T33" s="60"/>
      <c r="U33" s="60"/>
      <c r="V33" s="60"/>
      <c r="W33" s="60">
        <v>59070034</v>
      </c>
      <c r="X33" s="60">
        <v>71962320</v>
      </c>
      <c r="Y33" s="60">
        <v>-12892286</v>
      </c>
      <c r="Z33" s="140">
        <v>-17.92</v>
      </c>
      <c r="AA33" s="155">
        <v>64082000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18099450</v>
      </c>
      <c r="F37" s="159">
        <v>12400000</v>
      </c>
      <c r="G37" s="159"/>
      <c r="H37" s="159"/>
      <c r="I37" s="159"/>
      <c r="J37" s="159"/>
      <c r="K37" s="159"/>
      <c r="L37" s="159"/>
      <c r="M37" s="159"/>
      <c r="N37" s="159"/>
      <c r="O37" s="159">
        <v>930072</v>
      </c>
      <c r="P37" s="159">
        <v>2825000</v>
      </c>
      <c r="Q37" s="159">
        <v>948744</v>
      </c>
      <c r="R37" s="159">
        <v>4703816</v>
      </c>
      <c r="S37" s="159"/>
      <c r="T37" s="159"/>
      <c r="U37" s="159"/>
      <c r="V37" s="159"/>
      <c r="W37" s="159">
        <v>4703816</v>
      </c>
      <c r="X37" s="159">
        <v>18099450</v>
      </c>
      <c r="Y37" s="159">
        <v>-13395634</v>
      </c>
      <c r="Z37" s="141">
        <v>-74.01</v>
      </c>
      <c r="AA37" s="157">
        <v>12400000</v>
      </c>
    </row>
    <row r="38" spans="1:27" ht="13.5">
      <c r="A38" s="135" t="s">
        <v>84</v>
      </c>
      <c r="B38" s="142"/>
      <c r="C38" s="153">
        <f aca="true" t="shared" si="7" ref="C38:Y38">SUM(C39:C41)</f>
        <v>265370871</v>
      </c>
      <c r="D38" s="153">
        <f>SUM(D39:D41)</f>
        <v>0</v>
      </c>
      <c r="E38" s="154">
        <f t="shared" si="7"/>
        <v>28026755</v>
      </c>
      <c r="F38" s="100">
        <f t="shared" si="7"/>
        <v>32153000</v>
      </c>
      <c r="G38" s="100">
        <f t="shared" si="7"/>
        <v>903131</v>
      </c>
      <c r="H38" s="100">
        <f t="shared" si="7"/>
        <v>1036401</v>
      </c>
      <c r="I38" s="100">
        <f t="shared" si="7"/>
        <v>4346741</v>
      </c>
      <c r="J38" s="100">
        <f t="shared" si="7"/>
        <v>6286273</v>
      </c>
      <c r="K38" s="100">
        <f t="shared" si="7"/>
        <v>3547205</v>
      </c>
      <c r="L38" s="100">
        <f t="shared" si="7"/>
        <v>2649212</v>
      </c>
      <c r="M38" s="100">
        <f t="shared" si="7"/>
        <v>2780329</v>
      </c>
      <c r="N38" s="100">
        <f t="shared" si="7"/>
        <v>8976746</v>
      </c>
      <c r="O38" s="100">
        <f t="shared" si="7"/>
        <v>2019195</v>
      </c>
      <c r="P38" s="100">
        <f t="shared" si="7"/>
        <v>3311000</v>
      </c>
      <c r="Q38" s="100">
        <f t="shared" si="7"/>
        <v>1377655</v>
      </c>
      <c r="R38" s="100">
        <f t="shared" si="7"/>
        <v>6707850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21970869</v>
      </c>
      <c r="X38" s="100">
        <f t="shared" si="7"/>
        <v>28026755</v>
      </c>
      <c r="Y38" s="100">
        <f t="shared" si="7"/>
        <v>-6055886</v>
      </c>
      <c r="Z38" s="137">
        <f>+IF(X38&lt;&gt;0,+(Y38/X38)*100,0)</f>
        <v>-21.607517531016345</v>
      </c>
      <c r="AA38" s="153">
        <f>SUM(AA39:AA41)</f>
        <v>32153000</v>
      </c>
    </row>
    <row r="39" spans="1:27" ht="13.5">
      <c r="A39" s="138" t="s">
        <v>85</v>
      </c>
      <c r="B39" s="136"/>
      <c r="C39" s="155">
        <v>23674796</v>
      </c>
      <c r="D39" s="155"/>
      <c r="E39" s="156">
        <v>28026755</v>
      </c>
      <c r="F39" s="60">
        <v>32153000</v>
      </c>
      <c r="G39" s="60"/>
      <c r="H39" s="60"/>
      <c r="I39" s="60">
        <v>3377861</v>
      </c>
      <c r="J39" s="60">
        <v>3377861</v>
      </c>
      <c r="K39" s="60">
        <v>2521442</v>
      </c>
      <c r="L39" s="60">
        <v>1575394</v>
      </c>
      <c r="M39" s="60">
        <v>1823631</v>
      </c>
      <c r="N39" s="60">
        <v>5920467</v>
      </c>
      <c r="O39" s="60">
        <v>1093064</v>
      </c>
      <c r="P39" s="60">
        <v>3311000</v>
      </c>
      <c r="Q39" s="60">
        <v>1377655</v>
      </c>
      <c r="R39" s="60">
        <v>5781719</v>
      </c>
      <c r="S39" s="60"/>
      <c r="T39" s="60"/>
      <c r="U39" s="60"/>
      <c r="V39" s="60"/>
      <c r="W39" s="60">
        <v>15080047</v>
      </c>
      <c r="X39" s="60">
        <v>28026755</v>
      </c>
      <c r="Y39" s="60">
        <v>-12946708</v>
      </c>
      <c r="Z39" s="140">
        <v>-46.19</v>
      </c>
      <c r="AA39" s="155">
        <v>32153000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241696075</v>
      </c>
      <c r="D41" s="155"/>
      <c r="E41" s="156"/>
      <c r="F41" s="60"/>
      <c r="G41" s="60">
        <v>903131</v>
      </c>
      <c r="H41" s="60">
        <v>1036401</v>
      </c>
      <c r="I41" s="60">
        <v>968880</v>
      </c>
      <c r="J41" s="60">
        <v>2908412</v>
      </c>
      <c r="K41" s="60">
        <v>1025763</v>
      </c>
      <c r="L41" s="60">
        <v>1073818</v>
      </c>
      <c r="M41" s="60">
        <v>956698</v>
      </c>
      <c r="N41" s="60">
        <v>3056279</v>
      </c>
      <c r="O41" s="60">
        <v>926131</v>
      </c>
      <c r="P41" s="60"/>
      <c r="Q41" s="60"/>
      <c r="R41" s="60">
        <v>926131</v>
      </c>
      <c r="S41" s="60"/>
      <c r="T41" s="60"/>
      <c r="U41" s="60"/>
      <c r="V41" s="60"/>
      <c r="W41" s="60">
        <v>6890822</v>
      </c>
      <c r="X41" s="60"/>
      <c r="Y41" s="60">
        <v>6890822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499520019</v>
      </c>
      <c r="D42" s="153">
        <f>SUM(D43:D46)</f>
        <v>0</v>
      </c>
      <c r="E42" s="154">
        <f t="shared" si="8"/>
        <v>525449115</v>
      </c>
      <c r="F42" s="100">
        <f t="shared" si="8"/>
        <v>427615500</v>
      </c>
      <c r="G42" s="100">
        <f t="shared" si="8"/>
        <v>22217034</v>
      </c>
      <c r="H42" s="100">
        <f t="shared" si="8"/>
        <v>30106158</v>
      </c>
      <c r="I42" s="100">
        <f t="shared" si="8"/>
        <v>32966804</v>
      </c>
      <c r="J42" s="100">
        <f t="shared" si="8"/>
        <v>85289996</v>
      </c>
      <c r="K42" s="100">
        <f t="shared" si="8"/>
        <v>38704744</v>
      </c>
      <c r="L42" s="100">
        <f t="shared" si="8"/>
        <v>29122693</v>
      </c>
      <c r="M42" s="100">
        <f t="shared" si="8"/>
        <v>33037678</v>
      </c>
      <c r="N42" s="100">
        <f t="shared" si="8"/>
        <v>100865115</v>
      </c>
      <c r="O42" s="100">
        <f t="shared" si="8"/>
        <v>4993588</v>
      </c>
      <c r="P42" s="100">
        <f t="shared" si="8"/>
        <v>83677000</v>
      </c>
      <c r="Q42" s="100">
        <f t="shared" si="8"/>
        <v>34853620</v>
      </c>
      <c r="R42" s="100">
        <f t="shared" si="8"/>
        <v>123524208</v>
      </c>
      <c r="S42" s="100">
        <f t="shared" si="8"/>
        <v>31604104</v>
      </c>
      <c r="T42" s="100">
        <f t="shared" si="8"/>
        <v>0</v>
      </c>
      <c r="U42" s="100">
        <f t="shared" si="8"/>
        <v>17259407</v>
      </c>
      <c r="V42" s="100">
        <f t="shared" si="8"/>
        <v>48863511</v>
      </c>
      <c r="W42" s="100">
        <f t="shared" si="8"/>
        <v>358542830</v>
      </c>
      <c r="X42" s="100">
        <f t="shared" si="8"/>
        <v>525449115</v>
      </c>
      <c r="Y42" s="100">
        <f t="shared" si="8"/>
        <v>-166906285</v>
      </c>
      <c r="Z42" s="137">
        <f>+IF(X42&lt;&gt;0,+(Y42/X42)*100,0)</f>
        <v>-31.764500164778088</v>
      </c>
      <c r="AA42" s="153">
        <f>SUM(AA43:AA46)</f>
        <v>427615500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499520019</v>
      </c>
      <c r="D44" s="155"/>
      <c r="E44" s="156">
        <v>525449115</v>
      </c>
      <c r="F44" s="60">
        <v>427615500</v>
      </c>
      <c r="G44" s="60">
        <v>22217034</v>
      </c>
      <c r="H44" s="60">
        <v>30106158</v>
      </c>
      <c r="I44" s="60">
        <v>32966804</v>
      </c>
      <c r="J44" s="60">
        <v>85289996</v>
      </c>
      <c r="K44" s="60">
        <v>38704744</v>
      </c>
      <c r="L44" s="60">
        <v>29122693</v>
      </c>
      <c r="M44" s="60">
        <v>33037678</v>
      </c>
      <c r="N44" s="60">
        <v>100865115</v>
      </c>
      <c r="O44" s="60">
        <v>4993588</v>
      </c>
      <c r="P44" s="60">
        <v>83677000</v>
      </c>
      <c r="Q44" s="60">
        <v>34853620</v>
      </c>
      <c r="R44" s="60">
        <v>123524208</v>
      </c>
      <c r="S44" s="60">
        <v>31604104</v>
      </c>
      <c r="T44" s="60"/>
      <c r="U44" s="60">
        <v>17259407</v>
      </c>
      <c r="V44" s="60">
        <v>48863511</v>
      </c>
      <c r="W44" s="60">
        <v>358542830</v>
      </c>
      <c r="X44" s="60">
        <v>525449115</v>
      </c>
      <c r="Y44" s="60">
        <v>-166906285</v>
      </c>
      <c r="Z44" s="140">
        <v>-31.76</v>
      </c>
      <c r="AA44" s="155">
        <v>427615500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1031058760</v>
      </c>
      <c r="D48" s="168">
        <f>+D28+D32+D38+D42+D47</f>
        <v>0</v>
      </c>
      <c r="E48" s="169">
        <f t="shared" si="9"/>
        <v>800549000</v>
      </c>
      <c r="F48" s="73">
        <f t="shared" si="9"/>
        <v>708827269</v>
      </c>
      <c r="G48" s="73">
        <f t="shared" si="9"/>
        <v>39414971</v>
      </c>
      <c r="H48" s="73">
        <f t="shared" si="9"/>
        <v>46943443</v>
      </c>
      <c r="I48" s="73">
        <f t="shared" si="9"/>
        <v>52796082</v>
      </c>
      <c r="J48" s="73">
        <f t="shared" si="9"/>
        <v>139154496</v>
      </c>
      <c r="K48" s="73">
        <f t="shared" si="9"/>
        <v>64781085</v>
      </c>
      <c r="L48" s="73">
        <f t="shared" si="9"/>
        <v>46546128</v>
      </c>
      <c r="M48" s="73">
        <f t="shared" si="9"/>
        <v>54301432</v>
      </c>
      <c r="N48" s="73">
        <f t="shared" si="9"/>
        <v>165628645</v>
      </c>
      <c r="O48" s="73">
        <f t="shared" si="9"/>
        <v>15788430</v>
      </c>
      <c r="P48" s="73">
        <f t="shared" si="9"/>
        <v>126788000</v>
      </c>
      <c r="Q48" s="73">
        <f t="shared" si="9"/>
        <v>69784020</v>
      </c>
      <c r="R48" s="73">
        <f t="shared" si="9"/>
        <v>212360450</v>
      </c>
      <c r="S48" s="73">
        <f t="shared" si="9"/>
        <v>61998447</v>
      </c>
      <c r="T48" s="73">
        <f t="shared" si="9"/>
        <v>0</v>
      </c>
      <c r="U48" s="73">
        <f t="shared" si="9"/>
        <v>60283485</v>
      </c>
      <c r="V48" s="73">
        <f t="shared" si="9"/>
        <v>122281932</v>
      </c>
      <c r="W48" s="73">
        <f t="shared" si="9"/>
        <v>639425523</v>
      </c>
      <c r="X48" s="73">
        <f t="shared" si="9"/>
        <v>800549000</v>
      </c>
      <c r="Y48" s="73">
        <f t="shared" si="9"/>
        <v>-161123477</v>
      </c>
      <c r="Z48" s="170">
        <f>+IF(X48&lt;&gt;0,+(Y48/X48)*100,0)</f>
        <v>-20.126622730151432</v>
      </c>
      <c r="AA48" s="168">
        <f>+AA28+AA32+AA38+AA42+AA47</f>
        <v>708827269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0</v>
      </c>
      <c r="F49" s="173">
        <f t="shared" si="10"/>
        <v>1</v>
      </c>
      <c r="G49" s="173">
        <f t="shared" si="10"/>
        <v>0</v>
      </c>
      <c r="H49" s="173">
        <f t="shared" si="10"/>
        <v>0</v>
      </c>
      <c r="I49" s="173">
        <f t="shared" si="10"/>
        <v>0</v>
      </c>
      <c r="J49" s="173">
        <f t="shared" si="10"/>
        <v>0</v>
      </c>
      <c r="K49" s="173">
        <f t="shared" si="10"/>
        <v>0</v>
      </c>
      <c r="L49" s="173">
        <f t="shared" si="10"/>
        <v>-1</v>
      </c>
      <c r="M49" s="173">
        <f t="shared" si="10"/>
        <v>0</v>
      </c>
      <c r="N49" s="173">
        <f t="shared" si="10"/>
        <v>-1</v>
      </c>
      <c r="O49" s="173">
        <f t="shared" si="10"/>
        <v>155545144</v>
      </c>
      <c r="P49" s="173">
        <f t="shared" si="10"/>
        <v>0</v>
      </c>
      <c r="Q49" s="173">
        <f t="shared" si="10"/>
        <v>0</v>
      </c>
      <c r="R49" s="173">
        <f t="shared" si="10"/>
        <v>155545144</v>
      </c>
      <c r="S49" s="173">
        <f t="shared" si="10"/>
        <v>94044474</v>
      </c>
      <c r="T49" s="173">
        <f t="shared" si="10"/>
        <v>0</v>
      </c>
      <c r="U49" s="173">
        <f t="shared" si="10"/>
        <v>60283486</v>
      </c>
      <c r="V49" s="173">
        <f t="shared" si="10"/>
        <v>154327960</v>
      </c>
      <c r="W49" s="173">
        <f t="shared" si="10"/>
        <v>309873103</v>
      </c>
      <c r="X49" s="173">
        <f>IF(F25=F48,0,X25-X48)</f>
        <v>0</v>
      </c>
      <c r="Y49" s="173">
        <f t="shared" si="10"/>
        <v>309873103</v>
      </c>
      <c r="Z49" s="174">
        <f>+IF(X49&lt;&gt;0,+(Y49/X49)*100,0)</f>
        <v>0</v>
      </c>
      <c r="AA49" s="171">
        <f>+AA25-AA48</f>
        <v>1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86929093</v>
      </c>
      <c r="D8" s="155">
        <v>0</v>
      </c>
      <c r="E8" s="156">
        <v>0</v>
      </c>
      <c r="F8" s="60">
        <v>117068939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3970316</v>
      </c>
      <c r="T8" s="60">
        <v>0</v>
      </c>
      <c r="U8" s="60">
        <v>10545823</v>
      </c>
      <c r="V8" s="60">
        <v>14516139</v>
      </c>
      <c r="W8" s="60">
        <v>14516139</v>
      </c>
      <c r="X8" s="60">
        <v>103700741</v>
      </c>
      <c r="Y8" s="60">
        <v>-89184602</v>
      </c>
      <c r="Z8" s="140">
        <v>-86</v>
      </c>
      <c r="AA8" s="155">
        <v>117068939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82018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2088</v>
      </c>
      <c r="P11" s="60">
        <v>0</v>
      </c>
      <c r="Q11" s="60">
        <v>0</v>
      </c>
      <c r="R11" s="60">
        <v>2088</v>
      </c>
      <c r="S11" s="60">
        <v>0</v>
      </c>
      <c r="T11" s="60">
        <v>0</v>
      </c>
      <c r="U11" s="60">
        <v>0</v>
      </c>
      <c r="V11" s="60">
        <v>0</v>
      </c>
      <c r="W11" s="60">
        <v>2088</v>
      </c>
      <c r="X11" s="60"/>
      <c r="Y11" s="60">
        <v>2088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685</v>
      </c>
      <c r="P12" s="60">
        <v>0</v>
      </c>
      <c r="Q12" s="60">
        <v>0</v>
      </c>
      <c r="R12" s="60">
        <v>685</v>
      </c>
      <c r="S12" s="60">
        <v>0</v>
      </c>
      <c r="T12" s="60">
        <v>0</v>
      </c>
      <c r="U12" s="60">
        <v>0</v>
      </c>
      <c r="V12" s="60">
        <v>0</v>
      </c>
      <c r="W12" s="60">
        <v>685</v>
      </c>
      <c r="X12" s="60"/>
      <c r="Y12" s="60">
        <v>685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11244034</v>
      </c>
      <c r="D13" s="155">
        <v>0</v>
      </c>
      <c r="E13" s="156">
        <v>0</v>
      </c>
      <c r="F13" s="60">
        <v>13300867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569705</v>
      </c>
      <c r="M13" s="60">
        <v>567575</v>
      </c>
      <c r="N13" s="60">
        <v>1137280</v>
      </c>
      <c r="O13" s="60">
        <v>116310</v>
      </c>
      <c r="P13" s="60">
        <v>0</v>
      </c>
      <c r="Q13" s="60">
        <v>0</v>
      </c>
      <c r="R13" s="60">
        <v>116310</v>
      </c>
      <c r="S13" s="60">
        <v>2459648</v>
      </c>
      <c r="T13" s="60">
        <v>0</v>
      </c>
      <c r="U13" s="60">
        <v>0</v>
      </c>
      <c r="V13" s="60">
        <v>2459648</v>
      </c>
      <c r="W13" s="60">
        <v>3713238</v>
      </c>
      <c r="X13" s="60">
        <v>9692584</v>
      </c>
      <c r="Y13" s="60">
        <v>-5979346</v>
      </c>
      <c r="Z13" s="140">
        <v>-61.69</v>
      </c>
      <c r="AA13" s="155">
        <v>13300867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11651</v>
      </c>
      <c r="P17" s="60">
        <v>0</v>
      </c>
      <c r="Q17" s="60">
        <v>0</v>
      </c>
      <c r="R17" s="60">
        <v>11651</v>
      </c>
      <c r="S17" s="60">
        <v>0</v>
      </c>
      <c r="T17" s="60">
        <v>0</v>
      </c>
      <c r="U17" s="60">
        <v>0</v>
      </c>
      <c r="V17" s="60">
        <v>0</v>
      </c>
      <c r="W17" s="60">
        <v>11651</v>
      </c>
      <c r="X17" s="60"/>
      <c r="Y17" s="60">
        <v>11651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931546359</v>
      </c>
      <c r="D19" s="155">
        <v>0</v>
      </c>
      <c r="E19" s="156">
        <v>800549000</v>
      </c>
      <c r="F19" s="60">
        <v>578457464</v>
      </c>
      <c r="G19" s="60">
        <v>39414971</v>
      </c>
      <c r="H19" s="60">
        <v>46943443</v>
      </c>
      <c r="I19" s="60">
        <v>52796082</v>
      </c>
      <c r="J19" s="60">
        <v>139154496</v>
      </c>
      <c r="K19" s="60">
        <v>64781085</v>
      </c>
      <c r="L19" s="60">
        <v>37909958</v>
      </c>
      <c r="M19" s="60">
        <v>53733857</v>
      </c>
      <c r="N19" s="60">
        <v>156424900</v>
      </c>
      <c r="O19" s="60">
        <v>2446739</v>
      </c>
      <c r="P19" s="60">
        <v>126788000</v>
      </c>
      <c r="Q19" s="60">
        <v>69784020</v>
      </c>
      <c r="R19" s="60">
        <v>199018759</v>
      </c>
      <c r="S19" s="60">
        <v>78021461</v>
      </c>
      <c r="T19" s="60">
        <v>0</v>
      </c>
      <c r="U19" s="60">
        <v>110021148</v>
      </c>
      <c r="V19" s="60">
        <v>188042609</v>
      </c>
      <c r="W19" s="60">
        <v>682640764</v>
      </c>
      <c r="X19" s="60">
        <v>633675000</v>
      </c>
      <c r="Y19" s="60">
        <v>48965764</v>
      </c>
      <c r="Z19" s="140">
        <v>7.73</v>
      </c>
      <c r="AA19" s="155">
        <v>578457464</v>
      </c>
    </row>
    <row r="20" spans="1:27" ht="13.5">
      <c r="A20" s="181" t="s">
        <v>35</v>
      </c>
      <c r="B20" s="185"/>
      <c r="C20" s="155">
        <v>1257256</v>
      </c>
      <c r="D20" s="155">
        <v>0</v>
      </c>
      <c r="E20" s="156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8066464</v>
      </c>
      <c r="M20" s="54">
        <v>0</v>
      </c>
      <c r="N20" s="54">
        <v>8066464</v>
      </c>
      <c r="O20" s="54">
        <v>252565</v>
      </c>
      <c r="P20" s="54">
        <v>0</v>
      </c>
      <c r="Q20" s="54">
        <v>0</v>
      </c>
      <c r="R20" s="54">
        <v>252565</v>
      </c>
      <c r="S20" s="54">
        <v>71591496</v>
      </c>
      <c r="T20" s="54">
        <v>0</v>
      </c>
      <c r="U20" s="54">
        <v>0</v>
      </c>
      <c r="V20" s="54">
        <v>71591496</v>
      </c>
      <c r="W20" s="54">
        <v>79910525</v>
      </c>
      <c r="X20" s="54">
        <v>87898275</v>
      </c>
      <c r="Y20" s="54">
        <v>-7987750</v>
      </c>
      <c r="Z20" s="184">
        <v>-9.09</v>
      </c>
      <c r="AA20" s="130">
        <v>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1031058760</v>
      </c>
      <c r="D22" s="188">
        <f>SUM(D5:D21)</f>
        <v>0</v>
      </c>
      <c r="E22" s="189">
        <f t="shared" si="0"/>
        <v>800549000</v>
      </c>
      <c r="F22" s="190">
        <f t="shared" si="0"/>
        <v>708827270</v>
      </c>
      <c r="G22" s="190">
        <f t="shared" si="0"/>
        <v>39414971</v>
      </c>
      <c r="H22" s="190">
        <f t="shared" si="0"/>
        <v>46943443</v>
      </c>
      <c r="I22" s="190">
        <f t="shared" si="0"/>
        <v>52796082</v>
      </c>
      <c r="J22" s="190">
        <f t="shared" si="0"/>
        <v>139154496</v>
      </c>
      <c r="K22" s="190">
        <f t="shared" si="0"/>
        <v>64781085</v>
      </c>
      <c r="L22" s="190">
        <f t="shared" si="0"/>
        <v>46546127</v>
      </c>
      <c r="M22" s="190">
        <f t="shared" si="0"/>
        <v>54301432</v>
      </c>
      <c r="N22" s="190">
        <f t="shared" si="0"/>
        <v>165628644</v>
      </c>
      <c r="O22" s="190">
        <f t="shared" si="0"/>
        <v>2830038</v>
      </c>
      <c r="P22" s="190">
        <f t="shared" si="0"/>
        <v>126788000</v>
      </c>
      <c r="Q22" s="190">
        <f t="shared" si="0"/>
        <v>69784020</v>
      </c>
      <c r="R22" s="190">
        <f t="shared" si="0"/>
        <v>199402058</v>
      </c>
      <c r="S22" s="190">
        <f t="shared" si="0"/>
        <v>156042921</v>
      </c>
      <c r="T22" s="190">
        <f t="shared" si="0"/>
        <v>0</v>
      </c>
      <c r="U22" s="190">
        <f t="shared" si="0"/>
        <v>120566971</v>
      </c>
      <c r="V22" s="190">
        <f t="shared" si="0"/>
        <v>276609892</v>
      </c>
      <c r="W22" s="190">
        <f t="shared" si="0"/>
        <v>780795090</v>
      </c>
      <c r="X22" s="190">
        <f t="shared" si="0"/>
        <v>834966600</v>
      </c>
      <c r="Y22" s="190">
        <f t="shared" si="0"/>
        <v>-54171510</v>
      </c>
      <c r="Z22" s="191">
        <f>+IF(X22&lt;&gt;0,+(Y22/X22)*100,0)</f>
        <v>-6.487865502644058</v>
      </c>
      <c r="AA22" s="188">
        <f>SUM(AA5:AA21)</f>
        <v>708827270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678095422</v>
      </c>
      <c r="D25" s="155">
        <v>0</v>
      </c>
      <c r="E25" s="156">
        <v>127755561</v>
      </c>
      <c r="F25" s="60">
        <v>431707334</v>
      </c>
      <c r="G25" s="60">
        <v>29246272</v>
      </c>
      <c r="H25" s="60">
        <v>34519045</v>
      </c>
      <c r="I25" s="60">
        <v>32607046</v>
      </c>
      <c r="J25" s="60">
        <v>96372363</v>
      </c>
      <c r="K25" s="60">
        <v>38732696</v>
      </c>
      <c r="L25" s="60">
        <v>30760096</v>
      </c>
      <c r="M25" s="60">
        <v>11233899</v>
      </c>
      <c r="N25" s="60">
        <v>80726691</v>
      </c>
      <c r="O25" s="60">
        <v>10079849</v>
      </c>
      <c r="P25" s="60">
        <v>12359000</v>
      </c>
      <c r="Q25" s="60">
        <v>14667135</v>
      </c>
      <c r="R25" s="60">
        <v>37105984</v>
      </c>
      <c r="S25" s="60">
        <v>29505339</v>
      </c>
      <c r="T25" s="60">
        <v>0</v>
      </c>
      <c r="U25" s="60">
        <v>28413937</v>
      </c>
      <c r="V25" s="60">
        <v>57919276</v>
      </c>
      <c r="W25" s="60">
        <v>272124314</v>
      </c>
      <c r="X25" s="60">
        <v>433722164</v>
      </c>
      <c r="Y25" s="60">
        <v>-161597850</v>
      </c>
      <c r="Z25" s="140">
        <v>-37.26</v>
      </c>
      <c r="AA25" s="155">
        <v>431707334</v>
      </c>
    </row>
    <row r="26" spans="1:27" ht="13.5">
      <c r="A26" s="183" t="s">
        <v>38</v>
      </c>
      <c r="B26" s="182"/>
      <c r="C26" s="155">
        <v>11307111</v>
      </c>
      <c r="D26" s="155">
        <v>0</v>
      </c>
      <c r="E26" s="156">
        <v>0</v>
      </c>
      <c r="F26" s="60">
        <v>12228906</v>
      </c>
      <c r="G26" s="60">
        <v>921573</v>
      </c>
      <c r="H26" s="60">
        <v>783778</v>
      </c>
      <c r="I26" s="60">
        <v>1034138</v>
      </c>
      <c r="J26" s="60">
        <v>2739489</v>
      </c>
      <c r="K26" s="60">
        <v>968703</v>
      </c>
      <c r="L26" s="60">
        <v>852779</v>
      </c>
      <c r="M26" s="60">
        <v>0</v>
      </c>
      <c r="N26" s="60">
        <v>1821482</v>
      </c>
      <c r="O26" s="60">
        <v>994884</v>
      </c>
      <c r="P26" s="60">
        <v>0</v>
      </c>
      <c r="Q26" s="60">
        <v>0</v>
      </c>
      <c r="R26" s="60">
        <v>994884</v>
      </c>
      <c r="S26" s="60">
        <v>889004</v>
      </c>
      <c r="T26" s="60">
        <v>0</v>
      </c>
      <c r="U26" s="60">
        <v>1414495</v>
      </c>
      <c r="V26" s="60">
        <v>2303499</v>
      </c>
      <c r="W26" s="60">
        <v>7859354</v>
      </c>
      <c r="X26" s="60">
        <v>12228907</v>
      </c>
      <c r="Y26" s="60">
        <v>-4369553</v>
      </c>
      <c r="Z26" s="140">
        <v>-35.73</v>
      </c>
      <c r="AA26" s="155">
        <v>12228906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6590469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175142</v>
      </c>
      <c r="P30" s="60">
        <v>0</v>
      </c>
      <c r="Q30" s="60">
        <v>0</v>
      </c>
      <c r="R30" s="60">
        <v>175142</v>
      </c>
      <c r="S30" s="60">
        <v>0</v>
      </c>
      <c r="T30" s="60">
        <v>0</v>
      </c>
      <c r="U30" s="60">
        <v>0</v>
      </c>
      <c r="V30" s="60">
        <v>0</v>
      </c>
      <c r="W30" s="60">
        <v>175142</v>
      </c>
      <c r="X30" s="60"/>
      <c r="Y30" s="60">
        <v>175142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72345909</v>
      </c>
      <c r="D31" s="155">
        <v>0</v>
      </c>
      <c r="E31" s="156">
        <v>0</v>
      </c>
      <c r="F31" s="60">
        <v>73714062</v>
      </c>
      <c r="G31" s="60">
        <v>825563</v>
      </c>
      <c r="H31" s="60">
        <v>2505276</v>
      </c>
      <c r="I31" s="60">
        <v>5027760</v>
      </c>
      <c r="J31" s="60">
        <v>8358599</v>
      </c>
      <c r="K31" s="60">
        <v>5417073</v>
      </c>
      <c r="L31" s="60">
        <v>3571868</v>
      </c>
      <c r="M31" s="60">
        <v>34943904</v>
      </c>
      <c r="N31" s="60">
        <v>43932845</v>
      </c>
      <c r="O31" s="60">
        <v>1658964</v>
      </c>
      <c r="P31" s="60">
        <v>104129000</v>
      </c>
      <c r="Q31" s="60">
        <v>11132949</v>
      </c>
      <c r="R31" s="60">
        <v>116920913</v>
      </c>
      <c r="S31" s="60">
        <v>30108711</v>
      </c>
      <c r="T31" s="60">
        <v>0</v>
      </c>
      <c r="U31" s="60">
        <v>17259407</v>
      </c>
      <c r="V31" s="60">
        <v>47368118</v>
      </c>
      <c r="W31" s="60">
        <v>216580475</v>
      </c>
      <c r="X31" s="60">
        <v>68094316</v>
      </c>
      <c r="Y31" s="60">
        <v>148486159</v>
      </c>
      <c r="Z31" s="140">
        <v>218.06</v>
      </c>
      <c r="AA31" s="155">
        <v>73714062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262719849</v>
      </c>
      <c r="D34" s="155">
        <v>0</v>
      </c>
      <c r="E34" s="156">
        <v>672793439</v>
      </c>
      <c r="F34" s="60">
        <v>191176967</v>
      </c>
      <c r="G34" s="60">
        <v>8421563</v>
      </c>
      <c r="H34" s="60">
        <v>9135344</v>
      </c>
      <c r="I34" s="60">
        <v>14127138</v>
      </c>
      <c r="J34" s="60">
        <v>31684045</v>
      </c>
      <c r="K34" s="60">
        <v>19662613</v>
      </c>
      <c r="L34" s="60">
        <v>11361385</v>
      </c>
      <c r="M34" s="60">
        <v>8123629</v>
      </c>
      <c r="N34" s="60">
        <v>39147627</v>
      </c>
      <c r="O34" s="60">
        <v>2879591</v>
      </c>
      <c r="P34" s="60">
        <v>10300000</v>
      </c>
      <c r="Q34" s="60">
        <v>43983936</v>
      </c>
      <c r="R34" s="60">
        <v>57163527</v>
      </c>
      <c r="S34" s="60">
        <v>1495393</v>
      </c>
      <c r="T34" s="60">
        <v>0</v>
      </c>
      <c r="U34" s="60">
        <v>13195646</v>
      </c>
      <c r="V34" s="60">
        <v>14691039</v>
      </c>
      <c r="W34" s="60">
        <v>142686238</v>
      </c>
      <c r="X34" s="60">
        <v>207199601</v>
      </c>
      <c r="Y34" s="60">
        <v>-64513363</v>
      </c>
      <c r="Z34" s="140">
        <v>-31.14</v>
      </c>
      <c r="AA34" s="155">
        <v>191176967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1031058760</v>
      </c>
      <c r="D36" s="188">
        <f>SUM(D25:D35)</f>
        <v>0</v>
      </c>
      <c r="E36" s="189">
        <f t="shared" si="1"/>
        <v>800549000</v>
      </c>
      <c r="F36" s="190">
        <f t="shared" si="1"/>
        <v>708827269</v>
      </c>
      <c r="G36" s="190">
        <f t="shared" si="1"/>
        <v>39414971</v>
      </c>
      <c r="H36" s="190">
        <f t="shared" si="1"/>
        <v>46943443</v>
      </c>
      <c r="I36" s="190">
        <f t="shared" si="1"/>
        <v>52796082</v>
      </c>
      <c r="J36" s="190">
        <f t="shared" si="1"/>
        <v>139154496</v>
      </c>
      <c r="K36" s="190">
        <f t="shared" si="1"/>
        <v>64781085</v>
      </c>
      <c r="L36" s="190">
        <f t="shared" si="1"/>
        <v>46546128</v>
      </c>
      <c r="M36" s="190">
        <f t="shared" si="1"/>
        <v>54301432</v>
      </c>
      <c r="N36" s="190">
        <f t="shared" si="1"/>
        <v>165628645</v>
      </c>
      <c r="O36" s="190">
        <f t="shared" si="1"/>
        <v>15788430</v>
      </c>
      <c r="P36" s="190">
        <f t="shared" si="1"/>
        <v>126788000</v>
      </c>
      <c r="Q36" s="190">
        <f t="shared" si="1"/>
        <v>69784020</v>
      </c>
      <c r="R36" s="190">
        <f t="shared" si="1"/>
        <v>212360450</v>
      </c>
      <c r="S36" s="190">
        <f t="shared" si="1"/>
        <v>61998447</v>
      </c>
      <c r="T36" s="190">
        <f t="shared" si="1"/>
        <v>0</v>
      </c>
      <c r="U36" s="190">
        <f t="shared" si="1"/>
        <v>60283485</v>
      </c>
      <c r="V36" s="190">
        <f t="shared" si="1"/>
        <v>122281932</v>
      </c>
      <c r="W36" s="190">
        <f t="shared" si="1"/>
        <v>639425523</v>
      </c>
      <c r="X36" s="190">
        <f t="shared" si="1"/>
        <v>721244988</v>
      </c>
      <c r="Y36" s="190">
        <f t="shared" si="1"/>
        <v>-81819465</v>
      </c>
      <c r="Z36" s="191">
        <f>+IF(X36&lt;&gt;0,+(Y36/X36)*100,0)</f>
        <v>-11.344198762043945</v>
      </c>
      <c r="AA36" s="188">
        <f>SUM(AA25:AA35)</f>
        <v>708827269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0</v>
      </c>
      <c r="F38" s="106">
        <f t="shared" si="2"/>
        <v>1</v>
      </c>
      <c r="G38" s="106">
        <f t="shared" si="2"/>
        <v>0</v>
      </c>
      <c r="H38" s="106">
        <f t="shared" si="2"/>
        <v>0</v>
      </c>
      <c r="I38" s="106">
        <f t="shared" si="2"/>
        <v>0</v>
      </c>
      <c r="J38" s="106">
        <f t="shared" si="2"/>
        <v>0</v>
      </c>
      <c r="K38" s="106">
        <f t="shared" si="2"/>
        <v>0</v>
      </c>
      <c r="L38" s="106">
        <f t="shared" si="2"/>
        <v>-1</v>
      </c>
      <c r="M38" s="106">
        <f t="shared" si="2"/>
        <v>0</v>
      </c>
      <c r="N38" s="106">
        <f t="shared" si="2"/>
        <v>-1</v>
      </c>
      <c r="O38" s="106">
        <f t="shared" si="2"/>
        <v>-12958392</v>
      </c>
      <c r="P38" s="106">
        <f t="shared" si="2"/>
        <v>0</v>
      </c>
      <c r="Q38" s="106">
        <f t="shared" si="2"/>
        <v>0</v>
      </c>
      <c r="R38" s="106">
        <f t="shared" si="2"/>
        <v>-12958392</v>
      </c>
      <c r="S38" s="106">
        <f t="shared" si="2"/>
        <v>94044474</v>
      </c>
      <c r="T38" s="106">
        <f t="shared" si="2"/>
        <v>0</v>
      </c>
      <c r="U38" s="106">
        <f t="shared" si="2"/>
        <v>60283486</v>
      </c>
      <c r="V38" s="106">
        <f t="shared" si="2"/>
        <v>154327960</v>
      </c>
      <c r="W38" s="106">
        <f t="shared" si="2"/>
        <v>141369567</v>
      </c>
      <c r="X38" s="106">
        <f>IF(F22=F36,0,X22-X36)</f>
        <v>113721612</v>
      </c>
      <c r="Y38" s="106">
        <f t="shared" si="2"/>
        <v>27647955</v>
      </c>
      <c r="Z38" s="201">
        <f>+IF(X38&lt;&gt;0,+(Y38/X38)*100,0)</f>
        <v>24.31196191626267</v>
      </c>
      <c r="AA38" s="199">
        <f>+AA22-AA36</f>
        <v>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168503536</v>
      </c>
      <c r="P39" s="60">
        <v>0</v>
      </c>
      <c r="Q39" s="60">
        <v>0</v>
      </c>
      <c r="R39" s="60">
        <v>168503536</v>
      </c>
      <c r="S39" s="60">
        <v>0</v>
      </c>
      <c r="T39" s="60">
        <v>0</v>
      </c>
      <c r="U39" s="60">
        <v>0</v>
      </c>
      <c r="V39" s="60">
        <v>0</v>
      </c>
      <c r="W39" s="60">
        <v>168503536</v>
      </c>
      <c r="X39" s="60"/>
      <c r="Y39" s="60">
        <v>168503536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0</v>
      </c>
      <c r="F42" s="88">
        <f t="shared" si="3"/>
        <v>1</v>
      </c>
      <c r="G42" s="88">
        <f t="shared" si="3"/>
        <v>0</v>
      </c>
      <c r="H42" s="88">
        <f t="shared" si="3"/>
        <v>0</v>
      </c>
      <c r="I42" s="88">
        <f t="shared" si="3"/>
        <v>0</v>
      </c>
      <c r="J42" s="88">
        <f t="shared" si="3"/>
        <v>0</v>
      </c>
      <c r="K42" s="88">
        <f t="shared" si="3"/>
        <v>0</v>
      </c>
      <c r="L42" s="88">
        <f t="shared" si="3"/>
        <v>-1</v>
      </c>
      <c r="M42" s="88">
        <f t="shared" si="3"/>
        <v>0</v>
      </c>
      <c r="N42" s="88">
        <f t="shared" si="3"/>
        <v>-1</v>
      </c>
      <c r="O42" s="88">
        <f t="shared" si="3"/>
        <v>155545144</v>
      </c>
      <c r="P42" s="88">
        <f t="shared" si="3"/>
        <v>0</v>
      </c>
      <c r="Q42" s="88">
        <f t="shared" si="3"/>
        <v>0</v>
      </c>
      <c r="R42" s="88">
        <f t="shared" si="3"/>
        <v>155545144</v>
      </c>
      <c r="S42" s="88">
        <f t="shared" si="3"/>
        <v>94044474</v>
      </c>
      <c r="T42" s="88">
        <f t="shared" si="3"/>
        <v>0</v>
      </c>
      <c r="U42" s="88">
        <f t="shared" si="3"/>
        <v>60283486</v>
      </c>
      <c r="V42" s="88">
        <f t="shared" si="3"/>
        <v>154327960</v>
      </c>
      <c r="W42" s="88">
        <f t="shared" si="3"/>
        <v>309873103</v>
      </c>
      <c r="X42" s="88">
        <f t="shared" si="3"/>
        <v>113721612</v>
      </c>
      <c r="Y42" s="88">
        <f t="shared" si="3"/>
        <v>196151491</v>
      </c>
      <c r="Z42" s="208">
        <f>+IF(X42&lt;&gt;0,+(Y42/X42)*100,0)</f>
        <v>172.48391712913812</v>
      </c>
      <c r="AA42" s="206">
        <f>SUM(AA38:AA41)</f>
        <v>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0</v>
      </c>
      <c r="F44" s="77">
        <f t="shared" si="4"/>
        <v>1</v>
      </c>
      <c r="G44" s="77">
        <f t="shared" si="4"/>
        <v>0</v>
      </c>
      <c r="H44" s="77">
        <f t="shared" si="4"/>
        <v>0</v>
      </c>
      <c r="I44" s="77">
        <f t="shared" si="4"/>
        <v>0</v>
      </c>
      <c r="J44" s="77">
        <f t="shared" si="4"/>
        <v>0</v>
      </c>
      <c r="K44" s="77">
        <f t="shared" si="4"/>
        <v>0</v>
      </c>
      <c r="L44" s="77">
        <f t="shared" si="4"/>
        <v>-1</v>
      </c>
      <c r="M44" s="77">
        <f t="shared" si="4"/>
        <v>0</v>
      </c>
      <c r="N44" s="77">
        <f t="shared" si="4"/>
        <v>-1</v>
      </c>
      <c r="O44" s="77">
        <f t="shared" si="4"/>
        <v>155545144</v>
      </c>
      <c r="P44" s="77">
        <f t="shared" si="4"/>
        <v>0</v>
      </c>
      <c r="Q44" s="77">
        <f t="shared" si="4"/>
        <v>0</v>
      </c>
      <c r="R44" s="77">
        <f t="shared" si="4"/>
        <v>155545144</v>
      </c>
      <c r="S44" s="77">
        <f t="shared" si="4"/>
        <v>94044474</v>
      </c>
      <c r="T44" s="77">
        <f t="shared" si="4"/>
        <v>0</v>
      </c>
      <c r="U44" s="77">
        <f t="shared" si="4"/>
        <v>60283486</v>
      </c>
      <c r="V44" s="77">
        <f t="shared" si="4"/>
        <v>154327960</v>
      </c>
      <c r="W44" s="77">
        <f t="shared" si="4"/>
        <v>309873103</v>
      </c>
      <c r="X44" s="77">
        <f t="shared" si="4"/>
        <v>113721612</v>
      </c>
      <c r="Y44" s="77">
        <f t="shared" si="4"/>
        <v>196151491</v>
      </c>
      <c r="Z44" s="212">
        <f>+IF(X44&lt;&gt;0,+(Y44/X44)*100,0)</f>
        <v>172.48391712913812</v>
      </c>
      <c r="AA44" s="210">
        <f>+AA42-AA43</f>
        <v>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0</v>
      </c>
      <c r="F46" s="88">
        <f t="shared" si="5"/>
        <v>1</v>
      </c>
      <c r="G46" s="88">
        <f t="shared" si="5"/>
        <v>0</v>
      </c>
      <c r="H46" s="88">
        <f t="shared" si="5"/>
        <v>0</v>
      </c>
      <c r="I46" s="88">
        <f t="shared" si="5"/>
        <v>0</v>
      </c>
      <c r="J46" s="88">
        <f t="shared" si="5"/>
        <v>0</v>
      </c>
      <c r="K46" s="88">
        <f t="shared" si="5"/>
        <v>0</v>
      </c>
      <c r="L46" s="88">
        <f t="shared" si="5"/>
        <v>-1</v>
      </c>
      <c r="M46" s="88">
        <f t="shared" si="5"/>
        <v>0</v>
      </c>
      <c r="N46" s="88">
        <f t="shared" si="5"/>
        <v>-1</v>
      </c>
      <c r="O46" s="88">
        <f t="shared" si="5"/>
        <v>155545144</v>
      </c>
      <c r="P46" s="88">
        <f t="shared" si="5"/>
        <v>0</v>
      </c>
      <c r="Q46" s="88">
        <f t="shared" si="5"/>
        <v>0</v>
      </c>
      <c r="R46" s="88">
        <f t="shared" si="5"/>
        <v>155545144</v>
      </c>
      <c r="S46" s="88">
        <f t="shared" si="5"/>
        <v>94044474</v>
      </c>
      <c r="T46" s="88">
        <f t="shared" si="5"/>
        <v>0</v>
      </c>
      <c r="U46" s="88">
        <f t="shared" si="5"/>
        <v>60283486</v>
      </c>
      <c r="V46" s="88">
        <f t="shared" si="5"/>
        <v>154327960</v>
      </c>
      <c r="W46" s="88">
        <f t="shared" si="5"/>
        <v>309873103</v>
      </c>
      <c r="X46" s="88">
        <f t="shared" si="5"/>
        <v>113721612</v>
      </c>
      <c r="Y46" s="88">
        <f t="shared" si="5"/>
        <v>196151491</v>
      </c>
      <c r="Z46" s="208">
        <f>+IF(X46&lt;&gt;0,+(Y46/X46)*100,0)</f>
        <v>172.48391712913812</v>
      </c>
      <c r="AA46" s="206">
        <f>SUM(AA44:AA45)</f>
        <v>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0</v>
      </c>
      <c r="F48" s="219">
        <f t="shared" si="6"/>
        <v>1</v>
      </c>
      <c r="G48" s="219">
        <f t="shared" si="6"/>
        <v>0</v>
      </c>
      <c r="H48" s="220">
        <f t="shared" si="6"/>
        <v>0</v>
      </c>
      <c r="I48" s="220">
        <f t="shared" si="6"/>
        <v>0</v>
      </c>
      <c r="J48" s="220">
        <f t="shared" si="6"/>
        <v>0</v>
      </c>
      <c r="K48" s="220">
        <f t="shared" si="6"/>
        <v>0</v>
      </c>
      <c r="L48" s="220">
        <f t="shared" si="6"/>
        <v>-1</v>
      </c>
      <c r="M48" s="219">
        <f t="shared" si="6"/>
        <v>0</v>
      </c>
      <c r="N48" s="219">
        <f t="shared" si="6"/>
        <v>-1</v>
      </c>
      <c r="O48" s="220">
        <f t="shared" si="6"/>
        <v>155545144</v>
      </c>
      <c r="P48" s="220">
        <f t="shared" si="6"/>
        <v>0</v>
      </c>
      <c r="Q48" s="220">
        <f t="shared" si="6"/>
        <v>0</v>
      </c>
      <c r="R48" s="220">
        <f t="shared" si="6"/>
        <v>155545144</v>
      </c>
      <c r="S48" s="220">
        <f t="shared" si="6"/>
        <v>94044474</v>
      </c>
      <c r="T48" s="219">
        <f t="shared" si="6"/>
        <v>0</v>
      </c>
      <c r="U48" s="219">
        <f t="shared" si="6"/>
        <v>60283486</v>
      </c>
      <c r="V48" s="220">
        <f t="shared" si="6"/>
        <v>154327960</v>
      </c>
      <c r="W48" s="220">
        <f t="shared" si="6"/>
        <v>309873103</v>
      </c>
      <c r="X48" s="220">
        <f t="shared" si="6"/>
        <v>113721612</v>
      </c>
      <c r="Y48" s="220">
        <f t="shared" si="6"/>
        <v>196151491</v>
      </c>
      <c r="Z48" s="221">
        <f>+IF(X48&lt;&gt;0,+(Y48/X48)*100,0)</f>
        <v>172.48391712913812</v>
      </c>
      <c r="AA48" s="222">
        <f>SUM(AA46:AA47)</f>
        <v>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6823474</v>
      </c>
      <c r="D5" s="153">
        <f>SUM(D6:D8)</f>
        <v>0</v>
      </c>
      <c r="E5" s="154">
        <f t="shared" si="0"/>
        <v>11707450</v>
      </c>
      <c r="F5" s="100">
        <f t="shared" si="0"/>
        <v>8757796</v>
      </c>
      <c r="G5" s="100">
        <f t="shared" si="0"/>
        <v>227531</v>
      </c>
      <c r="H5" s="100">
        <f t="shared" si="0"/>
        <v>260833</v>
      </c>
      <c r="I5" s="100">
        <f t="shared" si="0"/>
        <v>582552</v>
      </c>
      <c r="J5" s="100">
        <f t="shared" si="0"/>
        <v>1070916</v>
      </c>
      <c r="K5" s="100">
        <f t="shared" si="0"/>
        <v>370582</v>
      </c>
      <c r="L5" s="100">
        <f t="shared" si="0"/>
        <v>639695</v>
      </c>
      <c r="M5" s="100">
        <f t="shared" si="0"/>
        <v>268079</v>
      </c>
      <c r="N5" s="100">
        <f t="shared" si="0"/>
        <v>1278356</v>
      </c>
      <c r="O5" s="100">
        <f t="shared" si="0"/>
        <v>0</v>
      </c>
      <c r="P5" s="100">
        <f t="shared" si="0"/>
        <v>82380</v>
      </c>
      <c r="Q5" s="100">
        <f t="shared" si="0"/>
        <v>221270</v>
      </c>
      <c r="R5" s="100">
        <f t="shared" si="0"/>
        <v>303650</v>
      </c>
      <c r="S5" s="100">
        <f t="shared" si="0"/>
        <v>221270</v>
      </c>
      <c r="T5" s="100">
        <f t="shared" si="0"/>
        <v>0</v>
      </c>
      <c r="U5" s="100">
        <f t="shared" si="0"/>
        <v>21501</v>
      </c>
      <c r="V5" s="100">
        <f t="shared" si="0"/>
        <v>242771</v>
      </c>
      <c r="W5" s="100">
        <f t="shared" si="0"/>
        <v>2895693</v>
      </c>
      <c r="X5" s="100">
        <f t="shared" si="0"/>
        <v>11900000</v>
      </c>
      <c r="Y5" s="100">
        <f t="shared" si="0"/>
        <v>-9004307</v>
      </c>
      <c r="Z5" s="137">
        <f>+IF(X5&lt;&gt;0,+(Y5/X5)*100,0)</f>
        <v>-75.66644537815125</v>
      </c>
      <c r="AA5" s="153">
        <f>SUM(AA6:AA8)</f>
        <v>8757796</v>
      </c>
    </row>
    <row r="6" spans="1:27" ht="13.5">
      <c r="A6" s="138" t="s">
        <v>75</v>
      </c>
      <c r="B6" s="136"/>
      <c r="C6" s="155">
        <v>258509</v>
      </c>
      <c r="D6" s="155"/>
      <c r="E6" s="156"/>
      <c r="F6" s="60">
        <v>50000</v>
      </c>
      <c r="G6" s="60"/>
      <c r="H6" s="60">
        <v>22800</v>
      </c>
      <c r="I6" s="60">
        <v>21147</v>
      </c>
      <c r="J6" s="60">
        <v>43947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43947</v>
      </c>
      <c r="X6" s="60"/>
      <c r="Y6" s="60">
        <v>43947</v>
      </c>
      <c r="Z6" s="140"/>
      <c r="AA6" s="62">
        <v>50000</v>
      </c>
    </row>
    <row r="7" spans="1:27" ht="13.5">
      <c r="A7" s="138" t="s">
        <v>76</v>
      </c>
      <c r="B7" s="136"/>
      <c r="C7" s="157">
        <v>136369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6428596</v>
      </c>
      <c r="D8" s="155"/>
      <c r="E8" s="156">
        <v>11707450</v>
      </c>
      <c r="F8" s="60">
        <v>8707796</v>
      </c>
      <c r="G8" s="60">
        <v>227531</v>
      </c>
      <c r="H8" s="60">
        <v>238033</v>
      </c>
      <c r="I8" s="60">
        <v>561405</v>
      </c>
      <c r="J8" s="60">
        <v>1026969</v>
      </c>
      <c r="K8" s="60">
        <v>370582</v>
      </c>
      <c r="L8" s="60">
        <v>639695</v>
      </c>
      <c r="M8" s="60">
        <v>268079</v>
      </c>
      <c r="N8" s="60">
        <v>1278356</v>
      </c>
      <c r="O8" s="60"/>
      <c r="P8" s="60">
        <v>82380</v>
      </c>
      <c r="Q8" s="60">
        <v>221270</v>
      </c>
      <c r="R8" s="60">
        <v>303650</v>
      </c>
      <c r="S8" s="60">
        <v>221270</v>
      </c>
      <c r="T8" s="60"/>
      <c r="U8" s="60">
        <v>21501</v>
      </c>
      <c r="V8" s="60">
        <v>242771</v>
      </c>
      <c r="W8" s="60">
        <v>2851746</v>
      </c>
      <c r="X8" s="60">
        <v>11900000</v>
      </c>
      <c r="Y8" s="60">
        <v>-9048254</v>
      </c>
      <c r="Z8" s="140">
        <v>-76.04</v>
      </c>
      <c r="AA8" s="62">
        <v>8707796</v>
      </c>
    </row>
    <row r="9" spans="1:27" ht="13.5">
      <c r="A9" s="135" t="s">
        <v>78</v>
      </c>
      <c r="B9" s="136"/>
      <c r="C9" s="153">
        <f aca="true" t="shared" si="1" ref="C9:Y9">SUM(C10:C14)</f>
        <v>10535608</v>
      </c>
      <c r="D9" s="153">
        <f>SUM(D10:D14)</f>
        <v>0</v>
      </c>
      <c r="E9" s="154">
        <f t="shared" si="1"/>
        <v>10752424</v>
      </c>
      <c r="F9" s="100">
        <f t="shared" si="1"/>
        <v>11559869</v>
      </c>
      <c r="G9" s="100">
        <f t="shared" si="1"/>
        <v>0</v>
      </c>
      <c r="H9" s="100">
        <f t="shared" si="1"/>
        <v>0</v>
      </c>
      <c r="I9" s="100">
        <f t="shared" si="1"/>
        <v>499131</v>
      </c>
      <c r="J9" s="100">
        <f t="shared" si="1"/>
        <v>499131</v>
      </c>
      <c r="K9" s="100">
        <f t="shared" si="1"/>
        <v>346144</v>
      </c>
      <c r="L9" s="100">
        <f t="shared" si="1"/>
        <v>358078</v>
      </c>
      <c r="M9" s="100">
        <f t="shared" si="1"/>
        <v>681355</v>
      </c>
      <c r="N9" s="100">
        <f t="shared" si="1"/>
        <v>1385577</v>
      </c>
      <c r="O9" s="100">
        <f t="shared" si="1"/>
        <v>0</v>
      </c>
      <c r="P9" s="100">
        <f t="shared" si="1"/>
        <v>199091</v>
      </c>
      <c r="Q9" s="100">
        <f t="shared" si="1"/>
        <v>0</v>
      </c>
      <c r="R9" s="100">
        <f t="shared" si="1"/>
        <v>199091</v>
      </c>
      <c r="S9" s="100">
        <f t="shared" si="1"/>
        <v>0</v>
      </c>
      <c r="T9" s="100">
        <f t="shared" si="1"/>
        <v>7805180</v>
      </c>
      <c r="U9" s="100">
        <f t="shared" si="1"/>
        <v>161044</v>
      </c>
      <c r="V9" s="100">
        <f t="shared" si="1"/>
        <v>7966224</v>
      </c>
      <c r="W9" s="100">
        <f t="shared" si="1"/>
        <v>10050023</v>
      </c>
      <c r="X9" s="100">
        <f t="shared" si="1"/>
        <v>10559869</v>
      </c>
      <c r="Y9" s="100">
        <f t="shared" si="1"/>
        <v>-509846</v>
      </c>
      <c r="Z9" s="137">
        <f>+IF(X9&lt;&gt;0,+(Y9/X9)*100,0)</f>
        <v>-4.828147015838927</v>
      </c>
      <c r="AA9" s="102">
        <f>SUM(AA10:AA14)</f>
        <v>11559869</v>
      </c>
    </row>
    <row r="10" spans="1:27" ht="13.5">
      <c r="A10" s="138" t="s">
        <v>79</v>
      </c>
      <c r="B10" s="136"/>
      <c r="C10" s="155">
        <v>10535608</v>
      </c>
      <c r="D10" s="155"/>
      <c r="E10" s="156">
        <v>10559869</v>
      </c>
      <c r="F10" s="60">
        <v>11559869</v>
      </c>
      <c r="G10" s="60"/>
      <c r="H10" s="60"/>
      <c r="I10" s="60">
        <v>499131</v>
      </c>
      <c r="J10" s="60">
        <v>499131</v>
      </c>
      <c r="K10" s="60">
        <v>346144</v>
      </c>
      <c r="L10" s="60">
        <v>358078</v>
      </c>
      <c r="M10" s="60">
        <v>681355</v>
      </c>
      <c r="N10" s="60">
        <v>1385577</v>
      </c>
      <c r="O10" s="60"/>
      <c r="P10" s="60">
        <v>199091</v>
      </c>
      <c r="Q10" s="60"/>
      <c r="R10" s="60">
        <v>199091</v>
      </c>
      <c r="S10" s="60"/>
      <c r="T10" s="60">
        <v>7805180</v>
      </c>
      <c r="U10" s="60">
        <v>161044</v>
      </c>
      <c r="V10" s="60">
        <v>7966224</v>
      </c>
      <c r="W10" s="60">
        <v>10050023</v>
      </c>
      <c r="X10" s="60">
        <v>10559869</v>
      </c>
      <c r="Y10" s="60">
        <v>-509846</v>
      </c>
      <c r="Z10" s="140">
        <v>-4.83</v>
      </c>
      <c r="AA10" s="62">
        <v>11559869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192555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8987255</v>
      </c>
      <c r="D15" s="153">
        <f>SUM(D16:D18)</f>
        <v>0</v>
      </c>
      <c r="E15" s="154">
        <f t="shared" si="2"/>
        <v>13392350</v>
      </c>
      <c r="F15" s="100">
        <f t="shared" si="2"/>
        <v>6700000</v>
      </c>
      <c r="G15" s="100">
        <f t="shared" si="2"/>
        <v>12200</v>
      </c>
      <c r="H15" s="100">
        <f t="shared" si="2"/>
        <v>0</v>
      </c>
      <c r="I15" s="100">
        <f t="shared" si="2"/>
        <v>3664</v>
      </c>
      <c r="J15" s="100">
        <f t="shared" si="2"/>
        <v>15864</v>
      </c>
      <c r="K15" s="100">
        <f t="shared" si="2"/>
        <v>1000000</v>
      </c>
      <c r="L15" s="100">
        <f t="shared" si="2"/>
        <v>772403</v>
      </c>
      <c r="M15" s="100">
        <f t="shared" si="2"/>
        <v>0</v>
      </c>
      <c r="N15" s="100">
        <f t="shared" si="2"/>
        <v>1772403</v>
      </c>
      <c r="O15" s="100">
        <f t="shared" si="2"/>
        <v>0</v>
      </c>
      <c r="P15" s="100">
        <f t="shared" si="2"/>
        <v>414911</v>
      </c>
      <c r="Q15" s="100">
        <f t="shared" si="2"/>
        <v>0</v>
      </c>
      <c r="R15" s="100">
        <f t="shared" si="2"/>
        <v>414911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2203178</v>
      </c>
      <c r="X15" s="100">
        <f t="shared" si="2"/>
        <v>13392350</v>
      </c>
      <c r="Y15" s="100">
        <f t="shared" si="2"/>
        <v>-11189172</v>
      </c>
      <c r="Z15" s="137">
        <f>+IF(X15&lt;&gt;0,+(Y15/X15)*100,0)</f>
        <v>-83.54898132142604</v>
      </c>
      <c r="AA15" s="102">
        <f>SUM(AA16:AA18)</f>
        <v>6700000</v>
      </c>
    </row>
    <row r="16" spans="1:27" ht="13.5">
      <c r="A16" s="138" t="s">
        <v>85</v>
      </c>
      <c r="B16" s="136"/>
      <c r="C16" s="155">
        <v>8987255</v>
      </c>
      <c r="D16" s="155"/>
      <c r="E16" s="156">
        <v>13392350</v>
      </c>
      <c r="F16" s="60">
        <v>6700000</v>
      </c>
      <c r="G16" s="60">
        <v>12200</v>
      </c>
      <c r="H16" s="60"/>
      <c r="I16" s="60">
        <v>3664</v>
      </c>
      <c r="J16" s="60">
        <v>15864</v>
      </c>
      <c r="K16" s="60">
        <v>1000000</v>
      </c>
      <c r="L16" s="60">
        <v>772403</v>
      </c>
      <c r="M16" s="60"/>
      <c r="N16" s="60">
        <v>1772403</v>
      </c>
      <c r="O16" s="60"/>
      <c r="P16" s="60">
        <v>414911</v>
      </c>
      <c r="Q16" s="60"/>
      <c r="R16" s="60">
        <v>414911</v>
      </c>
      <c r="S16" s="60"/>
      <c r="T16" s="60"/>
      <c r="U16" s="60"/>
      <c r="V16" s="60"/>
      <c r="W16" s="60">
        <v>2203178</v>
      </c>
      <c r="X16" s="60">
        <v>7600000</v>
      </c>
      <c r="Y16" s="60">
        <v>-5396822</v>
      </c>
      <c r="Z16" s="140">
        <v>-71.01</v>
      </c>
      <c r="AA16" s="62">
        <v>6700000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5792350</v>
      </c>
      <c r="Y18" s="60">
        <v>-5792350</v>
      </c>
      <c r="Z18" s="140">
        <v>-100</v>
      </c>
      <c r="AA18" s="62"/>
    </row>
    <row r="19" spans="1:27" ht="13.5">
      <c r="A19" s="135" t="s">
        <v>88</v>
      </c>
      <c r="B19" s="142"/>
      <c r="C19" s="153">
        <f aca="true" t="shared" si="3" ref="C19:Y19">SUM(C20:C23)</f>
        <v>791782581</v>
      </c>
      <c r="D19" s="153">
        <f>SUM(D20:D23)</f>
        <v>0</v>
      </c>
      <c r="E19" s="154">
        <f t="shared" si="3"/>
        <v>668645995</v>
      </c>
      <c r="F19" s="100">
        <f t="shared" si="3"/>
        <v>706960631</v>
      </c>
      <c r="G19" s="100">
        <f t="shared" si="3"/>
        <v>21233315</v>
      </c>
      <c r="H19" s="100">
        <f t="shared" si="3"/>
        <v>15724482</v>
      </c>
      <c r="I19" s="100">
        <f t="shared" si="3"/>
        <v>61355594</v>
      </c>
      <c r="J19" s="100">
        <f t="shared" si="3"/>
        <v>98313391</v>
      </c>
      <c r="K19" s="100">
        <f t="shared" si="3"/>
        <v>45183070</v>
      </c>
      <c r="L19" s="100">
        <f t="shared" si="3"/>
        <v>38114806</v>
      </c>
      <c r="M19" s="100">
        <f t="shared" si="3"/>
        <v>51594538</v>
      </c>
      <c r="N19" s="100">
        <f t="shared" si="3"/>
        <v>134892414</v>
      </c>
      <c r="O19" s="100">
        <f t="shared" si="3"/>
        <v>0</v>
      </c>
      <c r="P19" s="100">
        <f t="shared" si="3"/>
        <v>48289465</v>
      </c>
      <c r="Q19" s="100">
        <f t="shared" si="3"/>
        <v>59674850</v>
      </c>
      <c r="R19" s="100">
        <f t="shared" si="3"/>
        <v>107964315</v>
      </c>
      <c r="S19" s="100">
        <f t="shared" si="3"/>
        <v>59674850</v>
      </c>
      <c r="T19" s="100">
        <f t="shared" si="3"/>
        <v>36706876</v>
      </c>
      <c r="U19" s="100">
        <f t="shared" si="3"/>
        <v>57149835</v>
      </c>
      <c r="V19" s="100">
        <f t="shared" si="3"/>
        <v>153531561</v>
      </c>
      <c r="W19" s="100">
        <f t="shared" si="3"/>
        <v>494701681</v>
      </c>
      <c r="X19" s="100">
        <f t="shared" si="3"/>
        <v>668646000</v>
      </c>
      <c r="Y19" s="100">
        <f t="shared" si="3"/>
        <v>-173944319</v>
      </c>
      <c r="Z19" s="137">
        <f>+IF(X19&lt;&gt;0,+(Y19/X19)*100,0)</f>
        <v>-26.014411063552313</v>
      </c>
      <c r="AA19" s="102">
        <f>SUM(AA20:AA23)</f>
        <v>706960631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791782581</v>
      </c>
      <c r="D21" s="155"/>
      <c r="E21" s="156">
        <v>668645995</v>
      </c>
      <c r="F21" s="60">
        <v>706960631</v>
      </c>
      <c r="G21" s="60">
        <v>21233315</v>
      </c>
      <c r="H21" s="60">
        <v>15724482</v>
      </c>
      <c r="I21" s="60">
        <v>61355594</v>
      </c>
      <c r="J21" s="60">
        <v>98313391</v>
      </c>
      <c r="K21" s="60">
        <v>45183070</v>
      </c>
      <c r="L21" s="60">
        <v>38114806</v>
      </c>
      <c r="M21" s="60">
        <v>51594538</v>
      </c>
      <c r="N21" s="60">
        <v>134892414</v>
      </c>
      <c r="O21" s="60"/>
      <c r="P21" s="60">
        <v>48289465</v>
      </c>
      <c r="Q21" s="60">
        <v>59674850</v>
      </c>
      <c r="R21" s="60">
        <v>107964315</v>
      </c>
      <c r="S21" s="60">
        <v>59674850</v>
      </c>
      <c r="T21" s="60">
        <v>36706876</v>
      </c>
      <c r="U21" s="60">
        <v>57149835</v>
      </c>
      <c r="V21" s="60">
        <v>153531561</v>
      </c>
      <c r="W21" s="60">
        <v>494701681</v>
      </c>
      <c r="X21" s="60">
        <v>668646000</v>
      </c>
      <c r="Y21" s="60">
        <v>-173944319</v>
      </c>
      <c r="Z21" s="140">
        <v>-26.01</v>
      </c>
      <c r="AA21" s="62">
        <v>706960631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818128918</v>
      </c>
      <c r="D25" s="217">
        <f>+D5+D9+D15+D19+D24</f>
        <v>0</v>
      </c>
      <c r="E25" s="230">
        <f t="shared" si="4"/>
        <v>704498219</v>
      </c>
      <c r="F25" s="219">
        <f t="shared" si="4"/>
        <v>733978296</v>
      </c>
      <c r="G25" s="219">
        <f t="shared" si="4"/>
        <v>21473046</v>
      </c>
      <c r="H25" s="219">
        <f t="shared" si="4"/>
        <v>15985315</v>
      </c>
      <c r="I25" s="219">
        <f t="shared" si="4"/>
        <v>62440941</v>
      </c>
      <c r="J25" s="219">
        <f t="shared" si="4"/>
        <v>99899302</v>
      </c>
      <c r="K25" s="219">
        <f t="shared" si="4"/>
        <v>46899796</v>
      </c>
      <c r="L25" s="219">
        <f t="shared" si="4"/>
        <v>39884982</v>
      </c>
      <c r="M25" s="219">
        <f t="shared" si="4"/>
        <v>52543972</v>
      </c>
      <c r="N25" s="219">
        <f t="shared" si="4"/>
        <v>139328750</v>
      </c>
      <c r="O25" s="219">
        <f t="shared" si="4"/>
        <v>0</v>
      </c>
      <c r="P25" s="219">
        <f t="shared" si="4"/>
        <v>48985847</v>
      </c>
      <c r="Q25" s="219">
        <f t="shared" si="4"/>
        <v>59896120</v>
      </c>
      <c r="R25" s="219">
        <f t="shared" si="4"/>
        <v>108881967</v>
      </c>
      <c r="S25" s="219">
        <f t="shared" si="4"/>
        <v>59896120</v>
      </c>
      <c r="T25" s="219">
        <f t="shared" si="4"/>
        <v>44512056</v>
      </c>
      <c r="U25" s="219">
        <f t="shared" si="4"/>
        <v>57332380</v>
      </c>
      <c r="V25" s="219">
        <f t="shared" si="4"/>
        <v>161740556</v>
      </c>
      <c r="W25" s="219">
        <f t="shared" si="4"/>
        <v>509850575</v>
      </c>
      <c r="X25" s="219">
        <f t="shared" si="4"/>
        <v>704498219</v>
      </c>
      <c r="Y25" s="219">
        <f t="shared" si="4"/>
        <v>-194647644</v>
      </c>
      <c r="Z25" s="231">
        <f>+IF(X25&lt;&gt;0,+(Y25/X25)*100,0)</f>
        <v>-27.629259911585386</v>
      </c>
      <c r="AA25" s="232">
        <f>+AA5+AA9+AA15+AA19+AA24</f>
        <v>733978296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818128918</v>
      </c>
      <c r="D28" s="155"/>
      <c r="E28" s="156">
        <v>581594000</v>
      </c>
      <c r="F28" s="60">
        <v>733978296</v>
      </c>
      <c r="G28" s="60">
        <v>21460846</v>
      </c>
      <c r="H28" s="60">
        <v>15985315</v>
      </c>
      <c r="I28" s="60">
        <v>62437277</v>
      </c>
      <c r="J28" s="60">
        <v>99883438</v>
      </c>
      <c r="K28" s="60">
        <v>46899796</v>
      </c>
      <c r="L28" s="60">
        <v>39884982</v>
      </c>
      <c r="M28" s="60">
        <v>52275893</v>
      </c>
      <c r="N28" s="60">
        <v>139060671</v>
      </c>
      <c r="O28" s="60"/>
      <c r="P28" s="60">
        <v>48903467</v>
      </c>
      <c r="Q28" s="60">
        <v>59896120</v>
      </c>
      <c r="R28" s="60">
        <v>108799587</v>
      </c>
      <c r="S28" s="60">
        <v>59896120</v>
      </c>
      <c r="T28" s="60">
        <v>44512056</v>
      </c>
      <c r="U28" s="60">
        <v>57332380</v>
      </c>
      <c r="V28" s="60">
        <v>161740556</v>
      </c>
      <c r="W28" s="60">
        <v>509484252</v>
      </c>
      <c r="X28" s="60"/>
      <c r="Y28" s="60">
        <v>509484252</v>
      </c>
      <c r="Z28" s="140"/>
      <c r="AA28" s="155">
        <v>733978296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>
        <v>268079</v>
      </c>
      <c r="N29" s="60">
        <v>268079</v>
      </c>
      <c r="O29" s="60"/>
      <c r="P29" s="60">
        <v>82380</v>
      </c>
      <c r="Q29" s="60"/>
      <c r="R29" s="60">
        <v>82380</v>
      </c>
      <c r="S29" s="60"/>
      <c r="T29" s="60"/>
      <c r="U29" s="60"/>
      <c r="V29" s="60"/>
      <c r="W29" s="60">
        <v>350459</v>
      </c>
      <c r="X29" s="60"/>
      <c r="Y29" s="60">
        <v>350459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818128918</v>
      </c>
      <c r="D32" s="210">
        <f>SUM(D28:D31)</f>
        <v>0</v>
      </c>
      <c r="E32" s="211">
        <f t="shared" si="5"/>
        <v>581594000</v>
      </c>
      <c r="F32" s="77">
        <f t="shared" si="5"/>
        <v>733978296</v>
      </c>
      <c r="G32" s="77">
        <f t="shared" si="5"/>
        <v>21460846</v>
      </c>
      <c r="H32" s="77">
        <f t="shared" si="5"/>
        <v>15985315</v>
      </c>
      <c r="I32" s="77">
        <f t="shared" si="5"/>
        <v>62437277</v>
      </c>
      <c r="J32" s="77">
        <f t="shared" si="5"/>
        <v>99883438</v>
      </c>
      <c r="K32" s="77">
        <f t="shared" si="5"/>
        <v>46899796</v>
      </c>
      <c r="L32" s="77">
        <f t="shared" si="5"/>
        <v>39884982</v>
      </c>
      <c r="M32" s="77">
        <f t="shared" si="5"/>
        <v>52543972</v>
      </c>
      <c r="N32" s="77">
        <f t="shared" si="5"/>
        <v>139328750</v>
      </c>
      <c r="O32" s="77">
        <f t="shared" si="5"/>
        <v>0</v>
      </c>
      <c r="P32" s="77">
        <f t="shared" si="5"/>
        <v>48985847</v>
      </c>
      <c r="Q32" s="77">
        <f t="shared" si="5"/>
        <v>59896120</v>
      </c>
      <c r="R32" s="77">
        <f t="shared" si="5"/>
        <v>108881967</v>
      </c>
      <c r="S32" s="77">
        <f t="shared" si="5"/>
        <v>59896120</v>
      </c>
      <c r="T32" s="77">
        <f t="shared" si="5"/>
        <v>44512056</v>
      </c>
      <c r="U32" s="77">
        <f t="shared" si="5"/>
        <v>57332380</v>
      </c>
      <c r="V32" s="77">
        <f t="shared" si="5"/>
        <v>161740556</v>
      </c>
      <c r="W32" s="77">
        <f t="shared" si="5"/>
        <v>509834711</v>
      </c>
      <c r="X32" s="77">
        <f t="shared" si="5"/>
        <v>0</v>
      </c>
      <c r="Y32" s="77">
        <f t="shared" si="5"/>
        <v>509834711</v>
      </c>
      <c r="Z32" s="212">
        <f>+IF(X32&lt;&gt;0,+(Y32/X32)*100,0)</f>
        <v>0</v>
      </c>
      <c r="AA32" s="79">
        <f>SUM(AA28:AA31)</f>
        <v>733978296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>
        <v>12200</v>
      </c>
      <c r="H33" s="60"/>
      <c r="I33" s="60"/>
      <c r="J33" s="60">
        <v>12200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12200</v>
      </c>
      <c r="X33" s="60"/>
      <c r="Y33" s="60">
        <v>12200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122904219</v>
      </c>
      <c r="F35" s="60"/>
      <c r="G35" s="60"/>
      <c r="H35" s="60"/>
      <c r="I35" s="60">
        <v>3664</v>
      </c>
      <c r="J35" s="60">
        <v>3664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3664</v>
      </c>
      <c r="X35" s="60"/>
      <c r="Y35" s="60">
        <v>3664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818128918</v>
      </c>
      <c r="D36" s="222">
        <f>SUM(D32:D35)</f>
        <v>0</v>
      </c>
      <c r="E36" s="218">
        <f t="shared" si="6"/>
        <v>704498219</v>
      </c>
      <c r="F36" s="220">
        <f t="shared" si="6"/>
        <v>733978296</v>
      </c>
      <c r="G36" s="220">
        <f t="shared" si="6"/>
        <v>21473046</v>
      </c>
      <c r="H36" s="220">
        <f t="shared" si="6"/>
        <v>15985315</v>
      </c>
      <c r="I36" s="220">
        <f t="shared" si="6"/>
        <v>62440941</v>
      </c>
      <c r="J36" s="220">
        <f t="shared" si="6"/>
        <v>99899302</v>
      </c>
      <c r="K36" s="220">
        <f t="shared" si="6"/>
        <v>46899796</v>
      </c>
      <c r="L36" s="220">
        <f t="shared" si="6"/>
        <v>39884982</v>
      </c>
      <c r="M36" s="220">
        <f t="shared" si="6"/>
        <v>52543972</v>
      </c>
      <c r="N36" s="220">
        <f t="shared" si="6"/>
        <v>139328750</v>
      </c>
      <c r="O36" s="220">
        <f t="shared" si="6"/>
        <v>0</v>
      </c>
      <c r="P36" s="220">
        <f t="shared" si="6"/>
        <v>48985847</v>
      </c>
      <c r="Q36" s="220">
        <f t="shared" si="6"/>
        <v>59896120</v>
      </c>
      <c r="R36" s="220">
        <f t="shared" si="6"/>
        <v>108881967</v>
      </c>
      <c r="S36" s="220">
        <f t="shared" si="6"/>
        <v>59896120</v>
      </c>
      <c r="T36" s="220">
        <f t="shared" si="6"/>
        <v>44512056</v>
      </c>
      <c r="U36" s="220">
        <f t="shared" si="6"/>
        <v>57332380</v>
      </c>
      <c r="V36" s="220">
        <f t="shared" si="6"/>
        <v>161740556</v>
      </c>
      <c r="W36" s="220">
        <f t="shared" si="6"/>
        <v>509850575</v>
      </c>
      <c r="X36" s="220">
        <f t="shared" si="6"/>
        <v>0</v>
      </c>
      <c r="Y36" s="220">
        <f t="shared" si="6"/>
        <v>509850575</v>
      </c>
      <c r="Z36" s="221">
        <f>+IF(X36&lt;&gt;0,+(Y36/X36)*100,0)</f>
        <v>0</v>
      </c>
      <c r="AA36" s="239">
        <f>SUM(AA32:AA35)</f>
        <v>733978296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77662761</v>
      </c>
      <c r="D6" s="155"/>
      <c r="E6" s="59">
        <v>1958000</v>
      </c>
      <c r="F6" s="60">
        <v>1957999</v>
      </c>
      <c r="G6" s="60">
        <v>203637547</v>
      </c>
      <c r="H6" s="60"/>
      <c r="I6" s="60"/>
      <c r="J6" s="60"/>
      <c r="K6" s="60">
        <v>89564</v>
      </c>
      <c r="L6" s="60">
        <v>86075136</v>
      </c>
      <c r="M6" s="60">
        <v>20297424</v>
      </c>
      <c r="N6" s="60">
        <v>20297424</v>
      </c>
      <c r="O6" s="60">
        <v>20297424</v>
      </c>
      <c r="P6" s="60">
        <v>34834607</v>
      </c>
      <c r="Q6" s="60">
        <v>86164700</v>
      </c>
      <c r="R6" s="60">
        <v>86164700</v>
      </c>
      <c r="S6" s="60">
        <v>265965094</v>
      </c>
      <c r="T6" s="60"/>
      <c r="U6" s="60">
        <v>127427699</v>
      </c>
      <c r="V6" s="60">
        <v>127427699</v>
      </c>
      <c r="W6" s="60">
        <v>127427699</v>
      </c>
      <c r="X6" s="60">
        <v>1957999</v>
      </c>
      <c r="Y6" s="60">
        <v>125469700</v>
      </c>
      <c r="Z6" s="140">
        <v>6408.06</v>
      </c>
      <c r="AA6" s="62">
        <v>1957999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>
        <v>209230685</v>
      </c>
      <c r="I7" s="60">
        <v>209230685</v>
      </c>
      <c r="J7" s="60">
        <v>209230685</v>
      </c>
      <c r="K7" s="60">
        <v>548877</v>
      </c>
      <c r="L7" s="60"/>
      <c r="M7" s="60"/>
      <c r="N7" s="60"/>
      <c r="O7" s="60"/>
      <c r="P7" s="60">
        <v>100519397</v>
      </c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18224496</v>
      </c>
      <c r="D8" s="155"/>
      <c r="E8" s="59"/>
      <c r="F8" s="60"/>
      <c r="G8" s="60">
        <v>105407</v>
      </c>
      <c r="H8" s="60"/>
      <c r="I8" s="60"/>
      <c r="J8" s="60"/>
      <c r="K8" s="60">
        <v>2744702</v>
      </c>
      <c r="L8" s="60">
        <v>1050465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160537603</v>
      </c>
      <c r="D9" s="155"/>
      <c r="E9" s="59">
        <v>242890000</v>
      </c>
      <c r="F9" s="60">
        <v>242890000</v>
      </c>
      <c r="G9" s="60"/>
      <c r="H9" s="60"/>
      <c r="I9" s="60"/>
      <c r="J9" s="60"/>
      <c r="K9" s="60">
        <v>3298280</v>
      </c>
      <c r="L9" s="60">
        <v>15303846</v>
      </c>
      <c r="M9" s="60"/>
      <c r="N9" s="60"/>
      <c r="O9" s="60"/>
      <c r="P9" s="60"/>
      <c r="Q9" s="60">
        <v>3797295</v>
      </c>
      <c r="R9" s="60">
        <v>3797295</v>
      </c>
      <c r="S9" s="60"/>
      <c r="T9" s="60"/>
      <c r="U9" s="60"/>
      <c r="V9" s="60"/>
      <c r="W9" s="60"/>
      <c r="X9" s="60">
        <v>242890000</v>
      </c>
      <c r="Y9" s="60">
        <v>-242890000</v>
      </c>
      <c r="Z9" s="140">
        <v>-100</v>
      </c>
      <c r="AA9" s="62">
        <v>242890000</v>
      </c>
    </row>
    <row r="10" spans="1:27" ht="13.5">
      <c r="A10" s="249" t="s">
        <v>147</v>
      </c>
      <c r="B10" s="182"/>
      <c r="C10" s="155">
        <v>186811732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27792069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471028661</v>
      </c>
      <c r="D12" s="168">
        <f>SUM(D6:D11)</f>
        <v>0</v>
      </c>
      <c r="E12" s="72">
        <f t="shared" si="0"/>
        <v>244848000</v>
      </c>
      <c r="F12" s="73">
        <f t="shared" si="0"/>
        <v>244847999</v>
      </c>
      <c r="G12" s="73">
        <f t="shared" si="0"/>
        <v>203742954</v>
      </c>
      <c r="H12" s="73">
        <f t="shared" si="0"/>
        <v>209230685</v>
      </c>
      <c r="I12" s="73">
        <f t="shared" si="0"/>
        <v>209230685</v>
      </c>
      <c r="J12" s="73">
        <f t="shared" si="0"/>
        <v>209230685</v>
      </c>
      <c r="K12" s="73">
        <f t="shared" si="0"/>
        <v>6681423</v>
      </c>
      <c r="L12" s="73">
        <f t="shared" si="0"/>
        <v>102429447</v>
      </c>
      <c r="M12" s="73">
        <f t="shared" si="0"/>
        <v>20297424</v>
      </c>
      <c r="N12" s="73">
        <f t="shared" si="0"/>
        <v>20297424</v>
      </c>
      <c r="O12" s="73">
        <f t="shared" si="0"/>
        <v>20297424</v>
      </c>
      <c r="P12" s="73">
        <f t="shared" si="0"/>
        <v>135354004</v>
      </c>
      <c r="Q12" s="73">
        <f t="shared" si="0"/>
        <v>89961995</v>
      </c>
      <c r="R12" s="73">
        <f t="shared" si="0"/>
        <v>89961995</v>
      </c>
      <c r="S12" s="73">
        <f t="shared" si="0"/>
        <v>265965094</v>
      </c>
      <c r="T12" s="73">
        <f t="shared" si="0"/>
        <v>0</v>
      </c>
      <c r="U12" s="73">
        <f t="shared" si="0"/>
        <v>127427699</v>
      </c>
      <c r="V12" s="73">
        <f t="shared" si="0"/>
        <v>127427699</v>
      </c>
      <c r="W12" s="73">
        <f t="shared" si="0"/>
        <v>127427699</v>
      </c>
      <c r="X12" s="73">
        <f t="shared" si="0"/>
        <v>244847999</v>
      </c>
      <c r="Y12" s="73">
        <f t="shared" si="0"/>
        <v>-117420300</v>
      </c>
      <c r="Z12" s="170">
        <f>+IF(X12&lt;&gt;0,+(Y12/X12)*100,0)</f>
        <v>-47.95640580260572</v>
      </c>
      <c r="AA12" s="74">
        <f>SUM(AA6:AA11)</f>
        <v>244847999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13920616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3459737888</v>
      </c>
      <c r="D19" s="155"/>
      <c r="E19" s="59">
        <v>4305239000</v>
      </c>
      <c r="F19" s="60">
        <v>4305239000</v>
      </c>
      <c r="G19" s="60">
        <v>21473046</v>
      </c>
      <c r="H19" s="60">
        <v>15985315</v>
      </c>
      <c r="I19" s="60">
        <v>15985315</v>
      </c>
      <c r="J19" s="60">
        <v>15985315</v>
      </c>
      <c r="K19" s="60">
        <v>43973461</v>
      </c>
      <c r="L19" s="60">
        <v>39884982</v>
      </c>
      <c r="M19" s="60">
        <v>52543973</v>
      </c>
      <c r="N19" s="60">
        <v>52543973</v>
      </c>
      <c r="O19" s="60">
        <v>141504</v>
      </c>
      <c r="P19" s="60">
        <v>48985847</v>
      </c>
      <c r="Q19" s="60">
        <v>236276593</v>
      </c>
      <c r="R19" s="60">
        <v>236276593</v>
      </c>
      <c r="S19" s="60">
        <v>36483892</v>
      </c>
      <c r="T19" s="60"/>
      <c r="U19" s="60">
        <v>57370928</v>
      </c>
      <c r="V19" s="60">
        <v>57370928</v>
      </c>
      <c r="W19" s="60">
        <v>57370928</v>
      </c>
      <c r="X19" s="60">
        <v>4305239000</v>
      </c>
      <c r="Y19" s="60">
        <v>-4247868072</v>
      </c>
      <c r="Z19" s="140">
        <v>-98.67</v>
      </c>
      <c r="AA19" s="62">
        <v>4305239000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4515108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3478173612</v>
      </c>
      <c r="D24" s="168">
        <f>SUM(D15:D23)</f>
        <v>0</v>
      </c>
      <c r="E24" s="76">
        <f t="shared" si="1"/>
        <v>4305239000</v>
      </c>
      <c r="F24" s="77">
        <f t="shared" si="1"/>
        <v>4305239000</v>
      </c>
      <c r="G24" s="77">
        <f t="shared" si="1"/>
        <v>21473046</v>
      </c>
      <c r="H24" s="77">
        <f t="shared" si="1"/>
        <v>15985315</v>
      </c>
      <c r="I24" s="77">
        <f t="shared" si="1"/>
        <v>15985315</v>
      </c>
      <c r="J24" s="77">
        <f t="shared" si="1"/>
        <v>15985315</v>
      </c>
      <c r="K24" s="77">
        <f t="shared" si="1"/>
        <v>43973461</v>
      </c>
      <c r="L24" s="77">
        <f t="shared" si="1"/>
        <v>39884982</v>
      </c>
      <c r="M24" s="77">
        <f t="shared" si="1"/>
        <v>52543973</v>
      </c>
      <c r="N24" s="77">
        <f t="shared" si="1"/>
        <v>52543973</v>
      </c>
      <c r="O24" s="77">
        <f t="shared" si="1"/>
        <v>141504</v>
      </c>
      <c r="P24" s="77">
        <f t="shared" si="1"/>
        <v>48985847</v>
      </c>
      <c r="Q24" s="77">
        <f t="shared" si="1"/>
        <v>236276593</v>
      </c>
      <c r="R24" s="77">
        <f t="shared" si="1"/>
        <v>236276593</v>
      </c>
      <c r="S24" s="77">
        <f t="shared" si="1"/>
        <v>36483892</v>
      </c>
      <c r="T24" s="77">
        <f t="shared" si="1"/>
        <v>0</v>
      </c>
      <c r="U24" s="77">
        <f t="shared" si="1"/>
        <v>57370928</v>
      </c>
      <c r="V24" s="77">
        <f t="shared" si="1"/>
        <v>57370928</v>
      </c>
      <c r="W24" s="77">
        <f t="shared" si="1"/>
        <v>57370928</v>
      </c>
      <c r="X24" s="77">
        <f t="shared" si="1"/>
        <v>4305239000</v>
      </c>
      <c r="Y24" s="77">
        <f t="shared" si="1"/>
        <v>-4247868072</v>
      </c>
      <c r="Z24" s="212">
        <f>+IF(X24&lt;&gt;0,+(Y24/X24)*100,0)</f>
        <v>-98.66741595530468</v>
      </c>
      <c r="AA24" s="79">
        <f>SUM(AA15:AA23)</f>
        <v>4305239000</v>
      </c>
    </row>
    <row r="25" spans="1:27" ht="13.5">
      <c r="A25" s="250" t="s">
        <v>159</v>
      </c>
      <c r="B25" s="251"/>
      <c r="C25" s="168">
        <f aca="true" t="shared" si="2" ref="C25:Y25">+C12+C24</f>
        <v>3949202273</v>
      </c>
      <c r="D25" s="168">
        <f>+D12+D24</f>
        <v>0</v>
      </c>
      <c r="E25" s="72">
        <f t="shared" si="2"/>
        <v>4550087000</v>
      </c>
      <c r="F25" s="73">
        <f t="shared" si="2"/>
        <v>4550086999</v>
      </c>
      <c r="G25" s="73">
        <f t="shared" si="2"/>
        <v>225216000</v>
      </c>
      <c r="H25" s="73">
        <f t="shared" si="2"/>
        <v>225216000</v>
      </c>
      <c r="I25" s="73">
        <f t="shared" si="2"/>
        <v>225216000</v>
      </c>
      <c r="J25" s="73">
        <f t="shared" si="2"/>
        <v>225216000</v>
      </c>
      <c r="K25" s="73">
        <f t="shared" si="2"/>
        <v>50654884</v>
      </c>
      <c r="L25" s="73">
        <f t="shared" si="2"/>
        <v>142314429</v>
      </c>
      <c r="M25" s="73">
        <f t="shared" si="2"/>
        <v>72841397</v>
      </c>
      <c r="N25" s="73">
        <f t="shared" si="2"/>
        <v>72841397</v>
      </c>
      <c r="O25" s="73">
        <f t="shared" si="2"/>
        <v>20438928</v>
      </c>
      <c r="P25" s="73">
        <f t="shared" si="2"/>
        <v>184339851</v>
      </c>
      <c r="Q25" s="73">
        <f t="shared" si="2"/>
        <v>326238588</v>
      </c>
      <c r="R25" s="73">
        <f t="shared" si="2"/>
        <v>326238588</v>
      </c>
      <c r="S25" s="73">
        <f t="shared" si="2"/>
        <v>302448986</v>
      </c>
      <c r="T25" s="73">
        <f t="shared" si="2"/>
        <v>0</v>
      </c>
      <c r="U25" s="73">
        <f t="shared" si="2"/>
        <v>184798627</v>
      </c>
      <c r="V25" s="73">
        <f t="shared" si="2"/>
        <v>184798627</v>
      </c>
      <c r="W25" s="73">
        <f t="shared" si="2"/>
        <v>184798627</v>
      </c>
      <c r="X25" s="73">
        <f t="shared" si="2"/>
        <v>4550086999</v>
      </c>
      <c r="Y25" s="73">
        <f t="shared" si="2"/>
        <v>-4365288372</v>
      </c>
      <c r="Z25" s="170">
        <f>+IF(X25&lt;&gt;0,+(Y25/X25)*100,0)</f>
        <v>-95.9385693715172</v>
      </c>
      <c r="AA25" s="74">
        <f>+AA12+AA24</f>
        <v>4550086999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27732062</v>
      </c>
      <c r="D30" s="155"/>
      <c r="E30" s="59">
        <v>3400000</v>
      </c>
      <c r="F30" s="60">
        <v>3399912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>
        <v>2550000</v>
      </c>
      <c r="R30" s="60">
        <v>2550000</v>
      </c>
      <c r="S30" s="60"/>
      <c r="T30" s="60"/>
      <c r="U30" s="60"/>
      <c r="V30" s="60"/>
      <c r="W30" s="60"/>
      <c r="X30" s="60">
        <v>3399912</v>
      </c>
      <c r="Y30" s="60">
        <v>-3399912</v>
      </c>
      <c r="Z30" s="140">
        <v>-100</v>
      </c>
      <c r="AA30" s="62">
        <v>3399912</v>
      </c>
    </row>
    <row r="31" spans="1:27" ht="13.5">
      <c r="A31" s="249" t="s">
        <v>163</v>
      </c>
      <c r="B31" s="182"/>
      <c r="C31" s="155">
        <v>4322923</v>
      </c>
      <c r="D31" s="155"/>
      <c r="E31" s="59">
        <v>4867000</v>
      </c>
      <c r="F31" s="60">
        <v>4867145</v>
      </c>
      <c r="G31" s="60"/>
      <c r="H31" s="60"/>
      <c r="I31" s="60"/>
      <c r="J31" s="60"/>
      <c r="K31" s="60">
        <v>10545377</v>
      </c>
      <c r="L31" s="60"/>
      <c r="M31" s="60"/>
      <c r="N31" s="60"/>
      <c r="O31" s="60"/>
      <c r="P31" s="60"/>
      <c r="Q31" s="60">
        <v>1624680</v>
      </c>
      <c r="R31" s="60">
        <v>1624680</v>
      </c>
      <c r="S31" s="60"/>
      <c r="T31" s="60"/>
      <c r="U31" s="60"/>
      <c r="V31" s="60"/>
      <c r="W31" s="60"/>
      <c r="X31" s="60">
        <v>4867145</v>
      </c>
      <c r="Y31" s="60">
        <v>-4867145</v>
      </c>
      <c r="Z31" s="140">
        <v>-100</v>
      </c>
      <c r="AA31" s="62">
        <v>4867145</v>
      </c>
    </row>
    <row r="32" spans="1:27" ht="13.5">
      <c r="A32" s="249" t="s">
        <v>164</v>
      </c>
      <c r="B32" s="182"/>
      <c r="C32" s="155">
        <v>455061500</v>
      </c>
      <c r="D32" s="155"/>
      <c r="E32" s="59">
        <v>401647000</v>
      </c>
      <c r="F32" s="60">
        <v>401646885</v>
      </c>
      <c r="G32" s="60">
        <v>194223000</v>
      </c>
      <c r="H32" s="60">
        <v>194223000</v>
      </c>
      <c r="I32" s="60">
        <v>194223000</v>
      </c>
      <c r="J32" s="60">
        <v>194223000</v>
      </c>
      <c r="K32" s="60">
        <v>20319962</v>
      </c>
      <c r="L32" s="60">
        <v>47655127</v>
      </c>
      <c r="M32" s="60">
        <v>54301433</v>
      </c>
      <c r="N32" s="60">
        <v>54301433</v>
      </c>
      <c r="O32" s="60">
        <v>15520497</v>
      </c>
      <c r="P32" s="60">
        <v>129791909</v>
      </c>
      <c r="Q32" s="60">
        <v>511609470</v>
      </c>
      <c r="R32" s="60">
        <v>511609470</v>
      </c>
      <c r="S32" s="60">
        <v>227155236</v>
      </c>
      <c r="T32" s="60"/>
      <c r="U32" s="60">
        <v>130154341</v>
      </c>
      <c r="V32" s="60">
        <v>130154341</v>
      </c>
      <c r="W32" s="60">
        <v>130154341</v>
      </c>
      <c r="X32" s="60">
        <v>401646885</v>
      </c>
      <c r="Y32" s="60">
        <v>-271492544</v>
      </c>
      <c r="Z32" s="140">
        <v>-67.59</v>
      </c>
      <c r="AA32" s="62">
        <v>401646885</v>
      </c>
    </row>
    <row r="33" spans="1:27" ht="13.5">
      <c r="A33" s="249" t="s">
        <v>165</v>
      </c>
      <c r="B33" s="182"/>
      <c r="C33" s="155">
        <v>47373011</v>
      </c>
      <c r="D33" s="155"/>
      <c r="E33" s="59">
        <v>46040000</v>
      </c>
      <c r="F33" s="60">
        <v>46039597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19108138</v>
      </c>
      <c r="R33" s="60">
        <v>19108138</v>
      </c>
      <c r="S33" s="60"/>
      <c r="T33" s="60"/>
      <c r="U33" s="60"/>
      <c r="V33" s="60"/>
      <c r="W33" s="60"/>
      <c r="X33" s="60">
        <v>46039597</v>
      </c>
      <c r="Y33" s="60">
        <v>-46039597</v>
      </c>
      <c r="Z33" s="140">
        <v>-100</v>
      </c>
      <c r="AA33" s="62">
        <v>46039597</v>
      </c>
    </row>
    <row r="34" spans="1:27" ht="13.5">
      <c r="A34" s="250" t="s">
        <v>58</v>
      </c>
      <c r="B34" s="251"/>
      <c r="C34" s="168">
        <f aca="true" t="shared" si="3" ref="C34:Y34">SUM(C29:C33)</f>
        <v>534489496</v>
      </c>
      <c r="D34" s="168">
        <f>SUM(D29:D33)</f>
        <v>0</v>
      </c>
      <c r="E34" s="72">
        <f t="shared" si="3"/>
        <v>455954000</v>
      </c>
      <c r="F34" s="73">
        <f t="shared" si="3"/>
        <v>455953539</v>
      </c>
      <c r="G34" s="73">
        <f t="shared" si="3"/>
        <v>194223000</v>
      </c>
      <c r="H34" s="73">
        <f t="shared" si="3"/>
        <v>194223000</v>
      </c>
      <c r="I34" s="73">
        <f t="shared" si="3"/>
        <v>194223000</v>
      </c>
      <c r="J34" s="73">
        <f t="shared" si="3"/>
        <v>194223000</v>
      </c>
      <c r="K34" s="73">
        <f t="shared" si="3"/>
        <v>30865339</v>
      </c>
      <c r="L34" s="73">
        <f t="shared" si="3"/>
        <v>47655127</v>
      </c>
      <c r="M34" s="73">
        <f t="shared" si="3"/>
        <v>54301433</v>
      </c>
      <c r="N34" s="73">
        <f t="shared" si="3"/>
        <v>54301433</v>
      </c>
      <c r="O34" s="73">
        <f t="shared" si="3"/>
        <v>15520497</v>
      </c>
      <c r="P34" s="73">
        <f t="shared" si="3"/>
        <v>129791909</v>
      </c>
      <c r="Q34" s="73">
        <f t="shared" si="3"/>
        <v>534892288</v>
      </c>
      <c r="R34" s="73">
        <f t="shared" si="3"/>
        <v>534892288</v>
      </c>
      <c r="S34" s="73">
        <f t="shared" si="3"/>
        <v>227155236</v>
      </c>
      <c r="T34" s="73">
        <f t="shared" si="3"/>
        <v>0</v>
      </c>
      <c r="U34" s="73">
        <f t="shared" si="3"/>
        <v>130154341</v>
      </c>
      <c r="V34" s="73">
        <f t="shared" si="3"/>
        <v>130154341</v>
      </c>
      <c r="W34" s="73">
        <f t="shared" si="3"/>
        <v>130154341</v>
      </c>
      <c r="X34" s="73">
        <f t="shared" si="3"/>
        <v>455953539</v>
      </c>
      <c r="Y34" s="73">
        <f t="shared" si="3"/>
        <v>-325799198</v>
      </c>
      <c r="Z34" s="170">
        <f>+IF(X34&lt;&gt;0,+(Y34/X34)*100,0)</f>
        <v>-71.45447290847763</v>
      </c>
      <c r="AA34" s="74">
        <f>SUM(AA29:AA33)</f>
        <v>455953539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2156118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2156118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536645614</v>
      </c>
      <c r="D40" s="168">
        <f>+D34+D39</f>
        <v>0</v>
      </c>
      <c r="E40" s="72">
        <f t="shared" si="5"/>
        <v>455954000</v>
      </c>
      <c r="F40" s="73">
        <f t="shared" si="5"/>
        <v>455953539</v>
      </c>
      <c r="G40" s="73">
        <f t="shared" si="5"/>
        <v>194223000</v>
      </c>
      <c r="H40" s="73">
        <f t="shared" si="5"/>
        <v>194223000</v>
      </c>
      <c r="I40" s="73">
        <f t="shared" si="5"/>
        <v>194223000</v>
      </c>
      <c r="J40" s="73">
        <f t="shared" si="5"/>
        <v>194223000</v>
      </c>
      <c r="K40" s="73">
        <f t="shared" si="5"/>
        <v>30865339</v>
      </c>
      <c r="L40" s="73">
        <f t="shared" si="5"/>
        <v>47655127</v>
      </c>
      <c r="M40" s="73">
        <f t="shared" si="5"/>
        <v>54301433</v>
      </c>
      <c r="N40" s="73">
        <f t="shared" si="5"/>
        <v>54301433</v>
      </c>
      <c r="O40" s="73">
        <f t="shared" si="5"/>
        <v>15520497</v>
      </c>
      <c r="P40" s="73">
        <f t="shared" si="5"/>
        <v>129791909</v>
      </c>
      <c r="Q40" s="73">
        <f t="shared" si="5"/>
        <v>534892288</v>
      </c>
      <c r="R40" s="73">
        <f t="shared" si="5"/>
        <v>534892288</v>
      </c>
      <c r="S40" s="73">
        <f t="shared" si="5"/>
        <v>227155236</v>
      </c>
      <c r="T40" s="73">
        <f t="shared" si="5"/>
        <v>0</v>
      </c>
      <c r="U40" s="73">
        <f t="shared" si="5"/>
        <v>130154341</v>
      </c>
      <c r="V40" s="73">
        <f t="shared" si="5"/>
        <v>130154341</v>
      </c>
      <c r="W40" s="73">
        <f t="shared" si="5"/>
        <v>130154341</v>
      </c>
      <c r="X40" s="73">
        <f t="shared" si="5"/>
        <v>455953539</v>
      </c>
      <c r="Y40" s="73">
        <f t="shared" si="5"/>
        <v>-325799198</v>
      </c>
      <c r="Z40" s="170">
        <f>+IF(X40&lt;&gt;0,+(Y40/X40)*100,0)</f>
        <v>-71.45447290847763</v>
      </c>
      <c r="AA40" s="74">
        <f>+AA34+AA39</f>
        <v>455953539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3412556659</v>
      </c>
      <c r="D42" s="257">
        <f>+D25-D40</f>
        <v>0</v>
      </c>
      <c r="E42" s="258">
        <f t="shared" si="6"/>
        <v>4094133000</v>
      </c>
      <c r="F42" s="259">
        <f t="shared" si="6"/>
        <v>4094133460</v>
      </c>
      <c r="G42" s="259">
        <f t="shared" si="6"/>
        <v>30993000</v>
      </c>
      <c r="H42" s="259">
        <f t="shared" si="6"/>
        <v>30993000</v>
      </c>
      <c r="I42" s="259">
        <f t="shared" si="6"/>
        <v>30993000</v>
      </c>
      <c r="J42" s="259">
        <f t="shared" si="6"/>
        <v>30993000</v>
      </c>
      <c r="K42" s="259">
        <f t="shared" si="6"/>
        <v>19789545</v>
      </c>
      <c r="L42" s="259">
        <f t="shared" si="6"/>
        <v>94659302</v>
      </c>
      <c r="M42" s="259">
        <f t="shared" si="6"/>
        <v>18539964</v>
      </c>
      <c r="N42" s="259">
        <f t="shared" si="6"/>
        <v>18539964</v>
      </c>
      <c r="O42" s="259">
        <f t="shared" si="6"/>
        <v>4918431</v>
      </c>
      <c r="P42" s="259">
        <f t="shared" si="6"/>
        <v>54547942</v>
      </c>
      <c r="Q42" s="259">
        <f t="shared" si="6"/>
        <v>-208653700</v>
      </c>
      <c r="R42" s="259">
        <f t="shared" si="6"/>
        <v>-208653700</v>
      </c>
      <c r="S42" s="259">
        <f t="shared" si="6"/>
        <v>75293750</v>
      </c>
      <c r="T42" s="259">
        <f t="shared" si="6"/>
        <v>0</v>
      </c>
      <c r="U42" s="259">
        <f t="shared" si="6"/>
        <v>54644286</v>
      </c>
      <c r="V42" s="259">
        <f t="shared" si="6"/>
        <v>54644286</v>
      </c>
      <c r="W42" s="259">
        <f t="shared" si="6"/>
        <v>54644286</v>
      </c>
      <c r="X42" s="259">
        <f t="shared" si="6"/>
        <v>4094133460</v>
      </c>
      <c r="Y42" s="259">
        <f t="shared" si="6"/>
        <v>-4039489174</v>
      </c>
      <c r="Z42" s="260">
        <f>+IF(X42&lt;&gt;0,+(Y42/X42)*100,0)</f>
        <v>-98.66530276714526</v>
      </c>
      <c r="AA42" s="261">
        <f>+AA25-AA40</f>
        <v>4094133460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3412556659</v>
      </c>
      <c r="D45" s="155"/>
      <c r="E45" s="59">
        <v>4094133000</v>
      </c>
      <c r="F45" s="60">
        <v>4094133460</v>
      </c>
      <c r="G45" s="60">
        <v>30993000</v>
      </c>
      <c r="H45" s="60">
        <v>30993000</v>
      </c>
      <c r="I45" s="60">
        <v>30993000</v>
      </c>
      <c r="J45" s="60">
        <v>30993000</v>
      </c>
      <c r="K45" s="60">
        <v>19789545</v>
      </c>
      <c r="L45" s="60">
        <v>94659302</v>
      </c>
      <c r="M45" s="60">
        <v>18539964</v>
      </c>
      <c r="N45" s="60">
        <v>18539964</v>
      </c>
      <c r="O45" s="60">
        <v>4918431</v>
      </c>
      <c r="P45" s="60">
        <v>54547942</v>
      </c>
      <c r="Q45" s="60">
        <v>-208653701</v>
      </c>
      <c r="R45" s="60">
        <v>-208653701</v>
      </c>
      <c r="S45" s="60">
        <v>75293750</v>
      </c>
      <c r="T45" s="60"/>
      <c r="U45" s="60">
        <v>54644286</v>
      </c>
      <c r="V45" s="60">
        <v>54644286</v>
      </c>
      <c r="W45" s="60">
        <v>54644286</v>
      </c>
      <c r="X45" s="60">
        <v>4094133460</v>
      </c>
      <c r="Y45" s="60">
        <v>-4039489174</v>
      </c>
      <c r="Z45" s="139">
        <v>-98.67</v>
      </c>
      <c r="AA45" s="62">
        <v>4094133460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3412556659</v>
      </c>
      <c r="D48" s="217">
        <f>SUM(D45:D47)</f>
        <v>0</v>
      </c>
      <c r="E48" s="264">
        <f t="shared" si="7"/>
        <v>4094133000</v>
      </c>
      <c r="F48" s="219">
        <f t="shared" si="7"/>
        <v>4094133460</v>
      </c>
      <c r="G48" s="219">
        <f t="shared" si="7"/>
        <v>30993000</v>
      </c>
      <c r="H48" s="219">
        <f t="shared" si="7"/>
        <v>30993000</v>
      </c>
      <c r="I48" s="219">
        <f t="shared" si="7"/>
        <v>30993000</v>
      </c>
      <c r="J48" s="219">
        <f t="shared" si="7"/>
        <v>30993000</v>
      </c>
      <c r="K48" s="219">
        <f t="shared" si="7"/>
        <v>19789545</v>
      </c>
      <c r="L48" s="219">
        <f t="shared" si="7"/>
        <v>94659302</v>
      </c>
      <c r="M48" s="219">
        <f t="shared" si="7"/>
        <v>18539964</v>
      </c>
      <c r="N48" s="219">
        <f t="shared" si="7"/>
        <v>18539964</v>
      </c>
      <c r="O48" s="219">
        <f t="shared" si="7"/>
        <v>4918431</v>
      </c>
      <c r="P48" s="219">
        <f t="shared" si="7"/>
        <v>54547942</v>
      </c>
      <c r="Q48" s="219">
        <f t="shared" si="7"/>
        <v>-208653701</v>
      </c>
      <c r="R48" s="219">
        <f t="shared" si="7"/>
        <v>-208653701</v>
      </c>
      <c r="S48" s="219">
        <f t="shared" si="7"/>
        <v>75293750</v>
      </c>
      <c r="T48" s="219">
        <f t="shared" si="7"/>
        <v>0</v>
      </c>
      <c r="U48" s="219">
        <f t="shared" si="7"/>
        <v>54644286</v>
      </c>
      <c r="V48" s="219">
        <f t="shared" si="7"/>
        <v>54644286</v>
      </c>
      <c r="W48" s="219">
        <f t="shared" si="7"/>
        <v>54644286</v>
      </c>
      <c r="X48" s="219">
        <f t="shared" si="7"/>
        <v>4094133460</v>
      </c>
      <c r="Y48" s="219">
        <f t="shared" si="7"/>
        <v>-4039489174</v>
      </c>
      <c r="Z48" s="265">
        <f>+IF(X48&lt;&gt;0,+(Y48/X48)*100,0)</f>
        <v>-98.66530276714526</v>
      </c>
      <c r="AA48" s="232">
        <f>SUM(AA45:AA47)</f>
        <v>4094133460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182929000</v>
      </c>
      <c r="F6" s="60">
        <v>182929000</v>
      </c>
      <c r="G6" s="60">
        <v>-441753</v>
      </c>
      <c r="H6" s="60"/>
      <c r="I6" s="60"/>
      <c r="J6" s="60">
        <v>-441753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-441753</v>
      </c>
      <c r="X6" s="60">
        <v>182929000</v>
      </c>
      <c r="Y6" s="60">
        <v>-183370753</v>
      </c>
      <c r="Z6" s="140">
        <v>-100.24</v>
      </c>
      <c r="AA6" s="62">
        <v>182929000</v>
      </c>
    </row>
    <row r="7" spans="1:27" ht="13.5">
      <c r="A7" s="249" t="s">
        <v>32</v>
      </c>
      <c r="B7" s="182"/>
      <c r="C7" s="155">
        <v>23562750</v>
      </c>
      <c r="D7" s="155"/>
      <c r="E7" s="59"/>
      <c r="F7" s="60"/>
      <c r="G7" s="60"/>
      <c r="H7" s="60"/>
      <c r="I7" s="60"/>
      <c r="J7" s="60"/>
      <c r="K7" s="60"/>
      <c r="L7" s="60">
        <v>8066464</v>
      </c>
      <c r="M7" s="60">
        <v>66299</v>
      </c>
      <c r="N7" s="60">
        <v>8132763</v>
      </c>
      <c r="O7" s="60">
        <v>1384667</v>
      </c>
      <c r="P7" s="60">
        <v>3513160</v>
      </c>
      <c r="Q7" s="60"/>
      <c r="R7" s="60">
        <v>4897827</v>
      </c>
      <c r="S7" s="60">
        <v>3970316</v>
      </c>
      <c r="T7" s="60">
        <v>10545823</v>
      </c>
      <c r="U7" s="60"/>
      <c r="V7" s="60">
        <v>14516139</v>
      </c>
      <c r="W7" s="60">
        <v>27546729</v>
      </c>
      <c r="X7" s="60"/>
      <c r="Y7" s="60">
        <v>27546729</v>
      </c>
      <c r="Z7" s="140"/>
      <c r="AA7" s="62"/>
    </row>
    <row r="8" spans="1:27" ht="13.5">
      <c r="A8" s="249" t="s">
        <v>178</v>
      </c>
      <c r="B8" s="182"/>
      <c r="C8" s="155">
        <v>2097626</v>
      </c>
      <c r="D8" s="155"/>
      <c r="E8" s="59"/>
      <c r="F8" s="60"/>
      <c r="G8" s="60"/>
      <c r="H8" s="60">
        <v>-174566</v>
      </c>
      <c r="I8" s="60"/>
      <c r="J8" s="60">
        <v>-174566</v>
      </c>
      <c r="K8" s="60"/>
      <c r="L8" s="60"/>
      <c r="M8" s="60">
        <v>36282</v>
      </c>
      <c r="N8" s="60">
        <v>36282</v>
      </c>
      <c r="O8" s="60">
        <v>1741966</v>
      </c>
      <c r="P8" s="60">
        <v>1102989</v>
      </c>
      <c r="Q8" s="60"/>
      <c r="R8" s="60">
        <v>2844955</v>
      </c>
      <c r="S8" s="60">
        <v>71591496</v>
      </c>
      <c r="T8" s="60">
        <v>113138479</v>
      </c>
      <c r="U8" s="60"/>
      <c r="V8" s="60">
        <v>184729975</v>
      </c>
      <c r="W8" s="60">
        <v>187436646</v>
      </c>
      <c r="X8" s="60"/>
      <c r="Y8" s="60">
        <v>187436646</v>
      </c>
      <c r="Z8" s="140"/>
      <c r="AA8" s="62"/>
    </row>
    <row r="9" spans="1:27" ht="13.5">
      <c r="A9" s="249" t="s">
        <v>179</v>
      </c>
      <c r="B9" s="182"/>
      <c r="C9" s="155">
        <v>541743000</v>
      </c>
      <c r="D9" s="155"/>
      <c r="E9" s="59">
        <v>633675000</v>
      </c>
      <c r="F9" s="60">
        <v>633675000</v>
      </c>
      <c r="G9" s="60">
        <v>-235898000</v>
      </c>
      <c r="H9" s="60">
        <v>-2412000</v>
      </c>
      <c r="I9" s="60"/>
      <c r="J9" s="60">
        <v>-238310000</v>
      </c>
      <c r="K9" s="60"/>
      <c r="L9" s="60">
        <v>1109000</v>
      </c>
      <c r="M9" s="60">
        <v>80148000</v>
      </c>
      <c r="N9" s="60">
        <v>81257000</v>
      </c>
      <c r="O9" s="60"/>
      <c r="P9" s="60">
        <v>1109000</v>
      </c>
      <c r="Q9" s="60">
        <v>160549000</v>
      </c>
      <c r="R9" s="60">
        <v>161658000</v>
      </c>
      <c r="S9" s="60">
        <v>78021461</v>
      </c>
      <c r="T9" s="60"/>
      <c r="U9" s="60"/>
      <c r="V9" s="60">
        <v>78021461</v>
      </c>
      <c r="W9" s="60">
        <v>82626461</v>
      </c>
      <c r="X9" s="60">
        <v>633675000</v>
      </c>
      <c r="Y9" s="60">
        <v>-551048539</v>
      </c>
      <c r="Z9" s="140">
        <v>-86.96</v>
      </c>
      <c r="AA9" s="62">
        <v>633675000</v>
      </c>
    </row>
    <row r="10" spans="1:27" ht="13.5">
      <c r="A10" s="249" t="s">
        <v>180</v>
      </c>
      <c r="B10" s="182"/>
      <c r="C10" s="155"/>
      <c r="D10" s="155"/>
      <c r="E10" s="59">
        <v>581594000</v>
      </c>
      <c r="F10" s="60">
        <v>581594000</v>
      </c>
      <c r="G10" s="60">
        <v>192973000</v>
      </c>
      <c r="H10" s="60">
        <v>-1948000</v>
      </c>
      <c r="I10" s="60"/>
      <c r="J10" s="60">
        <v>191025000</v>
      </c>
      <c r="K10" s="60"/>
      <c r="L10" s="60"/>
      <c r="M10" s="60"/>
      <c r="N10" s="60"/>
      <c r="O10" s="60">
        <v>168056211</v>
      </c>
      <c r="P10" s="60"/>
      <c r="Q10" s="60">
        <v>161483000</v>
      </c>
      <c r="R10" s="60">
        <v>329539211</v>
      </c>
      <c r="S10" s="60">
        <v>165027047</v>
      </c>
      <c r="T10" s="60">
        <v>49193000</v>
      </c>
      <c r="U10" s="60"/>
      <c r="V10" s="60">
        <v>214220047</v>
      </c>
      <c r="W10" s="60">
        <v>734784258</v>
      </c>
      <c r="X10" s="60">
        <v>581594000</v>
      </c>
      <c r="Y10" s="60">
        <v>153190258</v>
      </c>
      <c r="Z10" s="140">
        <v>26.34</v>
      </c>
      <c r="AA10" s="62">
        <v>581594000</v>
      </c>
    </row>
    <row r="11" spans="1:27" ht="13.5">
      <c r="A11" s="249" t="s">
        <v>181</v>
      </c>
      <c r="B11" s="182"/>
      <c r="C11" s="155">
        <v>11244034</v>
      </c>
      <c r="D11" s="155"/>
      <c r="E11" s="59">
        <v>9692824</v>
      </c>
      <c r="F11" s="60">
        <v>9692824</v>
      </c>
      <c r="G11" s="60">
        <v>-540641</v>
      </c>
      <c r="H11" s="60"/>
      <c r="I11" s="60"/>
      <c r="J11" s="60">
        <v>-540641</v>
      </c>
      <c r="K11" s="60"/>
      <c r="L11" s="60">
        <v>569705</v>
      </c>
      <c r="M11" s="60">
        <v>567575</v>
      </c>
      <c r="N11" s="60">
        <v>1137280</v>
      </c>
      <c r="O11" s="60">
        <v>116310</v>
      </c>
      <c r="P11" s="60">
        <v>475665</v>
      </c>
      <c r="Q11" s="60"/>
      <c r="R11" s="60">
        <v>591975</v>
      </c>
      <c r="S11" s="60">
        <v>2459648</v>
      </c>
      <c r="T11" s="60">
        <v>1079625</v>
      </c>
      <c r="U11" s="60"/>
      <c r="V11" s="60">
        <v>3539273</v>
      </c>
      <c r="W11" s="60">
        <v>4727887</v>
      </c>
      <c r="X11" s="60">
        <v>9692824</v>
      </c>
      <c r="Y11" s="60">
        <v>-4964937</v>
      </c>
      <c r="Z11" s="140">
        <v>-51.22</v>
      </c>
      <c r="AA11" s="62">
        <v>9692824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-666049000</v>
      </c>
      <c r="D14" s="155"/>
      <c r="E14" s="59">
        <v>-721245000</v>
      </c>
      <c r="F14" s="60">
        <v>-721245000</v>
      </c>
      <c r="G14" s="60">
        <v>-39414971</v>
      </c>
      <c r="H14" s="60">
        <v>-46943443</v>
      </c>
      <c r="I14" s="60">
        <v>-52796082</v>
      </c>
      <c r="J14" s="60">
        <v>-139154496</v>
      </c>
      <c r="K14" s="60">
        <v>-64781085</v>
      </c>
      <c r="L14" s="60">
        <v>-46546127</v>
      </c>
      <c r="M14" s="60">
        <v>-54301431</v>
      </c>
      <c r="N14" s="60">
        <v>-165628643</v>
      </c>
      <c r="O14" s="60">
        <v>-15520497</v>
      </c>
      <c r="P14" s="60">
        <v>-129791909</v>
      </c>
      <c r="Q14" s="60">
        <v>-69784020</v>
      </c>
      <c r="R14" s="60">
        <v>-215096426</v>
      </c>
      <c r="S14" s="60">
        <v>-61998447</v>
      </c>
      <c r="T14" s="60">
        <v>-60283485</v>
      </c>
      <c r="U14" s="60">
        <v>-130154341</v>
      </c>
      <c r="V14" s="60">
        <v>-252436273</v>
      </c>
      <c r="W14" s="60">
        <v>-772315838</v>
      </c>
      <c r="X14" s="60">
        <v>-721245000</v>
      </c>
      <c r="Y14" s="60">
        <v>-51070838</v>
      </c>
      <c r="Z14" s="140">
        <v>7.08</v>
      </c>
      <c r="AA14" s="62">
        <v>-721245000</v>
      </c>
    </row>
    <row r="15" spans="1:27" ht="13.5">
      <c r="A15" s="249" t="s">
        <v>40</v>
      </c>
      <c r="B15" s="182"/>
      <c r="C15" s="155">
        <v>-606569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-88008159</v>
      </c>
      <c r="D17" s="168">
        <f t="shared" si="0"/>
        <v>0</v>
      </c>
      <c r="E17" s="72">
        <f t="shared" si="0"/>
        <v>686645824</v>
      </c>
      <c r="F17" s="73">
        <f t="shared" si="0"/>
        <v>686645824</v>
      </c>
      <c r="G17" s="73">
        <f t="shared" si="0"/>
        <v>-83322365</v>
      </c>
      <c r="H17" s="73">
        <f t="shared" si="0"/>
        <v>-51478009</v>
      </c>
      <c r="I17" s="73">
        <f t="shared" si="0"/>
        <v>-52796082</v>
      </c>
      <c r="J17" s="73">
        <f t="shared" si="0"/>
        <v>-187596456</v>
      </c>
      <c r="K17" s="73">
        <f t="shared" si="0"/>
        <v>-64781085</v>
      </c>
      <c r="L17" s="73">
        <f t="shared" si="0"/>
        <v>-36800958</v>
      </c>
      <c r="M17" s="73">
        <f t="shared" si="0"/>
        <v>26516725</v>
      </c>
      <c r="N17" s="73">
        <f t="shared" si="0"/>
        <v>-75065318</v>
      </c>
      <c r="O17" s="73">
        <f t="shared" si="0"/>
        <v>155778657</v>
      </c>
      <c r="P17" s="73">
        <f t="shared" si="0"/>
        <v>-123591095</v>
      </c>
      <c r="Q17" s="73">
        <f t="shared" si="0"/>
        <v>252247980</v>
      </c>
      <c r="R17" s="73">
        <f t="shared" si="0"/>
        <v>284435542</v>
      </c>
      <c r="S17" s="73">
        <f t="shared" si="0"/>
        <v>259071521</v>
      </c>
      <c r="T17" s="73">
        <f t="shared" si="0"/>
        <v>113673442</v>
      </c>
      <c r="U17" s="73">
        <f t="shared" si="0"/>
        <v>-130154341</v>
      </c>
      <c r="V17" s="73">
        <f t="shared" si="0"/>
        <v>242590622</v>
      </c>
      <c r="W17" s="73">
        <f t="shared" si="0"/>
        <v>264364390</v>
      </c>
      <c r="X17" s="73">
        <f t="shared" si="0"/>
        <v>686645824</v>
      </c>
      <c r="Y17" s="73">
        <f t="shared" si="0"/>
        <v>-422281434</v>
      </c>
      <c r="Z17" s="170">
        <f>+IF(X17&lt;&gt;0,+(Y17/X17)*100,0)</f>
        <v>-61.499162922164665</v>
      </c>
      <c r="AA17" s="74">
        <f>SUM(AA6:AA16)</f>
        <v>686645824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-655180461</v>
      </c>
      <c r="D26" s="155"/>
      <c r="E26" s="59">
        <v>-704498004</v>
      </c>
      <c r="F26" s="60">
        <v>-704498004</v>
      </c>
      <c r="G26" s="60">
        <v>-21473046</v>
      </c>
      <c r="H26" s="60">
        <v>-15985315</v>
      </c>
      <c r="I26" s="60">
        <v>-62440941</v>
      </c>
      <c r="J26" s="60">
        <v>-99899302</v>
      </c>
      <c r="K26" s="60">
        <v>-46899796</v>
      </c>
      <c r="L26" s="60">
        <v>-43973461</v>
      </c>
      <c r="M26" s="60">
        <v>-52543972</v>
      </c>
      <c r="N26" s="60">
        <v>-143417229</v>
      </c>
      <c r="O26" s="60">
        <v>-141504</v>
      </c>
      <c r="P26" s="60">
        <v>-48985847</v>
      </c>
      <c r="Q26" s="60">
        <v>-59896121</v>
      </c>
      <c r="R26" s="60">
        <v>-109023472</v>
      </c>
      <c r="S26" s="60">
        <v>-36483892</v>
      </c>
      <c r="T26" s="60">
        <v>-44550606</v>
      </c>
      <c r="U26" s="60">
        <v>-57370929</v>
      </c>
      <c r="V26" s="60">
        <v>-138405427</v>
      </c>
      <c r="W26" s="60">
        <v>-490745430</v>
      </c>
      <c r="X26" s="60">
        <v>-704498004</v>
      </c>
      <c r="Y26" s="60">
        <v>213752574</v>
      </c>
      <c r="Z26" s="140">
        <v>-30.34</v>
      </c>
      <c r="AA26" s="62">
        <v>-704498004</v>
      </c>
    </row>
    <row r="27" spans="1:27" ht="13.5">
      <c r="A27" s="250" t="s">
        <v>192</v>
      </c>
      <c r="B27" s="251"/>
      <c r="C27" s="168">
        <f aca="true" t="shared" si="1" ref="C27:Y27">SUM(C21:C26)</f>
        <v>-655180461</v>
      </c>
      <c r="D27" s="168">
        <f>SUM(D21:D26)</f>
        <v>0</v>
      </c>
      <c r="E27" s="72">
        <f t="shared" si="1"/>
        <v>-704498004</v>
      </c>
      <c r="F27" s="73">
        <f t="shared" si="1"/>
        <v>-704498004</v>
      </c>
      <c r="G27" s="73">
        <f t="shared" si="1"/>
        <v>-21473046</v>
      </c>
      <c r="H27" s="73">
        <f t="shared" si="1"/>
        <v>-15985315</v>
      </c>
      <c r="I27" s="73">
        <f t="shared" si="1"/>
        <v>-62440941</v>
      </c>
      <c r="J27" s="73">
        <f t="shared" si="1"/>
        <v>-99899302</v>
      </c>
      <c r="K27" s="73">
        <f t="shared" si="1"/>
        <v>-46899796</v>
      </c>
      <c r="L27" s="73">
        <f t="shared" si="1"/>
        <v>-43973461</v>
      </c>
      <c r="M27" s="73">
        <f t="shared" si="1"/>
        <v>-52543972</v>
      </c>
      <c r="N27" s="73">
        <f t="shared" si="1"/>
        <v>-143417229</v>
      </c>
      <c r="O27" s="73">
        <f t="shared" si="1"/>
        <v>-141504</v>
      </c>
      <c r="P27" s="73">
        <f t="shared" si="1"/>
        <v>-48985847</v>
      </c>
      <c r="Q27" s="73">
        <f t="shared" si="1"/>
        <v>-59896121</v>
      </c>
      <c r="R27" s="73">
        <f t="shared" si="1"/>
        <v>-109023472</v>
      </c>
      <c r="S27" s="73">
        <f t="shared" si="1"/>
        <v>-36483892</v>
      </c>
      <c r="T27" s="73">
        <f t="shared" si="1"/>
        <v>-44550606</v>
      </c>
      <c r="U27" s="73">
        <f t="shared" si="1"/>
        <v>-57370929</v>
      </c>
      <c r="V27" s="73">
        <f t="shared" si="1"/>
        <v>-138405427</v>
      </c>
      <c r="W27" s="73">
        <f t="shared" si="1"/>
        <v>-490745430</v>
      </c>
      <c r="X27" s="73">
        <f t="shared" si="1"/>
        <v>-704498004</v>
      </c>
      <c r="Y27" s="73">
        <f t="shared" si="1"/>
        <v>213752574</v>
      </c>
      <c r="Z27" s="170">
        <f>+IF(X27&lt;&gt;0,+(Y27/X27)*100,0)</f>
        <v>-30.34111846823628</v>
      </c>
      <c r="AA27" s="74">
        <f>SUM(AA21:AA26)</f>
        <v>-704498004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-743188620</v>
      </c>
      <c r="D38" s="153">
        <f>+D17+D27+D36</f>
        <v>0</v>
      </c>
      <c r="E38" s="99">
        <f t="shared" si="3"/>
        <v>-17852180</v>
      </c>
      <c r="F38" s="100">
        <f t="shared" si="3"/>
        <v>-17852180</v>
      </c>
      <c r="G38" s="100">
        <f t="shared" si="3"/>
        <v>-104795411</v>
      </c>
      <c r="H38" s="100">
        <f t="shared" si="3"/>
        <v>-67463324</v>
      </c>
      <c r="I38" s="100">
        <f t="shared" si="3"/>
        <v>-115237023</v>
      </c>
      <c r="J38" s="100">
        <f t="shared" si="3"/>
        <v>-287495758</v>
      </c>
      <c r="K38" s="100">
        <f t="shared" si="3"/>
        <v>-111680881</v>
      </c>
      <c r="L38" s="100">
        <f t="shared" si="3"/>
        <v>-80774419</v>
      </c>
      <c r="M38" s="100">
        <f t="shared" si="3"/>
        <v>-26027247</v>
      </c>
      <c r="N38" s="100">
        <f t="shared" si="3"/>
        <v>-218482547</v>
      </c>
      <c r="O38" s="100">
        <f t="shared" si="3"/>
        <v>155637153</v>
      </c>
      <c r="P38" s="100">
        <f t="shared" si="3"/>
        <v>-172576942</v>
      </c>
      <c r="Q38" s="100">
        <f t="shared" si="3"/>
        <v>192351859</v>
      </c>
      <c r="R38" s="100">
        <f t="shared" si="3"/>
        <v>175412070</v>
      </c>
      <c r="S38" s="100">
        <f t="shared" si="3"/>
        <v>222587629</v>
      </c>
      <c r="T38" s="100">
        <f t="shared" si="3"/>
        <v>69122836</v>
      </c>
      <c r="U38" s="100">
        <f t="shared" si="3"/>
        <v>-187525270</v>
      </c>
      <c r="V38" s="100">
        <f t="shared" si="3"/>
        <v>104185195</v>
      </c>
      <c r="W38" s="100">
        <f t="shared" si="3"/>
        <v>-226381040</v>
      </c>
      <c r="X38" s="100">
        <f t="shared" si="3"/>
        <v>-17852180</v>
      </c>
      <c r="Y38" s="100">
        <f t="shared" si="3"/>
        <v>-208528860</v>
      </c>
      <c r="Z38" s="137">
        <f>+IF(X38&lt;&gt;0,+(Y38/X38)*100,0)</f>
        <v>1168.0862505307475</v>
      </c>
      <c r="AA38" s="102">
        <f>+AA17+AA27+AA36</f>
        <v>-17852180</v>
      </c>
    </row>
    <row r="39" spans="1:27" ht="13.5">
      <c r="A39" s="249" t="s">
        <v>200</v>
      </c>
      <c r="B39" s="182"/>
      <c r="C39" s="153">
        <v>91238655</v>
      </c>
      <c r="D39" s="153"/>
      <c r="E39" s="99"/>
      <c r="F39" s="100"/>
      <c r="G39" s="100">
        <v>238936174</v>
      </c>
      <c r="H39" s="100">
        <v>134140763</v>
      </c>
      <c r="I39" s="100">
        <v>66677439</v>
      </c>
      <c r="J39" s="100">
        <v>238936174</v>
      </c>
      <c r="K39" s="100">
        <v>-48559584</v>
      </c>
      <c r="L39" s="100">
        <v>-160240465</v>
      </c>
      <c r="M39" s="100">
        <v>-241014884</v>
      </c>
      <c r="N39" s="100">
        <v>-48559584</v>
      </c>
      <c r="O39" s="100">
        <v>-267042131</v>
      </c>
      <c r="P39" s="100">
        <v>-111404978</v>
      </c>
      <c r="Q39" s="100">
        <v>-283981920</v>
      </c>
      <c r="R39" s="100">
        <v>-267042131</v>
      </c>
      <c r="S39" s="100">
        <v>-91630061</v>
      </c>
      <c r="T39" s="100">
        <v>130957568</v>
      </c>
      <c r="U39" s="100">
        <v>200080404</v>
      </c>
      <c r="V39" s="100">
        <v>-91630061</v>
      </c>
      <c r="W39" s="100">
        <v>238936174</v>
      </c>
      <c r="X39" s="100"/>
      <c r="Y39" s="100">
        <v>238936174</v>
      </c>
      <c r="Z39" s="137"/>
      <c r="AA39" s="102"/>
    </row>
    <row r="40" spans="1:27" ht="13.5">
      <c r="A40" s="269" t="s">
        <v>201</v>
      </c>
      <c r="B40" s="256"/>
      <c r="C40" s="257">
        <v>-651949965</v>
      </c>
      <c r="D40" s="257"/>
      <c r="E40" s="258">
        <v>-17852180</v>
      </c>
      <c r="F40" s="259">
        <v>-17852180</v>
      </c>
      <c r="G40" s="259">
        <v>134140763</v>
      </c>
      <c r="H40" s="259">
        <v>66677439</v>
      </c>
      <c r="I40" s="259">
        <v>-48559584</v>
      </c>
      <c r="J40" s="259">
        <v>-48559584</v>
      </c>
      <c r="K40" s="259">
        <v>-160240465</v>
      </c>
      <c r="L40" s="259">
        <v>-241014884</v>
      </c>
      <c r="M40" s="259">
        <v>-267042131</v>
      </c>
      <c r="N40" s="259">
        <v>-267042131</v>
      </c>
      <c r="O40" s="259">
        <v>-111404978</v>
      </c>
      <c r="P40" s="259">
        <v>-283981920</v>
      </c>
      <c r="Q40" s="259">
        <v>-91630061</v>
      </c>
      <c r="R40" s="259">
        <v>-111404978</v>
      </c>
      <c r="S40" s="259">
        <v>130957568</v>
      </c>
      <c r="T40" s="259">
        <v>200080404</v>
      </c>
      <c r="U40" s="259">
        <v>12555134</v>
      </c>
      <c r="V40" s="259">
        <v>12555134</v>
      </c>
      <c r="W40" s="259">
        <v>12555134</v>
      </c>
      <c r="X40" s="259">
        <v>-17852180</v>
      </c>
      <c r="Y40" s="259">
        <v>30407314</v>
      </c>
      <c r="Z40" s="260">
        <v>-170.33</v>
      </c>
      <c r="AA40" s="261">
        <v>-17852180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818128918</v>
      </c>
      <c r="D5" s="200">
        <f t="shared" si="0"/>
        <v>0</v>
      </c>
      <c r="E5" s="106">
        <f t="shared" si="0"/>
        <v>704498219</v>
      </c>
      <c r="F5" s="106">
        <f t="shared" si="0"/>
        <v>733978296</v>
      </c>
      <c r="G5" s="106">
        <f t="shared" si="0"/>
        <v>21473046</v>
      </c>
      <c r="H5" s="106">
        <f t="shared" si="0"/>
        <v>15985315</v>
      </c>
      <c r="I5" s="106">
        <f t="shared" si="0"/>
        <v>62440941</v>
      </c>
      <c r="J5" s="106">
        <f t="shared" si="0"/>
        <v>99899302</v>
      </c>
      <c r="K5" s="106">
        <f t="shared" si="0"/>
        <v>46899796</v>
      </c>
      <c r="L5" s="106">
        <f t="shared" si="0"/>
        <v>39884982</v>
      </c>
      <c r="M5" s="106">
        <f t="shared" si="0"/>
        <v>52543972</v>
      </c>
      <c r="N5" s="106">
        <f t="shared" si="0"/>
        <v>139328750</v>
      </c>
      <c r="O5" s="106">
        <f t="shared" si="0"/>
        <v>0</v>
      </c>
      <c r="P5" s="106">
        <f t="shared" si="0"/>
        <v>48985847</v>
      </c>
      <c r="Q5" s="106">
        <f t="shared" si="0"/>
        <v>59896120</v>
      </c>
      <c r="R5" s="106">
        <f t="shared" si="0"/>
        <v>108881967</v>
      </c>
      <c r="S5" s="106">
        <f t="shared" si="0"/>
        <v>59896120</v>
      </c>
      <c r="T5" s="106">
        <f t="shared" si="0"/>
        <v>44512056</v>
      </c>
      <c r="U5" s="106">
        <f t="shared" si="0"/>
        <v>57332380</v>
      </c>
      <c r="V5" s="106">
        <f t="shared" si="0"/>
        <v>161740556</v>
      </c>
      <c r="W5" s="106">
        <f t="shared" si="0"/>
        <v>509850575</v>
      </c>
      <c r="X5" s="106">
        <f t="shared" si="0"/>
        <v>733978296</v>
      </c>
      <c r="Y5" s="106">
        <f t="shared" si="0"/>
        <v>-224127721</v>
      </c>
      <c r="Z5" s="201">
        <f>+IF(X5&lt;&gt;0,+(Y5/X5)*100,0)</f>
        <v>-30.536014787009453</v>
      </c>
      <c r="AA5" s="199">
        <f>SUM(AA11:AA18)</f>
        <v>733978296</v>
      </c>
    </row>
    <row r="6" spans="1:27" ht="13.5">
      <c r="A6" s="291" t="s">
        <v>205</v>
      </c>
      <c r="B6" s="142"/>
      <c r="C6" s="62">
        <v>11121826</v>
      </c>
      <c r="D6" s="156"/>
      <c r="E6" s="60"/>
      <c r="F6" s="60"/>
      <c r="G6" s="60">
        <v>16890960</v>
      </c>
      <c r="H6" s="60">
        <v>13744537</v>
      </c>
      <c r="I6" s="60">
        <v>49065546</v>
      </c>
      <c r="J6" s="60">
        <v>79701043</v>
      </c>
      <c r="K6" s="60">
        <v>1000000</v>
      </c>
      <c r="L6" s="60"/>
      <c r="M6" s="60"/>
      <c r="N6" s="60">
        <v>1000000</v>
      </c>
      <c r="O6" s="60"/>
      <c r="P6" s="60">
        <v>109927</v>
      </c>
      <c r="Q6" s="60"/>
      <c r="R6" s="60">
        <v>109927</v>
      </c>
      <c r="S6" s="60"/>
      <c r="T6" s="60"/>
      <c r="U6" s="60"/>
      <c r="V6" s="60"/>
      <c r="W6" s="60">
        <v>80810970</v>
      </c>
      <c r="X6" s="60"/>
      <c r="Y6" s="60">
        <v>80810970</v>
      </c>
      <c r="Z6" s="140"/>
      <c r="AA6" s="155"/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>
        <v>699126079</v>
      </c>
      <c r="D8" s="156"/>
      <c r="E8" s="60">
        <v>488160000</v>
      </c>
      <c r="F8" s="60">
        <v>706960631</v>
      </c>
      <c r="G8" s="60"/>
      <c r="H8" s="60"/>
      <c r="I8" s="60"/>
      <c r="J8" s="60"/>
      <c r="K8" s="60">
        <v>35864854</v>
      </c>
      <c r="L8" s="60">
        <v>38114806</v>
      </c>
      <c r="M8" s="60">
        <v>51594538</v>
      </c>
      <c r="N8" s="60">
        <v>125574198</v>
      </c>
      <c r="O8" s="60"/>
      <c r="P8" s="60">
        <v>45656587</v>
      </c>
      <c r="Q8" s="60">
        <v>57926874</v>
      </c>
      <c r="R8" s="60">
        <v>103583461</v>
      </c>
      <c r="S8" s="60">
        <v>57926874</v>
      </c>
      <c r="T8" s="60">
        <v>36706876</v>
      </c>
      <c r="U8" s="60">
        <v>57149835</v>
      </c>
      <c r="V8" s="60">
        <v>151783585</v>
      </c>
      <c r="W8" s="60">
        <v>380941244</v>
      </c>
      <c r="X8" s="60">
        <v>706960631</v>
      </c>
      <c r="Y8" s="60">
        <v>-326019387</v>
      </c>
      <c r="Z8" s="140">
        <v>-46.12</v>
      </c>
      <c r="AA8" s="155">
        <v>706960631</v>
      </c>
    </row>
    <row r="9" spans="1:27" ht="13.5">
      <c r="A9" s="291" t="s">
        <v>208</v>
      </c>
      <c r="B9" s="142"/>
      <c r="C9" s="62">
        <v>86800846</v>
      </c>
      <c r="D9" s="156"/>
      <c r="E9" s="60">
        <v>63500000</v>
      </c>
      <c r="F9" s="60"/>
      <c r="G9" s="60">
        <v>3981064</v>
      </c>
      <c r="H9" s="60">
        <v>1065651</v>
      </c>
      <c r="I9" s="60">
        <v>12290048</v>
      </c>
      <c r="J9" s="60">
        <v>17336763</v>
      </c>
      <c r="K9" s="60">
        <v>8417464</v>
      </c>
      <c r="L9" s="60"/>
      <c r="M9" s="60"/>
      <c r="N9" s="60">
        <v>8417464</v>
      </c>
      <c r="O9" s="60"/>
      <c r="P9" s="60">
        <v>2232707</v>
      </c>
      <c r="Q9" s="60"/>
      <c r="R9" s="60">
        <v>2232707</v>
      </c>
      <c r="S9" s="60"/>
      <c r="T9" s="60"/>
      <c r="U9" s="60"/>
      <c r="V9" s="60"/>
      <c r="W9" s="60">
        <v>27986934</v>
      </c>
      <c r="X9" s="60"/>
      <c r="Y9" s="60">
        <v>27986934</v>
      </c>
      <c r="Z9" s="140"/>
      <c r="AA9" s="155"/>
    </row>
    <row r="10" spans="1:27" ht="13.5">
      <c r="A10" s="291" t="s">
        <v>209</v>
      </c>
      <c r="B10" s="142"/>
      <c r="C10" s="62">
        <v>11119192</v>
      </c>
      <c r="D10" s="156"/>
      <c r="E10" s="60">
        <v>119893445</v>
      </c>
      <c r="F10" s="60"/>
      <c r="G10" s="60">
        <v>373491</v>
      </c>
      <c r="H10" s="60">
        <v>914294</v>
      </c>
      <c r="I10" s="60">
        <v>202066</v>
      </c>
      <c r="J10" s="60">
        <v>1489851</v>
      </c>
      <c r="K10" s="60">
        <v>300569</v>
      </c>
      <c r="L10" s="60"/>
      <c r="M10" s="60"/>
      <c r="N10" s="60">
        <v>300569</v>
      </c>
      <c r="O10" s="60"/>
      <c r="P10" s="60">
        <v>705155</v>
      </c>
      <c r="Q10" s="60">
        <v>1747976</v>
      </c>
      <c r="R10" s="60">
        <v>2453131</v>
      </c>
      <c r="S10" s="60">
        <v>1747976</v>
      </c>
      <c r="T10" s="60"/>
      <c r="U10" s="60">
        <v>182545</v>
      </c>
      <c r="V10" s="60">
        <v>1930521</v>
      </c>
      <c r="W10" s="60">
        <v>6174072</v>
      </c>
      <c r="X10" s="60"/>
      <c r="Y10" s="60">
        <v>6174072</v>
      </c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808167943</v>
      </c>
      <c r="D11" s="294">
        <f t="shared" si="1"/>
        <v>0</v>
      </c>
      <c r="E11" s="295">
        <f t="shared" si="1"/>
        <v>671553445</v>
      </c>
      <c r="F11" s="295">
        <f t="shared" si="1"/>
        <v>706960631</v>
      </c>
      <c r="G11" s="295">
        <f t="shared" si="1"/>
        <v>21245515</v>
      </c>
      <c r="H11" s="295">
        <f t="shared" si="1"/>
        <v>15724482</v>
      </c>
      <c r="I11" s="295">
        <f t="shared" si="1"/>
        <v>61557660</v>
      </c>
      <c r="J11" s="295">
        <f t="shared" si="1"/>
        <v>98527657</v>
      </c>
      <c r="K11" s="295">
        <f t="shared" si="1"/>
        <v>45582887</v>
      </c>
      <c r="L11" s="295">
        <f t="shared" si="1"/>
        <v>38114806</v>
      </c>
      <c r="M11" s="295">
        <f t="shared" si="1"/>
        <v>51594538</v>
      </c>
      <c r="N11" s="295">
        <f t="shared" si="1"/>
        <v>135292231</v>
      </c>
      <c r="O11" s="295">
        <f t="shared" si="1"/>
        <v>0</v>
      </c>
      <c r="P11" s="295">
        <f t="shared" si="1"/>
        <v>48704376</v>
      </c>
      <c r="Q11" s="295">
        <f t="shared" si="1"/>
        <v>59674850</v>
      </c>
      <c r="R11" s="295">
        <f t="shared" si="1"/>
        <v>108379226</v>
      </c>
      <c r="S11" s="295">
        <f t="shared" si="1"/>
        <v>59674850</v>
      </c>
      <c r="T11" s="295">
        <f t="shared" si="1"/>
        <v>36706876</v>
      </c>
      <c r="U11" s="295">
        <f t="shared" si="1"/>
        <v>57332380</v>
      </c>
      <c r="V11" s="295">
        <f t="shared" si="1"/>
        <v>153714106</v>
      </c>
      <c r="W11" s="295">
        <f t="shared" si="1"/>
        <v>495913220</v>
      </c>
      <c r="X11" s="295">
        <f t="shared" si="1"/>
        <v>706960631</v>
      </c>
      <c r="Y11" s="295">
        <f t="shared" si="1"/>
        <v>-211047411</v>
      </c>
      <c r="Z11" s="296">
        <f>+IF(X11&lt;&gt;0,+(Y11/X11)*100,0)</f>
        <v>-29.852781292993953</v>
      </c>
      <c r="AA11" s="297">
        <f>SUM(AA6:AA10)</f>
        <v>706960631</v>
      </c>
    </row>
    <row r="12" spans="1:27" ht="13.5">
      <c r="A12" s="298" t="s">
        <v>211</v>
      </c>
      <c r="B12" s="136"/>
      <c r="C12" s="62">
        <v>3721085</v>
      </c>
      <c r="D12" s="156"/>
      <c r="E12" s="60">
        <v>13392350</v>
      </c>
      <c r="F12" s="60">
        <v>18309869</v>
      </c>
      <c r="G12" s="60"/>
      <c r="H12" s="60"/>
      <c r="I12" s="60">
        <v>3664</v>
      </c>
      <c r="J12" s="60">
        <v>3664</v>
      </c>
      <c r="K12" s="60">
        <v>346144</v>
      </c>
      <c r="L12" s="60">
        <v>1130481</v>
      </c>
      <c r="M12" s="60">
        <v>681355</v>
      </c>
      <c r="N12" s="60">
        <v>2157980</v>
      </c>
      <c r="O12" s="60"/>
      <c r="P12" s="60"/>
      <c r="Q12" s="60"/>
      <c r="R12" s="60"/>
      <c r="S12" s="60"/>
      <c r="T12" s="60">
        <v>7805180</v>
      </c>
      <c r="U12" s="60"/>
      <c r="V12" s="60">
        <v>7805180</v>
      </c>
      <c r="W12" s="60">
        <v>9966824</v>
      </c>
      <c r="X12" s="60">
        <v>18309869</v>
      </c>
      <c r="Y12" s="60">
        <v>-8343045</v>
      </c>
      <c r="Z12" s="140">
        <v>-45.57</v>
      </c>
      <c r="AA12" s="155">
        <v>18309869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1724782</v>
      </c>
      <c r="D15" s="156"/>
      <c r="E15" s="60">
        <v>14552424</v>
      </c>
      <c r="F15" s="60">
        <v>8707796</v>
      </c>
      <c r="G15" s="60">
        <v>227531</v>
      </c>
      <c r="H15" s="60">
        <v>260833</v>
      </c>
      <c r="I15" s="60">
        <v>879617</v>
      </c>
      <c r="J15" s="60">
        <v>1367981</v>
      </c>
      <c r="K15" s="60">
        <v>970765</v>
      </c>
      <c r="L15" s="60">
        <v>639695</v>
      </c>
      <c r="M15" s="60">
        <v>268079</v>
      </c>
      <c r="N15" s="60">
        <v>1878539</v>
      </c>
      <c r="O15" s="60"/>
      <c r="P15" s="60">
        <v>281471</v>
      </c>
      <c r="Q15" s="60">
        <v>221270</v>
      </c>
      <c r="R15" s="60">
        <v>502741</v>
      </c>
      <c r="S15" s="60">
        <v>221270</v>
      </c>
      <c r="T15" s="60"/>
      <c r="U15" s="60"/>
      <c r="V15" s="60">
        <v>221270</v>
      </c>
      <c r="W15" s="60">
        <v>3970531</v>
      </c>
      <c r="X15" s="60">
        <v>8707796</v>
      </c>
      <c r="Y15" s="60">
        <v>-4737265</v>
      </c>
      <c r="Z15" s="140">
        <v>-54.4</v>
      </c>
      <c r="AA15" s="155">
        <v>8707796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4515108</v>
      </c>
      <c r="D18" s="276"/>
      <c r="E18" s="82">
        <v>5000000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11121826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16890960</v>
      </c>
      <c r="H36" s="60">
        <f t="shared" si="4"/>
        <v>13744537</v>
      </c>
      <c r="I36" s="60">
        <f t="shared" si="4"/>
        <v>49065546</v>
      </c>
      <c r="J36" s="60">
        <f t="shared" si="4"/>
        <v>79701043</v>
      </c>
      <c r="K36" s="60">
        <f t="shared" si="4"/>
        <v>1000000</v>
      </c>
      <c r="L36" s="60">
        <f t="shared" si="4"/>
        <v>0</v>
      </c>
      <c r="M36" s="60">
        <f t="shared" si="4"/>
        <v>0</v>
      </c>
      <c r="N36" s="60">
        <f t="shared" si="4"/>
        <v>1000000</v>
      </c>
      <c r="O36" s="60">
        <f t="shared" si="4"/>
        <v>0</v>
      </c>
      <c r="P36" s="60">
        <f t="shared" si="4"/>
        <v>109927</v>
      </c>
      <c r="Q36" s="60">
        <f t="shared" si="4"/>
        <v>0</v>
      </c>
      <c r="R36" s="60">
        <f t="shared" si="4"/>
        <v>109927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80810970</v>
      </c>
      <c r="X36" s="60">
        <f t="shared" si="4"/>
        <v>0</v>
      </c>
      <c r="Y36" s="60">
        <f t="shared" si="4"/>
        <v>80810970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699126079</v>
      </c>
      <c r="D38" s="156">
        <f t="shared" si="4"/>
        <v>0</v>
      </c>
      <c r="E38" s="60">
        <f t="shared" si="4"/>
        <v>488160000</v>
      </c>
      <c r="F38" s="60">
        <f t="shared" si="4"/>
        <v>706960631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35864854</v>
      </c>
      <c r="L38" s="60">
        <f t="shared" si="4"/>
        <v>38114806</v>
      </c>
      <c r="M38" s="60">
        <f t="shared" si="4"/>
        <v>51594538</v>
      </c>
      <c r="N38" s="60">
        <f t="shared" si="4"/>
        <v>125574198</v>
      </c>
      <c r="O38" s="60">
        <f t="shared" si="4"/>
        <v>0</v>
      </c>
      <c r="P38" s="60">
        <f t="shared" si="4"/>
        <v>45656587</v>
      </c>
      <c r="Q38" s="60">
        <f t="shared" si="4"/>
        <v>57926874</v>
      </c>
      <c r="R38" s="60">
        <f t="shared" si="4"/>
        <v>103583461</v>
      </c>
      <c r="S38" s="60">
        <f t="shared" si="4"/>
        <v>57926874</v>
      </c>
      <c r="T38" s="60">
        <f t="shared" si="4"/>
        <v>36706876</v>
      </c>
      <c r="U38" s="60">
        <f t="shared" si="4"/>
        <v>57149835</v>
      </c>
      <c r="V38" s="60">
        <f t="shared" si="4"/>
        <v>151783585</v>
      </c>
      <c r="W38" s="60">
        <f t="shared" si="4"/>
        <v>380941244</v>
      </c>
      <c r="X38" s="60">
        <f t="shared" si="4"/>
        <v>706960631</v>
      </c>
      <c r="Y38" s="60">
        <f t="shared" si="4"/>
        <v>-326019387</v>
      </c>
      <c r="Z38" s="140">
        <f t="shared" si="5"/>
        <v>-46.115635398090504</v>
      </c>
      <c r="AA38" s="155">
        <f>AA8+AA23</f>
        <v>706960631</v>
      </c>
    </row>
    <row r="39" spans="1:27" ht="13.5">
      <c r="A39" s="291" t="s">
        <v>208</v>
      </c>
      <c r="B39" s="142"/>
      <c r="C39" s="62">
        <f t="shared" si="4"/>
        <v>86800846</v>
      </c>
      <c r="D39" s="156">
        <f t="shared" si="4"/>
        <v>0</v>
      </c>
      <c r="E39" s="60">
        <f t="shared" si="4"/>
        <v>63500000</v>
      </c>
      <c r="F39" s="60">
        <f t="shared" si="4"/>
        <v>0</v>
      </c>
      <c r="G39" s="60">
        <f t="shared" si="4"/>
        <v>3981064</v>
      </c>
      <c r="H39" s="60">
        <f t="shared" si="4"/>
        <v>1065651</v>
      </c>
      <c r="I39" s="60">
        <f t="shared" si="4"/>
        <v>12290048</v>
      </c>
      <c r="J39" s="60">
        <f t="shared" si="4"/>
        <v>17336763</v>
      </c>
      <c r="K39" s="60">
        <f t="shared" si="4"/>
        <v>8417464</v>
      </c>
      <c r="L39" s="60">
        <f t="shared" si="4"/>
        <v>0</v>
      </c>
      <c r="M39" s="60">
        <f t="shared" si="4"/>
        <v>0</v>
      </c>
      <c r="N39" s="60">
        <f t="shared" si="4"/>
        <v>8417464</v>
      </c>
      <c r="O39" s="60">
        <f t="shared" si="4"/>
        <v>0</v>
      </c>
      <c r="P39" s="60">
        <f t="shared" si="4"/>
        <v>2232707</v>
      </c>
      <c r="Q39" s="60">
        <f t="shared" si="4"/>
        <v>0</v>
      </c>
      <c r="R39" s="60">
        <f t="shared" si="4"/>
        <v>2232707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27986934</v>
      </c>
      <c r="X39" s="60">
        <f t="shared" si="4"/>
        <v>0</v>
      </c>
      <c r="Y39" s="60">
        <f t="shared" si="4"/>
        <v>27986934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11119192</v>
      </c>
      <c r="D40" s="156">
        <f t="shared" si="4"/>
        <v>0</v>
      </c>
      <c r="E40" s="60">
        <f t="shared" si="4"/>
        <v>119893445</v>
      </c>
      <c r="F40" s="60">
        <f t="shared" si="4"/>
        <v>0</v>
      </c>
      <c r="G40" s="60">
        <f t="shared" si="4"/>
        <v>373491</v>
      </c>
      <c r="H40" s="60">
        <f t="shared" si="4"/>
        <v>914294</v>
      </c>
      <c r="I40" s="60">
        <f t="shared" si="4"/>
        <v>202066</v>
      </c>
      <c r="J40" s="60">
        <f t="shared" si="4"/>
        <v>1489851</v>
      </c>
      <c r="K40" s="60">
        <f t="shared" si="4"/>
        <v>300569</v>
      </c>
      <c r="L40" s="60">
        <f t="shared" si="4"/>
        <v>0</v>
      </c>
      <c r="M40" s="60">
        <f t="shared" si="4"/>
        <v>0</v>
      </c>
      <c r="N40" s="60">
        <f t="shared" si="4"/>
        <v>300569</v>
      </c>
      <c r="O40" s="60">
        <f t="shared" si="4"/>
        <v>0</v>
      </c>
      <c r="P40" s="60">
        <f t="shared" si="4"/>
        <v>705155</v>
      </c>
      <c r="Q40" s="60">
        <f t="shared" si="4"/>
        <v>1747976</v>
      </c>
      <c r="R40" s="60">
        <f t="shared" si="4"/>
        <v>2453131</v>
      </c>
      <c r="S40" s="60">
        <f t="shared" si="4"/>
        <v>1747976</v>
      </c>
      <c r="T40" s="60">
        <f t="shared" si="4"/>
        <v>0</v>
      </c>
      <c r="U40" s="60">
        <f t="shared" si="4"/>
        <v>182545</v>
      </c>
      <c r="V40" s="60">
        <f t="shared" si="4"/>
        <v>1930521</v>
      </c>
      <c r="W40" s="60">
        <f t="shared" si="4"/>
        <v>6174072</v>
      </c>
      <c r="X40" s="60">
        <f t="shared" si="4"/>
        <v>0</v>
      </c>
      <c r="Y40" s="60">
        <f t="shared" si="4"/>
        <v>6174072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808167943</v>
      </c>
      <c r="D41" s="294">
        <f t="shared" si="6"/>
        <v>0</v>
      </c>
      <c r="E41" s="295">
        <f t="shared" si="6"/>
        <v>671553445</v>
      </c>
      <c r="F41" s="295">
        <f t="shared" si="6"/>
        <v>706960631</v>
      </c>
      <c r="G41" s="295">
        <f t="shared" si="6"/>
        <v>21245515</v>
      </c>
      <c r="H41" s="295">
        <f t="shared" si="6"/>
        <v>15724482</v>
      </c>
      <c r="I41" s="295">
        <f t="shared" si="6"/>
        <v>61557660</v>
      </c>
      <c r="J41" s="295">
        <f t="shared" si="6"/>
        <v>98527657</v>
      </c>
      <c r="K41" s="295">
        <f t="shared" si="6"/>
        <v>45582887</v>
      </c>
      <c r="L41" s="295">
        <f t="shared" si="6"/>
        <v>38114806</v>
      </c>
      <c r="M41" s="295">
        <f t="shared" si="6"/>
        <v>51594538</v>
      </c>
      <c r="N41" s="295">
        <f t="shared" si="6"/>
        <v>135292231</v>
      </c>
      <c r="O41" s="295">
        <f t="shared" si="6"/>
        <v>0</v>
      </c>
      <c r="P41" s="295">
        <f t="shared" si="6"/>
        <v>48704376</v>
      </c>
      <c r="Q41" s="295">
        <f t="shared" si="6"/>
        <v>59674850</v>
      </c>
      <c r="R41" s="295">
        <f t="shared" si="6"/>
        <v>108379226</v>
      </c>
      <c r="S41" s="295">
        <f t="shared" si="6"/>
        <v>59674850</v>
      </c>
      <c r="T41" s="295">
        <f t="shared" si="6"/>
        <v>36706876</v>
      </c>
      <c r="U41" s="295">
        <f t="shared" si="6"/>
        <v>57332380</v>
      </c>
      <c r="V41" s="295">
        <f t="shared" si="6"/>
        <v>153714106</v>
      </c>
      <c r="W41" s="295">
        <f t="shared" si="6"/>
        <v>495913220</v>
      </c>
      <c r="X41" s="295">
        <f t="shared" si="6"/>
        <v>706960631</v>
      </c>
      <c r="Y41" s="295">
        <f t="shared" si="6"/>
        <v>-211047411</v>
      </c>
      <c r="Z41" s="296">
        <f t="shared" si="5"/>
        <v>-29.852781292993953</v>
      </c>
      <c r="AA41" s="297">
        <f>SUM(AA36:AA40)</f>
        <v>706960631</v>
      </c>
    </row>
    <row r="42" spans="1:27" ht="13.5">
      <c r="A42" s="298" t="s">
        <v>211</v>
      </c>
      <c r="B42" s="136"/>
      <c r="C42" s="95">
        <f aca="true" t="shared" si="7" ref="C42:Y48">C12+C27</f>
        <v>3721085</v>
      </c>
      <c r="D42" s="129">
        <f t="shared" si="7"/>
        <v>0</v>
      </c>
      <c r="E42" s="54">
        <f t="shared" si="7"/>
        <v>13392350</v>
      </c>
      <c r="F42" s="54">
        <f t="shared" si="7"/>
        <v>18309869</v>
      </c>
      <c r="G42" s="54">
        <f t="shared" si="7"/>
        <v>0</v>
      </c>
      <c r="H42" s="54">
        <f t="shared" si="7"/>
        <v>0</v>
      </c>
      <c r="I42" s="54">
        <f t="shared" si="7"/>
        <v>3664</v>
      </c>
      <c r="J42" s="54">
        <f t="shared" si="7"/>
        <v>3664</v>
      </c>
      <c r="K42" s="54">
        <f t="shared" si="7"/>
        <v>346144</v>
      </c>
      <c r="L42" s="54">
        <f t="shared" si="7"/>
        <v>1130481</v>
      </c>
      <c r="M42" s="54">
        <f t="shared" si="7"/>
        <v>681355</v>
      </c>
      <c r="N42" s="54">
        <f t="shared" si="7"/>
        <v>2157980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7805180</v>
      </c>
      <c r="U42" s="54">
        <f t="shared" si="7"/>
        <v>0</v>
      </c>
      <c r="V42" s="54">
        <f t="shared" si="7"/>
        <v>7805180</v>
      </c>
      <c r="W42" s="54">
        <f t="shared" si="7"/>
        <v>9966824</v>
      </c>
      <c r="X42" s="54">
        <f t="shared" si="7"/>
        <v>18309869</v>
      </c>
      <c r="Y42" s="54">
        <f t="shared" si="7"/>
        <v>-8343045</v>
      </c>
      <c r="Z42" s="184">
        <f t="shared" si="5"/>
        <v>-45.56583665344629</v>
      </c>
      <c r="AA42" s="130">
        <f aca="true" t="shared" si="8" ref="AA42:AA48">AA12+AA27</f>
        <v>18309869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1724782</v>
      </c>
      <c r="D45" s="129">
        <f t="shared" si="7"/>
        <v>0</v>
      </c>
      <c r="E45" s="54">
        <f t="shared" si="7"/>
        <v>14552424</v>
      </c>
      <c r="F45" s="54">
        <f t="shared" si="7"/>
        <v>8707796</v>
      </c>
      <c r="G45" s="54">
        <f t="shared" si="7"/>
        <v>227531</v>
      </c>
      <c r="H45" s="54">
        <f t="shared" si="7"/>
        <v>260833</v>
      </c>
      <c r="I45" s="54">
        <f t="shared" si="7"/>
        <v>879617</v>
      </c>
      <c r="J45" s="54">
        <f t="shared" si="7"/>
        <v>1367981</v>
      </c>
      <c r="K45" s="54">
        <f t="shared" si="7"/>
        <v>970765</v>
      </c>
      <c r="L45" s="54">
        <f t="shared" si="7"/>
        <v>639695</v>
      </c>
      <c r="M45" s="54">
        <f t="shared" si="7"/>
        <v>268079</v>
      </c>
      <c r="N45" s="54">
        <f t="shared" si="7"/>
        <v>1878539</v>
      </c>
      <c r="O45" s="54">
        <f t="shared" si="7"/>
        <v>0</v>
      </c>
      <c r="P45" s="54">
        <f t="shared" si="7"/>
        <v>281471</v>
      </c>
      <c r="Q45" s="54">
        <f t="shared" si="7"/>
        <v>221270</v>
      </c>
      <c r="R45" s="54">
        <f t="shared" si="7"/>
        <v>502741</v>
      </c>
      <c r="S45" s="54">
        <f t="shared" si="7"/>
        <v>221270</v>
      </c>
      <c r="T45" s="54">
        <f t="shared" si="7"/>
        <v>0</v>
      </c>
      <c r="U45" s="54">
        <f t="shared" si="7"/>
        <v>0</v>
      </c>
      <c r="V45" s="54">
        <f t="shared" si="7"/>
        <v>221270</v>
      </c>
      <c r="W45" s="54">
        <f t="shared" si="7"/>
        <v>3970531</v>
      </c>
      <c r="X45" s="54">
        <f t="shared" si="7"/>
        <v>8707796</v>
      </c>
      <c r="Y45" s="54">
        <f t="shared" si="7"/>
        <v>-4737265</v>
      </c>
      <c r="Z45" s="184">
        <f t="shared" si="5"/>
        <v>-54.402572131914894</v>
      </c>
      <c r="AA45" s="130">
        <f t="shared" si="8"/>
        <v>8707796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4515108</v>
      </c>
      <c r="D48" s="129">
        <f t="shared" si="7"/>
        <v>0</v>
      </c>
      <c r="E48" s="54">
        <f t="shared" si="7"/>
        <v>5000000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818128918</v>
      </c>
      <c r="D49" s="218">
        <f t="shared" si="9"/>
        <v>0</v>
      </c>
      <c r="E49" s="220">
        <f t="shared" si="9"/>
        <v>704498219</v>
      </c>
      <c r="F49" s="220">
        <f t="shared" si="9"/>
        <v>733978296</v>
      </c>
      <c r="G49" s="220">
        <f t="shared" si="9"/>
        <v>21473046</v>
      </c>
      <c r="H49" s="220">
        <f t="shared" si="9"/>
        <v>15985315</v>
      </c>
      <c r="I49" s="220">
        <f t="shared" si="9"/>
        <v>62440941</v>
      </c>
      <c r="J49" s="220">
        <f t="shared" si="9"/>
        <v>99899302</v>
      </c>
      <c r="K49" s="220">
        <f t="shared" si="9"/>
        <v>46899796</v>
      </c>
      <c r="L49" s="220">
        <f t="shared" si="9"/>
        <v>39884982</v>
      </c>
      <c r="M49" s="220">
        <f t="shared" si="9"/>
        <v>52543972</v>
      </c>
      <c r="N49" s="220">
        <f t="shared" si="9"/>
        <v>139328750</v>
      </c>
      <c r="O49" s="220">
        <f t="shared" si="9"/>
        <v>0</v>
      </c>
      <c r="P49" s="220">
        <f t="shared" si="9"/>
        <v>48985847</v>
      </c>
      <c r="Q49" s="220">
        <f t="shared" si="9"/>
        <v>59896120</v>
      </c>
      <c r="R49" s="220">
        <f t="shared" si="9"/>
        <v>108881967</v>
      </c>
      <c r="S49" s="220">
        <f t="shared" si="9"/>
        <v>59896120</v>
      </c>
      <c r="T49" s="220">
        <f t="shared" si="9"/>
        <v>44512056</v>
      </c>
      <c r="U49" s="220">
        <f t="shared" si="9"/>
        <v>57332380</v>
      </c>
      <c r="V49" s="220">
        <f t="shared" si="9"/>
        <v>161740556</v>
      </c>
      <c r="W49" s="220">
        <f t="shared" si="9"/>
        <v>509850575</v>
      </c>
      <c r="X49" s="220">
        <f t="shared" si="9"/>
        <v>733978296</v>
      </c>
      <c r="Y49" s="220">
        <f t="shared" si="9"/>
        <v>-224127721</v>
      </c>
      <c r="Z49" s="221">
        <f t="shared" si="5"/>
        <v>-30.536014787009453</v>
      </c>
      <c r="AA49" s="222">
        <f>SUM(AA41:AA48)</f>
        <v>733978296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68094000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>
        <v>68094000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68094000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17423543</v>
      </c>
      <c r="H65" s="60">
        <v>20712190</v>
      </c>
      <c r="I65" s="60">
        <v>19189066</v>
      </c>
      <c r="J65" s="60">
        <v>57324799</v>
      </c>
      <c r="K65" s="60">
        <v>21737657</v>
      </c>
      <c r="L65" s="60">
        <v>18546792</v>
      </c>
      <c r="M65" s="60">
        <v>18103380</v>
      </c>
      <c r="N65" s="60">
        <v>58387829</v>
      </c>
      <c r="O65" s="60">
        <v>1234090</v>
      </c>
      <c r="P65" s="60">
        <v>36629393</v>
      </c>
      <c r="Q65" s="60">
        <v>18173912</v>
      </c>
      <c r="R65" s="60">
        <v>56037395</v>
      </c>
      <c r="S65" s="60">
        <v>18386599</v>
      </c>
      <c r="T65" s="60">
        <v>17832729</v>
      </c>
      <c r="U65" s="60">
        <v>24284021</v>
      </c>
      <c r="V65" s="60">
        <v>60503349</v>
      </c>
      <c r="W65" s="60">
        <v>232253372</v>
      </c>
      <c r="X65" s="60"/>
      <c r="Y65" s="60">
        <v>232253372</v>
      </c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>
        <v>34867</v>
      </c>
      <c r="H66" s="275">
        <v>1470542</v>
      </c>
      <c r="I66" s="275">
        <v>3785635</v>
      </c>
      <c r="J66" s="275">
        <v>5291044</v>
      </c>
      <c r="K66" s="275">
        <v>2539946</v>
      </c>
      <c r="L66" s="275">
        <v>2466412</v>
      </c>
      <c r="M66" s="275">
        <v>2294429</v>
      </c>
      <c r="N66" s="275">
        <v>7300787</v>
      </c>
      <c r="O66" s="275">
        <v>1603420</v>
      </c>
      <c r="P66" s="275">
        <v>2455642</v>
      </c>
      <c r="Q66" s="275">
        <v>3414448</v>
      </c>
      <c r="R66" s="275">
        <v>7473510</v>
      </c>
      <c r="S66" s="275">
        <v>1843764</v>
      </c>
      <c r="T66" s="275">
        <v>10782524</v>
      </c>
      <c r="U66" s="275">
        <v>10518912</v>
      </c>
      <c r="V66" s="275">
        <v>23145200</v>
      </c>
      <c r="W66" s="275">
        <v>43210541</v>
      </c>
      <c r="X66" s="275"/>
      <c r="Y66" s="275">
        <v>43210541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>
        <v>1550312</v>
      </c>
      <c r="H67" s="60">
        <v>1493951</v>
      </c>
      <c r="I67" s="60">
        <v>961139</v>
      </c>
      <c r="J67" s="60">
        <v>4005402</v>
      </c>
      <c r="K67" s="60">
        <v>2103785</v>
      </c>
      <c r="L67" s="60">
        <v>1331736</v>
      </c>
      <c r="M67" s="60">
        <v>8958342</v>
      </c>
      <c r="N67" s="60">
        <v>12393863</v>
      </c>
      <c r="O67" s="60"/>
      <c r="P67" s="60">
        <v>1364301</v>
      </c>
      <c r="Q67" s="60">
        <v>2558707</v>
      </c>
      <c r="R67" s="60">
        <v>3923008</v>
      </c>
      <c r="S67" s="60">
        <v>961139</v>
      </c>
      <c r="T67" s="60">
        <v>192517</v>
      </c>
      <c r="U67" s="60"/>
      <c r="V67" s="60">
        <v>1153656</v>
      </c>
      <c r="W67" s="60">
        <v>21475929</v>
      </c>
      <c r="X67" s="60"/>
      <c r="Y67" s="60">
        <v>21475929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2700238</v>
      </c>
      <c r="H68" s="60">
        <v>26037886</v>
      </c>
      <c r="I68" s="60">
        <v>5996486</v>
      </c>
      <c r="J68" s="60">
        <v>34734610</v>
      </c>
      <c r="K68" s="60">
        <v>6331027</v>
      </c>
      <c r="L68" s="60">
        <v>4588737</v>
      </c>
      <c r="M68" s="60">
        <v>1766316</v>
      </c>
      <c r="N68" s="60">
        <v>12686080</v>
      </c>
      <c r="O68" s="60"/>
      <c r="P68" s="60">
        <v>7454543</v>
      </c>
      <c r="Q68" s="60">
        <v>8402301</v>
      </c>
      <c r="R68" s="60">
        <v>15856844</v>
      </c>
      <c r="S68" s="60">
        <v>11591516</v>
      </c>
      <c r="T68" s="60">
        <v>7295285</v>
      </c>
      <c r="U68" s="60">
        <v>8720570</v>
      </c>
      <c r="V68" s="60">
        <v>27607371</v>
      </c>
      <c r="W68" s="60">
        <v>90884905</v>
      </c>
      <c r="X68" s="60"/>
      <c r="Y68" s="60">
        <v>90884905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21708960</v>
      </c>
      <c r="H69" s="220">
        <f t="shared" si="12"/>
        <v>49714569</v>
      </c>
      <c r="I69" s="220">
        <f t="shared" si="12"/>
        <v>29932326</v>
      </c>
      <c r="J69" s="220">
        <f t="shared" si="12"/>
        <v>101355855</v>
      </c>
      <c r="K69" s="220">
        <f t="shared" si="12"/>
        <v>32712415</v>
      </c>
      <c r="L69" s="220">
        <f t="shared" si="12"/>
        <v>26933677</v>
      </c>
      <c r="M69" s="220">
        <f t="shared" si="12"/>
        <v>31122467</v>
      </c>
      <c r="N69" s="220">
        <f t="shared" si="12"/>
        <v>90768559</v>
      </c>
      <c r="O69" s="220">
        <f t="shared" si="12"/>
        <v>2837510</v>
      </c>
      <c r="P69" s="220">
        <f t="shared" si="12"/>
        <v>47903879</v>
      </c>
      <c r="Q69" s="220">
        <f t="shared" si="12"/>
        <v>32549368</v>
      </c>
      <c r="R69" s="220">
        <f t="shared" si="12"/>
        <v>83290757</v>
      </c>
      <c r="S69" s="220">
        <f t="shared" si="12"/>
        <v>32783018</v>
      </c>
      <c r="T69" s="220">
        <f t="shared" si="12"/>
        <v>36103055</v>
      </c>
      <c r="U69" s="220">
        <f t="shared" si="12"/>
        <v>43523503</v>
      </c>
      <c r="V69" s="220">
        <f t="shared" si="12"/>
        <v>112409576</v>
      </c>
      <c r="W69" s="220">
        <f t="shared" si="12"/>
        <v>387824747</v>
      </c>
      <c r="X69" s="220">
        <f t="shared" si="12"/>
        <v>0</v>
      </c>
      <c r="Y69" s="220">
        <f t="shared" si="12"/>
        <v>387824747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808167943</v>
      </c>
      <c r="D5" s="344">
        <f t="shared" si="0"/>
        <v>0</v>
      </c>
      <c r="E5" s="343">
        <f t="shared" si="0"/>
        <v>671553445</v>
      </c>
      <c r="F5" s="345">
        <f t="shared" si="0"/>
        <v>706960631</v>
      </c>
      <c r="G5" s="345">
        <f t="shared" si="0"/>
        <v>21245515</v>
      </c>
      <c r="H5" s="343">
        <f t="shared" si="0"/>
        <v>15724482</v>
      </c>
      <c r="I5" s="343">
        <f t="shared" si="0"/>
        <v>61557660</v>
      </c>
      <c r="J5" s="345">
        <f t="shared" si="0"/>
        <v>98527657</v>
      </c>
      <c r="K5" s="345">
        <f t="shared" si="0"/>
        <v>45582887</v>
      </c>
      <c r="L5" s="343">
        <f t="shared" si="0"/>
        <v>38114806</v>
      </c>
      <c r="M5" s="343">
        <f t="shared" si="0"/>
        <v>51594538</v>
      </c>
      <c r="N5" s="345">
        <f t="shared" si="0"/>
        <v>135292231</v>
      </c>
      <c r="O5" s="345">
        <f t="shared" si="0"/>
        <v>0</v>
      </c>
      <c r="P5" s="343">
        <f t="shared" si="0"/>
        <v>48704376</v>
      </c>
      <c r="Q5" s="343">
        <f t="shared" si="0"/>
        <v>59674850</v>
      </c>
      <c r="R5" s="345">
        <f t="shared" si="0"/>
        <v>108379226</v>
      </c>
      <c r="S5" s="345">
        <f t="shared" si="0"/>
        <v>59674850</v>
      </c>
      <c r="T5" s="343">
        <f t="shared" si="0"/>
        <v>36706876</v>
      </c>
      <c r="U5" s="343">
        <f t="shared" si="0"/>
        <v>57332380</v>
      </c>
      <c r="V5" s="345">
        <f t="shared" si="0"/>
        <v>153714106</v>
      </c>
      <c r="W5" s="345">
        <f t="shared" si="0"/>
        <v>495913220</v>
      </c>
      <c r="X5" s="343">
        <f t="shared" si="0"/>
        <v>706960631</v>
      </c>
      <c r="Y5" s="345">
        <f t="shared" si="0"/>
        <v>-211047411</v>
      </c>
      <c r="Z5" s="346">
        <f>+IF(X5&lt;&gt;0,+(Y5/X5)*100,0)</f>
        <v>-29.852781292993953</v>
      </c>
      <c r="AA5" s="347">
        <f>+AA6+AA8+AA11+AA13+AA15</f>
        <v>706960631</v>
      </c>
    </row>
    <row r="6" spans="1:27" ht="13.5">
      <c r="A6" s="348" t="s">
        <v>205</v>
      </c>
      <c r="B6" s="142"/>
      <c r="C6" s="60">
        <f>+C7</f>
        <v>11121826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16890960</v>
      </c>
      <c r="H6" s="60">
        <f t="shared" si="1"/>
        <v>13744537</v>
      </c>
      <c r="I6" s="60">
        <f t="shared" si="1"/>
        <v>49065546</v>
      </c>
      <c r="J6" s="59">
        <f t="shared" si="1"/>
        <v>79701043</v>
      </c>
      <c r="K6" s="59">
        <f t="shared" si="1"/>
        <v>1000000</v>
      </c>
      <c r="L6" s="60">
        <f t="shared" si="1"/>
        <v>0</v>
      </c>
      <c r="M6" s="60">
        <f t="shared" si="1"/>
        <v>0</v>
      </c>
      <c r="N6" s="59">
        <f t="shared" si="1"/>
        <v>1000000</v>
      </c>
      <c r="O6" s="59">
        <f t="shared" si="1"/>
        <v>0</v>
      </c>
      <c r="P6" s="60">
        <f t="shared" si="1"/>
        <v>109927</v>
      </c>
      <c r="Q6" s="60">
        <f t="shared" si="1"/>
        <v>0</v>
      </c>
      <c r="R6" s="59">
        <f t="shared" si="1"/>
        <v>109927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80810970</v>
      </c>
      <c r="X6" s="60">
        <f t="shared" si="1"/>
        <v>0</v>
      </c>
      <c r="Y6" s="59">
        <f t="shared" si="1"/>
        <v>80810970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>
        <v>11121826</v>
      </c>
      <c r="D7" s="327"/>
      <c r="E7" s="60"/>
      <c r="F7" s="59"/>
      <c r="G7" s="59">
        <v>16890960</v>
      </c>
      <c r="H7" s="60">
        <v>13744537</v>
      </c>
      <c r="I7" s="60">
        <v>49065546</v>
      </c>
      <c r="J7" s="59">
        <v>79701043</v>
      </c>
      <c r="K7" s="59">
        <v>1000000</v>
      </c>
      <c r="L7" s="60"/>
      <c r="M7" s="60"/>
      <c r="N7" s="59">
        <v>1000000</v>
      </c>
      <c r="O7" s="59"/>
      <c r="P7" s="60">
        <v>109927</v>
      </c>
      <c r="Q7" s="60"/>
      <c r="R7" s="59">
        <v>109927</v>
      </c>
      <c r="S7" s="59"/>
      <c r="T7" s="60"/>
      <c r="U7" s="60"/>
      <c r="V7" s="59"/>
      <c r="W7" s="59">
        <v>80810970</v>
      </c>
      <c r="X7" s="60"/>
      <c r="Y7" s="59">
        <v>80810970</v>
      </c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699126079</v>
      </c>
      <c r="D11" s="350">
        <f aca="true" t="shared" si="3" ref="D11:AA11">+D12</f>
        <v>0</v>
      </c>
      <c r="E11" s="349">
        <f t="shared" si="3"/>
        <v>488160000</v>
      </c>
      <c r="F11" s="351">
        <f t="shared" si="3"/>
        <v>706960631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35864854</v>
      </c>
      <c r="L11" s="349">
        <f t="shared" si="3"/>
        <v>38114806</v>
      </c>
      <c r="M11" s="349">
        <f t="shared" si="3"/>
        <v>51594538</v>
      </c>
      <c r="N11" s="351">
        <f t="shared" si="3"/>
        <v>125574198</v>
      </c>
      <c r="O11" s="351">
        <f t="shared" si="3"/>
        <v>0</v>
      </c>
      <c r="P11" s="349">
        <f t="shared" si="3"/>
        <v>45656587</v>
      </c>
      <c r="Q11" s="349">
        <f t="shared" si="3"/>
        <v>57926874</v>
      </c>
      <c r="R11" s="351">
        <f t="shared" si="3"/>
        <v>103583461</v>
      </c>
      <c r="S11" s="351">
        <f t="shared" si="3"/>
        <v>57926874</v>
      </c>
      <c r="T11" s="349">
        <f t="shared" si="3"/>
        <v>36706876</v>
      </c>
      <c r="U11" s="349">
        <f t="shared" si="3"/>
        <v>57149835</v>
      </c>
      <c r="V11" s="351">
        <f t="shared" si="3"/>
        <v>151783585</v>
      </c>
      <c r="W11" s="351">
        <f t="shared" si="3"/>
        <v>380941244</v>
      </c>
      <c r="X11" s="349">
        <f t="shared" si="3"/>
        <v>706960631</v>
      </c>
      <c r="Y11" s="351">
        <f t="shared" si="3"/>
        <v>-326019387</v>
      </c>
      <c r="Z11" s="352">
        <f>+IF(X11&lt;&gt;0,+(Y11/X11)*100,0)</f>
        <v>-46.115635398090504</v>
      </c>
      <c r="AA11" s="353">
        <f t="shared" si="3"/>
        <v>706960631</v>
      </c>
    </row>
    <row r="12" spans="1:27" ht="13.5">
      <c r="A12" s="291" t="s">
        <v>232</v>
      </c>
      <c r="B12" s="136"/>
      <c r="C12" s="60">
        <v>699126079</v>
      </c>
      <c r="D12" s="327"/>
      <c r="E12" s="60">
        <v>488160000</v>
      </c>
      <c r="F12" s="59">
        <v>706960631</v>
      </c>
      <c r="G12" s="59"/>
      <c r="H12" s="60"/>
      <c r="I12" s="60"/>
      <c r="J12" s="59"/>
      <c r="K12" s="59">
        <v>35864854</v>
      </c>
      <c r="L12" s="60">
        <v>38114806</v>
      </c>
      <c r="M12" s="60">
        <v>51594538</v>
      </c>
      <c r="N12" s="59">
        <v>125574198</v>
      </c>
      <c r="O12" s="59"/>
      <c r="P12" s="60">
        <v>45656587</v>
      </c>
      <c r="Q12" s="60">
        <v>57926874</v>
      </c>
      <c r="R12" s="59">
        <v>103583461</v>
      </c>
      <c r="S12" s="59">
        <v>57926874</v>
      </c>
      <c r="T12" s="60">
        <v>36706876</v>
      </c>
      <c r="U12" s="60">
        <v>57149835</v>
      </c>
      <c r="V12" s="59">
        <v>151783585</v>
      </c>
      <c r="W12" s="59">
        <v>380941244</v>
      </c>
      <c r="X12" s="60">
        <v>706960631</v>
      </c>
      <c r="Y12" s="59">
        <v>-326019387</v>
      </c>
      <c r="Z12" s="61">
        <v>-46.12</v>
      </c>
      <c r="AA12" s="62">
        <v>706960631</v>
      </c>
    </row>
    <row r="13" spans="1:27" ht="13.5">
      <c r="A13" s="348" t="s">
        <v>208</v>
      </c>
      <c r="B13" s="136"/>
      <c r="C13" s="275">
        <f>+C14</f>
        <v>86800846</v>
      </c>
      <c r="D13" s="328">
        <f aca="true" t="shared" si="4" ref="D13:AA13">+D14</f>
        <v>0</v>
      </c>
      <c r="E13" s="275">
        <f t="shared" si="4"/>
        <v>63500000</v>
      </c>
      <c r="F13" s="329">
        <f t="shared" si="4"/>
        <v>0</v>
      </c>
      <c r="G13" s="329">
        <f t="shared" si="4"/>
        <v>3981064</v>
      </c>
      <c r="H13" s="275">
        <f t="shared" si="4"/>
        <v>1065651</v>
      </c>
      <c r="I13" s="275">
        <f t="shared" si="4"/>
        <v>12290048</v>
      </c>
      <c r="J13" s="329">
        <f t="shared" si="4"/>
        <v>17336763</v>
      </c>
      <c r="K13" s="329">
        <f t="shared" si="4"/>
        <v>8417464</v>
      </c>
      <c r="L13" s="275">
        <f t="shared" si="4"/>
        <v>0</v>
      </c>
      <c r="M13" s="275">
        <f t="shared" si="4"/>
        <v>0</v>
      </c>
      <c r="N13" s="329">
        <f t="shared" si="4"/>
        <v>8417464</v>
      </c>
      <c r="O13" s="329">
        <f t="shared" si="4"/>
        <v>0</v>
      </c>
      <c r="P13" s="275">
        <f t="shared" si="4"/>
        <v>2232707</v>
      </c>
      <c r="Q13" s="275">
        <f t="shared" si="4"/>
        <v>0</v>
      </c>
      <c r="R13" s="329">
        <f t="shared" si="4"/>
        <v>2232707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27986934</v>
      </c>
      <c r="X13" s="275">
        <f t="shared" si="4"/>
        <v>0</v>
      </c>
      <c r="Y13" s="329">
        <f t="shared" si="4"/>
        <v>27986934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>
        <v>86800846</v>
      </c>
      <c r="D14" s="327"/>
      <c r="E14" s="60">
        <v>63500000</v>
      </c>
      <c r="F14" s="59"/>
      <c r="G14" s="59">
        <v>3981064</v>
      </c>
      <c r="H14" s="60">
        <v>1065651</v>
      </c>
      <c r="I14" s="60">
        <v>12290048</v>
      </c>
      <c r="J14" s="59">
        <v>17336763</v>
      </c>
      <c r="K14" s="59">
        <v>8417464</v>
      </c>
      <c r="L14" s="60"/>
      <c r="M14" s="60"/>
      <c r="N14" s="59">
        <v>8417464</v>
      </c>
      <c r="O14" s="59"/>
      <c r="P14" s="60">
        <v>2232707</v>
      </c>
      <c r="Q14" s="60"/>
      <c r="R14" s="59">
        <v>2232707</v>
      </c>
      <c r="S14" s="59"/>
      <c r="T14" s="60"/>
      <c r="U14" s="60"/>
      <c r="V14" s="59"/>
      <c r="W14" s="59">
        <v>27986934</v>
      </c>
      <c r="X14" s="60"/>
      <c r="Y14" s="59">
        <v>27986934</v>
      </c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11119192</v>
      </c>
      <c r="D15" s="327">
        <f t="shared" si="5"/>
        <v>0</v>
      </c>
      <c r="E15" s="60">
        <f t="shared" si="5"/>
        <v>119893445</v>
      </c>
      <c r="F15" s="59">
        <f t="shared" si="5"/>
        <v>0</v>
      </c>
      <c r="G15" s="59">
        <f t="shared" si="5"/>
        <v>373491</v>
      </c>
      <c r="H15" s="60">
        <f t="shared" si="5"/>
        <v>914294</v>
      </c>
      <c r="I15" s="60">
        <f t="shared" si="5"/>
        <v>202066</v>
      </c>
      <c r="J15" s="59">
        <f t="shared" si="5"/>
        <v>1489851</v>
      </c>
      <c r="K15" s="59">
        <f t="shared" si="5"/>
        <v>300569</v>
      </c>
      <c r="L15" s="60">
        <f t="shared" si="5"/>
        <v>0</v>
      </c>
      <c r="M15" s="60">
        <f t="shared" si="5"/>
        <v>0</v>
      </c>
      <c r="N15" s="59">
        <f t="shared" si="5"/>
        <v>300569</v>
      </c>
      <c r="O15" s="59">
        <f t="shared" si="5"/>
        <v>0</v>
      </c>
      <c r="P15" s="60">
        <f t="shared" si="5"/>
        <v>705155</v>
      </c>
      <c r="Q15" s="60">
        <f t="shared" si="5"/>
        <v>1747976</v>
      </c>
      <c r="R15" s="59">
        <f t="shared" si="5"/>
        <v>2453131</v>
      </c>
      <c r="S15" s="59">
        <f t="shared" si="5"/>
        <v>1747976</v>
      </c>
      <c r="T15" s="60">
        <f t="shared" si="5"/>
        <v>0</v>
      </c>
      <c r="U15" s="60">
        <f t="shared" si="5"/>
        <v>182545</v>
      </c>
      <c r="V15" s="59">
        <f t="shared" si="5"/>
        <v>1930521</v>
      </c>
      <c r="W15" s="59">
        <f t="shared" si="5"/>
        <v>6174072</v>
      </c>
      <c r="X15" s="60">
        <f t="shared" si="5"/>
        <v>0</v>
      </c>
      <c r="Y15" s="59">
        <f t="shared" si="5"/>
        <v>6174072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11119192</v>
      </c>
      <c r="D20" s="327"/>
      <c r="E20" s="60">
        <v>119893445</v>
      </c>
      <c r="F20" s="59"/>
      <c r="G20" s="59">
        <v>373491</v>
      </c>
      <c r="H20" s="60">
        <v>914294</v>
      </c>
      <c r="I20" s="60">
        <v>202066</v>
      </c>
      <c r="J20" s="59">
        <v>1489851</v>
      </c>
      <c r="K20" s="59">
        <v>300569</v>
      </c>
      <c r="L20" s="60"/>
      <c r="M20" s="60"/>
      <c r="N20" s="59">
        <v>300569</v>
      </c>
      <c r="O20" s="59"/>
      <c r="P20" s="60">
        <v>705155</v>
      </c>
      <c r="Q20" s="60">
        <v>1747976</v>
      </c>
      <c r="R20" s="59">
        <v>2453131</v>
      </c>
      <c r="S20" s="59">
        <v>1747976</v>
      </c>
      <c r="T20" s="60"/>
      <c r="U20" s="60">
        <v>182545</v>
      </c>
      <c r="V20" s="59">
        <v>1930521</v>
      </c>
      <c r="W20" s="59">
        <v>6174072</v>
      </c>
      <c r="X20" s="60"/>
      <c r="Y20" s="59">
        <v>6174072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3721085</v>
      </c>
      <c r="D22" s="331">
        <f t="shared" si="6"/>
        <v>0</v>
      </c>
      <c r="E22" s="330">
        <f t="shared" si="6"/>
        <v>13392350</v>
      </c>
      <c r="F22" s="332">
        <f t="shared" si="6"/>
        <v>18309869</v>
      </c>
      <c r="G22" s="332">
        <f t="shared" si="6"/>
        <v>0</v>
      </c>
      <c r="H22" s="330">
        <f t="shared" si="6"/>
        <v>0</v>
      </c>
      <c r="I22" s="330">
        <f t="shared" si="6"/>
        <v>3664</v>
      </c>
      <c r="J22" s="332">
        <f t="shared" si="6"/>
        <v>3664</v>
      </c>
      <c r="K22" s="332">
        <f t="shared" si="6"/>
        <v>346144</v>
      </c>
      <c r="L22" s="330">
        <f t="shared" si="6"/>
        <v>1130481</v>
      </c>
      <c r="M22" s="330">
        <f t="shared" si="6"/>
        <v>681355</v>
      </c>
      <c r="N22" s="332">
        <f t="shared" si="6"/>
        <v>2157980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7805180</v>
      </c>
      <c r="U22" s="330">
        <f t="shared" si="6"/>
        <v>0</v>
      </c>
      <c r="V22" s="332">
        <f t="shared" si="6"/>
        <v>7805180</v>
      </c>
      <c r="W22" s="332">
        <f t="shared" si="6"/>
        <v>9966824</v>
      </c>
      <c r="X22" s="330">
        <f t="shared" si="6"/>
        <v>18309869</v>
      </c>
      <c r="Y22" s="332">
        <f t="shared" si="6"/>
        <v>-8343045</v>
      </c>
      <c r="Z22" s="323">
        <f>+IF(X22&lt;&gt;0,+(Y22/X22)*100,0)</f>
        <v>-45.56583665344629</v>
      </c>
      <c r="AA22" s="337">
        <f>SUM(AA23:AA32)</f>
        <v>18309869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3721085</v>
      </c>
      <c r="D32" s="327"/>
      <c r="E32" s="60">
        <v>13392350</v>
      </c>
      <c r="F32" s="59">
        <v>18309869</v>
      </c>
      <c r="G32" s="59"/>
      <c r="H32" s="60"/>
      <c r="I32" s="60">
        <v>3664</v>
      </c>
      <c r="J32" s="59">
        <v>3664</v>
      </c>
      <c r="K32" s="59">
        <v>346144</v>
      </c>
      <c r="L32" s="60">
        <v>1130481</v>
      </c>
      <c r="M32" s="60">
        <v>681355</v>
      </c>
      <c r="N32" s="59">
        <v>2157980</v>
      </c>
      <c r="O32" s="59"/>
      <c r="P32" s="60"/>
      <c r="Q32" s="60"/>
      <c r="R32" s="59"/>
      <c r="S32" s="59"/>
      <c r="T32" s="60">
        <v>7805180</v>
      </c>
      <c r="U32" s="60"/>
      <c r="V32" s="59">
        <v>7805180</v>
      </c>
      <c r="W32" s="59">
        <v>9966824</v>
      </c>
      <c r="X32" s="60">
        <v>18309869</v>
      </c>
      <c r="Y32" s="59">
        <v>-8343045</v>
      </c>
      <c r="Z32" s="61">
        <v>-45.57</v>
      </c>
      <c r="AA32" s="62">
        <v>18309869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1724782</v>
      </c>
      <c r="D40" s="331">
        <f t="shared" si="9"/>
        <v>0</v>
      </c>
      <c r="E40" s="330">
        <f t="shared" si="9"/>
        <v>14552424</v>
      </c>
      <c r="F40" s="332">
        <f t="shared" si="9"/>
        <v>8707796</v>
      </c>
      <c r="G40" s="332">
        <f t="shared" si="9"/>
        <v>227531</v>
      </c>
      <c r="H40" s="330">
        <f t="shared" si="9"/>
        <v>260833</v>
      </c>
      <c r="I40" s="330">
        <f t="shared" si="9"/>
        <v>879617</v>
      </c>
      <c r="J40" s="332">
        <f t="shared" si="9"/>
        <v>1367981</v>
      </c>
      <c r="K40" s="332">
        <f t="shared" si="9"/>
        <v>970765</v>
      </c>
      <c r="L40" s="330">
        <f t="shared" si="9"/>
        <v>639695</v>
      </c>
      <c r="M40" s="330">
        <f t="shared" si="9"/>
        <v>268079</v>
      </c>
      <c r="N40" s="332">
        <f t="shared" si="9"/>
        <v>1878539</v>
      </c>
      <c r="O40" s="332">
        <f t="shared" si="9"/>
        <v>0</v>
      </c>
      <c r="P40" s="330">
        <f t="shared" si="9"/>
        <v>281471</v>
      </c>
      <c r="Q40" s="330">
        <f t="shared" si="9"/>
        <v>221270</v>
      </c>
      <c r="R40" s="332">
        <f t="shared" si="9"/>
        <v>502741</v>
      </c>
      <c r="S40" s="332">
        <f t="shared" si="9"/>
        <v>221270</v>
      </c>
      <c r="T40" s="330">
        <f t="shared" si="9"/>
        <v>0</v>
      </c>
      <c r="U40" s="330">
        <f t="shared" si="9"/>
        <v>0</v>
      </c>
      <c r="V40" s="332">
        <f t="shared" si="9"/>
        <v>221270</v>
      </c>
      <c r="W40" s="332">
        <f t="shared" si="9"/>
        <v>3970531</v>
      </c>
      <c r="X40" s="330">
        <f t="shared" si="9"/>
        <v>8707796</v>
      </c>
      <c r="Y40" s="332">
        <f t="shared" si="9"/>
        <v>-4737265</v>
      </c>
      <c r="Z40" s="323">
        <f>+IF(X40&lt;&gt;0,+(Y40/X40)*100,0)</f>
        <v>-54.402572131914894</v>
      </c>
      <c r="AA40" s="337">
        <f>SUM(AA41:AA49)</f>
        <v>8707796</v>
      </c>
    </row>
    <row r="41" spans="1:27" ht="13.5">
      <c r="A41" s="348" t="s">
        <v>248</v>
      </c>
      <c r="B41" s="142"/>
      <c r="C41" s="349"/>
      <c r="D41" s="350"/>
      <c r="E41" s="349">
        <v>2700000</v>
      </c>
      <c r="F41" s="351"/>
      <c r="G41" s="351"/>
      <c r="H41" s="349"/>
      <c r="I41" s="349">
        <v>499131</v>
      </c>
      <c r="J41" s="351">
        <v>499131</v>
      </c>
      <c r="K41" s="351">
        <v>881596</v>
      </c>
      <c r="L41" s="349">
        <v>639695</v>
      </c>
      <c r="M41" s="349"/>
      <c r="N41" s="351">
        <v>1521291</v>
      </c>
      <c r="O41" s="351"/>
      <c r="P41" s="349">
        <v>199091</v>
      </c>
      <c r="Q41" s="349"/>
      <c r="R41" s="351">
        <v>199091</v>
      </c>
      <c r="S41" s="351"/>
      <c r="T41" s="349"/>
      <c r="U41" s="349"/>
      <c r="V41" s="351"/>
      <c r="W41" s="351">
        <v>2219513</v>
      </c>
      <c r="X41" s="349"/>
      <c r="Y41" s="351">
        <v>2219513</v>
      </c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270557</v>
      </c>
      <c r="D42" s="355">
        <f t="shared" si="10"/>
        <v>0</v>
      </c>
      <c r="E42" s="54">
        <f t="shared" si="10"/>
        <v>6959869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>
        <v>1371076</v>
      </c>
      <c r="D44" s="355"/>
      <c r="E44" s="54">
        <v>1892555</v>
      </c>
      <c r="F44" s="53"/>
      <c r="G44" s="53">
        <v>227531</v>
      </c>
      <c r="H44" s="54">
        <v>238033</v>
      </c>
      <c r="I44" s="54">
        <v>359339</v>
      </c>
      <c r="J44" s="53">
        <v>824903</v>
      </c>
      <c r="K44" s="53">
        <v>70013</v>
      </c>
      <c r="L44" s="54"/>
      <c r="M44" s="54"/>
      <c r="N44" s="53">
        <v>70013</v>
      </c>
      <c r="O44" s="53"/>
      <c r="P44" s="54"/>
      <c r="Q44" s="54"/>
      <c r="R44" s="53"/>
      <c r="S44" s="53"/>
      <c r="T44" s="54"/>
      <c r="U44" s="54"/>
      <c r="V44" s="53"/>
      <c r="W44" s="53">
        <v>894916</v>
      </c>
      <c r="X44" s="54"/>
      <c r="Y44" s="53">
        <v>894916</v>
      </c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83149</v>
      </c>
      <c r="D49" s="355"/>
      <c r="E49" s="54">
        <v>3000000</v>
      </c>
      <c r="F49" s="53">
        <v>8707796</v>
      </c>
      <c r="G49" s="53"/>
      <c r="H49" s="54">
        <v>22800</v>
      </c>
      <c r="I49" s="54">
        <v>21147</v>
      </c>
      <c r="J49" s="53">
        <v>43947</v>
      </c>
      <c r="K49" s="53">
        <v>19156</v>
      </c>
      <c r="L49" s="54"/>
      <c r="M49" s="54">
        <v>268079</v>
      </c>
      <c r="N49" s="53">
        <v>287235</v>
      </c>
      <c r="O49" s="53"/>
      <c r="P49" s="54">
        <v>82380</v>
      </c>
      <c r="Q49" s="54">
        <v>221270</v>
      </c>
      <c r="R49" s="53">
        <v>303650</v>
      </c>
      <c r="S49" s="53">
        <v>221270</v>
      </c>
      <c r="T49" s="54"/>
      <c r="U49" s="54"/>
      <c r="V49" s="53">
        <v>221270</v>
      </c>
      <c r="W49" s="53">
        <v>856102</v>
      </c>
      <c r="X49" s="54">
        <v>8707796</v>
      </c>
      <c r="Y49" s="53">
        <v>-7851694</v>
      </c>
      <c r="Z49" s="94">
        <v>-90.17</v>
      </c>
      <c r="AA49" s="95">
        <v>8707796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4515108</v>
      </c>
      <c r="D57" s="331">
        <f aca="true" t="shared" si="13" ref="D57:AA57">+D58</f>
        <v>0</v>
      </c>
      <c r="E57" s="330">
        <f t="shared" si="13"/>
        <v>5000000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>
        <v>4515108</v>
      </c>
      <c r="D58" s="327"/>
      <c r="E58" s="60">
        <v>5000000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818128918</v>
      </c>
      <c r="D60" s="333">
        <f t="shared" si="14"/>
        <v>0</v>
      </c>
      <c r="E60" s="219">
        <f t="shared" si="14"/>
        <v>704498219</v>
      </c>
      <c r="F60" s="264">
        <f t="shared" si="14"/>
        <v>733978296</v>
      </c>
      <c r="G60" s="264">
        <f t="shared" si="14"/>
        <v>21473046</v>
      </c>
      <c r="H60" s="219">
        <f t="shared" si="14"/>
        <v>15985315</v>
      </c>
      <c r="I60" s="219">
        <f t="shared" si="14"/>
        <v>62440941</v>
      </c>
      <c r="J60" s="264">
        <f t="shared" si="14"/>
        <v>99899302</v>
      </c>
      <c r="K60" s="264">
        <f t="shared" si="14"/>
        <v>46899796</v>
      </c>
      <c r="L60" s="219">
        <f t="shared" si="14"/>
        <v>39884982</v>
      </c>
      <c r="M60" s="219">
        <f t="shared" si="14"/>
        <v>52543972</v>
      </c>
      <c r="N60" s="264">
        <f t="shared" si="14"/>
        <v>139328750</v>
      </c>
      <c r="O60" s="264">
        <f t="shared" si="14"/>
        <v>0</v>
      </c>
      <c r="P60" s="219">
        <f t="shared" si="14"/>
        <v>48985847</v>
      </c>
      <c r="Q60" s="219">
        <f t="shared" si="14"/>
        <v>59896120</v>
      </c>
      <c r="R60" s="264">
        <f t="shared" si="14"/>
        <v>108881967</v>
      </c>
      <c r="S60" s="264">
        <f t="shared" si="14"/>
        <v>59896120</v>
      </c>
      <c r="T60" s="219">
        <f t="shared" si="14"/>
        <v>44512056</v>
      </c>
      <c r="U60" s="219">
        <f t="shared" si="14"/>
        <v>57332380</v>
      </c>
      <c r="V60" s="264">
        <f t="shared" si="14"/>
        <v>161740556</v>
      </c>
      <c r="W60" s="264">
        <f t="shared" si="14"/>
        <v>509850575</v>
      </c>
      <c r="X60" s="219">
        <f t="shared" si="14"/>
        <v>733978296</v>
      </c>
      <c r="Y60" s="264">
        <f t="shared" si="14"/>
        <v>-224127721</v>
      </c>
      <c r="Z60" s="324">
        <f>+IF(X60&lt;&gt;0,+(Y60/X60)*100,0)</f>
        <v>-30.536014787009453</v>
      </c>
      <c r="AA60" s="232">
        <f>+AA57+AA54+AA51+AA40+AA37+AA34+AA22+AA5</f>
        <v>733978296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270557</v>
      </c>
      <c r="D62" s="335">
        <f t="shared" si="15"/>
        <v>0</v>
      </c>
      <c r="E62" s="334">
        <f t="shared" si="15"/>
        <v>6959869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>
        <v>270557</v>
      </c>
      <c r="D64" s="327"/>
      <c r="E64" s="60">
        <v>6959869</v>
      </c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2015-08-06T07:34:43Z</dcterms:created>
  <dcterms:modified xsi:type="dcterms:W3CDTF">2015-08-06T07:38:24Z</dcterms:modified>
  <cp:category/>
  <cp:version/>
  <cp:contentType/>
  <cp:contentStatus/>
</cp:coreProperties>
</file>