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<sst xmlns="http://schemas.openxmlformats.org/spreadsheetml/2006/main" count="857" uniqueCount="303">
  <si>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 West: Bojanala Platinum(DC37)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</si>
  <si>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</si>
  <si>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</si>
  <si>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</si>
  <si>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</si>
  <si>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</si>
  <si>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</si>
  <si>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</si>
  <si>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</si>
  <si>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</si>
  <si>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</si>
  <si>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</si>
  <si>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</si>
  <si>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</si>
  <si>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</si>
  <si>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</si>
  <si>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</si>
  <si>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</si>
  <si>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</si>
  <si>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</si>
  <si>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</si>
  <si>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</si>
  <si>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</si>
  <si>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</si>
  <si>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</si>
  <si>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</si>
  <si>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</si>
  <si>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</si>
  <si>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</si>
  <si>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</si>
  <si>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</si>
  <si>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</si>
  <si>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</si>
  <si>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</si>
  <si>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</si>
  <si>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</si>
  <si>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</si>
  <si>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</si>
  <si>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</si>
  <si>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</si>
  <si>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</si>
  <si>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</si>
  <si>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</si>
  <si>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</si>
  <si>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</si>
  <si>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</si>
  <si>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</si>
  <si>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</si>
  <si>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</si>
  <si>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</si>
  <si>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</si>
  <si>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</si>
  <si>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</si>
  <si>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</si>
  <si>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</si>
  <si>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</si>
  <si>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</si>
  <si>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</si>
  <si>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</si>
  <si>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</si>
  <si>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</si>
  <si>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</si>
  <si>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</si>
  <si>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</si>
  <si>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</si>
  <si>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</si>
  <si>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</si>
  <si>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</si>
  <si>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</si>
  <si>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</si>
  <si>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Bojanala Platinum(DC37)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</si>
  <si>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</si>
  <si>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</si>
  <si>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</si>
  <si>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</si>
  <si>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</si>
  <si>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</si>
  <si>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</si>
  <si>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</si>
  <si>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</si>
  <si>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</si>
  <si>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</si>
  <si>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</si>
  <si>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</si>
  <si>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</si>
  <si>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</si>
  <si>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</si>
  <si>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</si>
  <si>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</si>
  <si>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</si>
  <si>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</si>
  <si>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</si>
  <si>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</si>
  <si>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</si>
  <si>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</si>
  <si>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</si>
  <si>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</si>
  <si>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</si>
  <si>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</si>
  <si>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</si>
  <si>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Bojanala Platinum(DC37)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</si>
  <si>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</si>
  <si>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</si>
  <si>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</si>
  <si>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</si>
  <si>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</si>
  <si>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</si>
  <si>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</si>
  <si>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</si>
  <si>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</si>
  <si>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</si>
  <si>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</si>
  <si>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</si>
  <si>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</si>
  <si>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</si>
  <si>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</si>
  <si>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</si>
  <si>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</si>
  <si>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</si>
  <si>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</si>
  <si>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</si>
  <si>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</si>
  <si>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</si>
  <si>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</si>
  <si>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</si>
  <si>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</si>
  <si>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</si>
  <si>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</si>
  <si>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</si>
  <si>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Bojanala Platinum(DC37)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</si>
  <si>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</si>
  <si>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</si>
  <si>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</si>
  <si>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</si>
  <si>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</si>
  <si>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</si>
  <si>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</si>
  <si>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</si>
  <si>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</si>
  <si>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</si>
  <si>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Bojanala Platinum(DC37)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</si>
  <si>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</si>
  <si>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</si>
  <si>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</si>
  <si>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</si>
  <si>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</si>
  <si>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</si>
  <si>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</si>
  <si>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</si>
  <si>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</si>
  <si>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</si>
  <si>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</si>
  <si>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</si>
  <si>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</si>
  <si>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</si>
  <si>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</si>
  <si>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</si>
  <si>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</si>
  <si>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</si>
  <si>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</si>
  <si>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</si>
  <si>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</si>
  <si>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</si>
  <si>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</si>
  <si>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</si>
  <si>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</si>
  <si>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</si>
  <si>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</si>
  <si>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</si>
  <si>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</si>
  <si>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</si>
  <si>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</si>
  <si>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</si>
  <si>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</si>
  <si>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Bojanala Platinum(DC37)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</si>
  <si>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</si>
  <si>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</si>
  <si>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</si>
  <si>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</si>
  <si>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</si>
  <si>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</si>
  <si>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</si>
  <si>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</si>
  <si>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</si>
  <si>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</si>
  <si>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</si>
  <si>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</si>
  <si>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</si>
  <si>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</si>
  <si>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</si>
  <si>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</si>
  <si>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</si>
  <si>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</si>
  <si>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</si>
  <si>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</si>
  <si>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</si>
  <si>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</si>
  <si>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</si>
  <si>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</si>
  <si>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</si>
  <si>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</si>
  <si>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</si>
  <si>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Bojanala Platinum(DC37)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</si>
  <si>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</si>
  <si>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</si>
  <si>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</si>
  <si>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</si>
  <si>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</si>
  <si>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</si>
  <si>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</si>
  <si>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</si>
  <si>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</si>
  <si>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</si>
  <si>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</si>
  <si>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</si>
  <si>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</si>
  <si>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</si>
  <si>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</si>
  <si>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</si>
  <si>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</si>
  <si>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</si>
  <si>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</si>
  <si>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</si>
  <si>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</si>
  <si>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</si>
  <si>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</si>
  <si>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</si>
  <si>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Bojanala Platinum(DC37)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</si>
  <si>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</si>
  <si>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</si>
  <si>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</si>
  <si>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</si>
  <si>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</si>
  <si>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</si>
  <si>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</si>
  <si>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</si>
  <si>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</si>
  <si>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</si>
  <si>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</si>
  <si>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</si>
  <si>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</si>
  <si>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</si>
  <si>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</si>
  <si>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</si>
  <si>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</si>
  <si>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</si>
  <si>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</si>
  <si>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</si>
  <si>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</si>
  <si>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</si>
  <si>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</si>
  <si>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</si>
  <si>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</si>
  <si>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</si>
  <si>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</si>
  <si>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</si>
  <si>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</si>
  <si>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</si>
  <si>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</si>
  <si>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</si>
  <si>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</si>
  <si>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</si>
  <si>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</si>
  <si>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Bojanala Platinum(DC37)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</si>
  <si>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</si>
  <si>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</si>
  <si>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North West: Bojanala Platinum(DC37)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</si>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</sst>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1798073</v>
      </c>
      <c r="C7" s="19">
        <v>0</v>
      </c>
      <c r="D7" s="59">
        <v>1142000</v>
      </c>
      <c r="E7" s="60">
        <v>733617</v>
      </c>
      <c r="F7" s="60">
        <v>0</v>
      </c>
      <c r="G7" s="60">
        <v>75778</v>
      </c>
      <c r="H7" s="60">
        <v>149589</v>
      </c>
      <c r="I7" s="60">
        <v>225367</v>
      </c>
      <c r="J7" s="60">
        <v>0</v>
      </c>
      <c r="K7" s="60">
        <v>0</v>
      </c>
      <c r="L7" s="60">
        <v>0</v>
      </c>
      <c r="M7" s="60">
        <v>0</v>
      </c>
      <c r="N7" s="60">
        <v>95908</v>
      </c>
      <c r="O7" s="60">
        <v>310809</v>
      </c>
      <c r="P7" s="60">
        <v>0</v>
      </c>
      <c r="Q7" s="60">
        <v>406717</v>
      </c>
      <c r="R7" s="60">
        <v>0</v>
      </c>
      <c r="S7" s="60">
        <v>0</v>
      </c>
      <c r="T7" s="60">
        <v>0</v>
      </c>
      <c r="U7" s="60">
        <v>0</v>
      </c>
      <c r="V7" s="60">
        <v>632084</v>
      </c>
      <c r="W7" s="60">
        <v>1142000</v>
      </c>
      <c r="X7" s="60">
        <v>-509916</v>
      </c>
      <c r="Y7" s="61">
        <v>-44.65</v>
      </c>
      <c r="Z7" s="62">
        <v>733617</v>
      </c>
    </row>
    <row r="8" spans="1:26" ht="13.5">
      <c r="A8" s="58" t="s">
        <v>34</v>
      </c>
      <c r="B8" s="19">
        <v>263398645</v>
      </c>
      <c r="C8" s="19">
        <v>0</v>
      </c>
      <c r="D8" s="59">
        <v>271061000</v>
      </c>
      <c r="E8" s="60">
        <v>272308000</v>
      </c>
      <c r="F8" s="60">
        <v>106163000</v>
      </c>
      <c r="G8" s="60">
        <v>3177000</v>
      </c>
      <c r="H8" s="60">
        <v>0</v>
      </c>
      <c r="I8" s="60">
        <v>109340000</v>
      </c>
      <c r="J8" s="60">
        <v>0</v>
      </c>
      <c r="K8" s="60">
        <v>88348000</v>
      </c>
      <c r="L8" s="60">
        <v>358000</v>
      </c>
      <c r="M8" s="60">
        <v>88706000</v>
      </c>
      <c r="N8" s="60">
        <v>0</v>
      </c>
      <c r="O8" s="60">
        <v>1854000</v>
      </c>
      <c r="P8" s="60">
        <v>72040489</v>
      </c>
      <c r="Q8" s="60">
        <v>73894489</v>
      </c>
      <c r="R8" s="60">
        <v>0</v>
      </c>
      <c r="S8" s="60">
        <v>0</v>
      </c>
      <c r="T8" s="60">
        <v>0</v>
      </c>
      <c r="U8" s="60">
        <v>0</v>
      </c>
      <c r="V8" s="60">
        <v>271940489</v>
      </c>
      <c r="W8" s="60">
        <v>271061000</v>
      </c>
      <c r="X8" s="60">
        <v>879489</v>
      </c>
      <c r="Y8" s="61">
        <v>0.32</v>
      </c>
      <c r="Z8" s="62">
        <v>272308000</v>
      </c>
    </row>
    <row r="9" spans="1:26" ht="13.5">
      <c r="A9" s="58" t="s">
        <v>35</v>
      </c>
      <c r="B9" s="19">
        <v>1920255</v>
      </c>
      <c r="C9" s="19">
        <v>0</v>
      </c>
      <c r="D9" s="59">
        <v>147000</v>
      </c>
      <c r="E9" s="60">
        <v>147000</v>
      </c>
      <c r="F9" s="60">
        <v>256896</v>
      </c>
      <c r="G9" s="60">
        <v>1357174</v>
      </c>
      <c r="H9" s="60">
        <v>53231</v>
      </c>
      <c r="I9" s="60">
        <v>1667301</v>
      </c>
      <c r="J9" s="60">
        <v>96624</v>
      </c>
      <c r="K9" s="60">
        <v>13360</v>
      </c>
      <c r="L9" s="60">
        <v>1870525</v>
      </c>
      <c r="M9" s="60">
        <v>1980509</v>
      </c>
      <c r="N9" s="60">
        <v>16718</v>
      </c>
      <c r="O9" s="60">
        <v>2335551</v>
      </c>
      <c r="P9" s="60">
        <v>79212</v>
      </c>
      <c r="Q9" s="60">
        <v>2431481</v>
      </c>
      <c r="R9" s="60">
        <v>4824</v>
      </c>
      <c r="S9" s="60">
        <v>2180</v>
      </c>
      <c r="T9" s="60">
        <v>0</v>
      </c>
      <c r="U9" s="60">
        <v>7004</v>
      </c>
      <c r="V9" s="60">
        <v>6086295</v>
      </c>
      <c r="W9" s="60">
        <v>147000</v>
      </c>
      <c r="X9" s="60">
        <v>5939295</v>
      </c>
      <c r="Y9" s="61">
        <v>4040.34</v>
      </c>
      <c r="Z9" s="62">
        <v>147000</v>
      </c>
    </row>
    <row r="10" spans="1:26" ht="25.5">
      <c r="A10" s="63" t="s">
        <v>278</v>
      </c>
      <c r="B10" s="64">
        <f>SUM(B5:B9)</f>
        <v>267116973</v>
      </c>
      <c r="C10" s="64">
        <f>SUM(C5:C9)</f>
        <v>0</v>
      </c>
      <c r="D10" s="65">
        <f aca="true" t="shared" si="0" ref="D10:Z10">SUM(D5:D9)</f>
        <v>272350000</v>
      </c>
      <c r="E10" s="66">
        <f t="shared" si="0"/>
        <v>273188617</v>
      </c>
      <c r="F10" s="66">
        <f t="shared" si="0"/>
        <v>106419896</v>
      </c>
      <c r="G10" s="66">
        <f t="shared" si="0"/>
        <v>4609952</v>
      </c>
      <c r="H10" s="66">
        <f t="shared" si="0"/>
        <v>202820</v>
      </c>
      <c r="I10" s="66">
        <f t="shared" si="0"/>
        <v>111232668</v>
      </c>
      <c r="J10" s="66">
        <f t="shared" si="0"/>
        <v>96624</v>
      </c>
      <c r="K10" s="66">
        <f t="shared" si="0"/>
        <v>88361360</v>
      </c>
      <c r="L10" s="66">
        <f t="shared" si="0"/>
        <v>2228525</v>
      </c>
      <c r="M10" s="66">
        <f t="shared" si="0"/>
        <v>90686509</v>
      </c>
      <c r="N10" s="66">
        <f t="shared" si="0"/>
        <v>112626</v>
      </c>
      <c r="O10" s="66">
        <f t="shared" si="0"/>
        <v>4500360</v>
      </c>
      <c r="P10" s="66">
        <f t="shared" si="0"/>
        <v>72119701</v>
      </c>
      <c r="Q10" s="66">
        <f t="shared" si="0"/>
        <v>76732687</v>
      </c>
      <c r="R10" s="66">
        <f t="shared" si="0"/>
        <v>4824</v>
      </c>
      <c r="S10" s="66">
        <f t="shared" si="0"/>
        <v>2180</v>
      </c>
      <c r="T10" s="66">
        <f t="shared" si="0"/>
        <v>0</v>
      </c>
      <c r="U10" s="66">
        <f t="shared" si="0"/>
        <v>7004</v>
      </c>
      <c r="V10" s="66">
        <f t="shared" si="0"/>
        <v>278658868</v>
      </c>
      <c r="W10" s="66">
        <f t="shared" si="0"/>
        <v>272350000</v>
      </c>
      <c r="X10" s="66">
        <f t="shared" si="0"/>
        <v>6308868</v>
      </c>
      <c r="Y10" s="67">
        <f>+IF(W10&lt;&gt;0,(X10/W10)*100,0)</f>
        <v>2.316456030842666</v>
      </c>
      <c r="Z10" s="68">
        <f t="shared" si="0"/>
        <v>273188617</v>
      </c>
    </row>
    <row r="11" spans="1:26" ht="13.5">
      <c r="A11" s="58" t="s">
        <v>37</v>
      </c>
      <c r="B11" s="19">
        <v>141187755</v>
      </c>
      <c r="C11" s="19">
        <v>0</v>
      </c>
      <c r="D11" s="59">
        <v>129309000</v>
      </c>
      <c r="E11" s="60">
        <v>125254530</v>
      </c>
      <c r="F11" s="60">
        <v>11140851</v>
      </c>
      <c r="G11" s="60">
        <v>11058742</v>
      </c>
      <c r="H11" s="60">
        <v>10684179</v>
      </c>
      <c r="I11" s="60">
        <v>32883772</v>
      </c>
      <c r="J11" s="60">
        <v>10930003</v>
      </c>
      <c r="K11" s="60">
        <v>10949931</v>
      </c>
      <c r="L11" s="60">
        <v>10557133</v>
      </c>
      <c r="M11" s="60">
        <v>32437067</v>
      </c>
      <c r="N11" s="60">
        <v>10764743</v>
      </c>
      <c r="O11" s="60">
        <v>10337858</v>
      </c>
      <c r="P11" s="60">
        <v>10503616</v>
      </c>
      <c r="Q11" s="60">
        <v>31606217</v>
      </c>
      <c r="R11" s="60">
        <v>10318874</v>
      </c>
      <c r="S11" s="60">
        <v>10915106</v>
      </c>
      <c r="T11" s="60">
        <v>10655645</v>
      </c>
      <c r="U11" s="60">
        <v>31889625</v>
      </c>
      <c r="V11" s="60">
        <v>128816681</v>
      </c>
      <c r="W11" s="60">
        <v>129308587</v>
      </c>
      <c r="X11" s="60">
        <v>-491906</v>
      </c>
      <c r="Y11" s="61">
        <v>-0.38</v>
      </c>
      <c r="Z11" s="62">
        <v>125254530</v>
      </c>
    </row>
    <row r="12" spans="1:26" ht="13.5">
      <c r="A12" s="58" t="s">
        <v>38</v>
      </c>
      <c r="B12" s="19">
        <v>0</v>
      </c>
      <c r="C12" s="19">
        <v>0</v>
      </c>
      <c r="D12" s="59">
        <v>13231000</v>
      </c>
      <c r="E12" s="60">
        <v>15134027</v>
      </c>
      <c r="F12" s="60">
        <v>1176472</v>
      </c>
      <c r="G12" s="60">
        <v>1109879</v>
      </c>
      <c r="H12" s="60">
        <v>1184247</v>
      </c>
      <c r="I12" s="60">
        <v>3470598</v>
      </c>
      <c r="J12" s="60">
        <v>1157618</v>
      </c>
      <c r="K12" s="60">
        <v>1157619</v>
      </c>
      <c r="L12" s="60">
        <v>1363360</v>
      </c>
      <c r="M12" s="60">
        <v>3678597</v>
      </c>
      <c r="N12" s="60">
        <v>1367645</v>
      </c>
      <c r="O12" s="60">
        <v>1379780</v>
      </c>
      <c r="P12" s="60">
        <v>1384613</v>
      </c>
      <c r="Q12" s="60">
        <v>4132038</v>
      </c>
      <c r="R12" s="60">
        <v>1699452</v>
      </c>
      <c r="S12" s="60">
        <v>1398156</v>
      </c>
      <c r="T12" s="60">
        <v>1229004</v>
      </c>
      <c r="U12" s="60">
        <v>4326612</v>
      </c>
      <c r="V12" s="60">
        <v>15607845</v>
      </c>
      <c r="W12" s="60">
        <v>13231235</v>
      </c>
      <c r="X12" s="60">
        <v>2376610</v>
      </c>
      <c r="Y12" s="61">
        <v>17.96</v>
      </c>
      <c r="Z12" s="62">
        <v>15134027</v>
      </c>
    </row>
    <row r="13" spans="1:26" ht="13.5">
      <c r="A13" s="58" t="s">
        <v>279</v>
      </c>
      <c r="B13" s="19">
        <v>6656994</v>
      </c>
      <c r="C13" s="19">
        <v>0</v>
      </c>
      <c r="D13" s="59">
        <v>7501000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7501169</v>
      </c>
      <c r="X13" s="60">
        <v>-7501169</v>
      </c>
      <c r="Y13" s="61">
        <v>-100</v>
      </c>
      <c r="Z13" s="62">
        <v>0</v>
      </c>
    </row>
    <row r="14" spans="1:26" ht="13.5">
      <c r="A14" s="58" t="s">
        <v>40</v>
      </c>
      <c r="B14" s="19">
        <v>354798</v>
      </c>
      <c r="C14" s="19">
        <v>0</v>
      </c>
      <c r="D14" s="59">
        <v>3847000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3846572</v>
      </c>
      <c r="X14" s="60">
        <v>-3846572</v>
      </c>
      <c r="Y14" s="61">
        <v>-100</v>
      </c>
      <c r="Z14" s="62">
        <v>0</v>
      </c>
    </row>
    <row r="15" spans="1:26" ht="13.5">
      <c r="A15" s="58" t="s">
        <v>41</v>
      </c>
      <c r="B15" s="19">
        <v>2259529</v>
      </c>
      <c r="C15" s="19">
        <v>0</v>
      </c>
      <c r="D15" s="59">
        <v>1402000</v>
      </c>
      <c r="E15" s="60">
        <v>1361863</v>
      </c>
      <c r="F15" s="60">
        <v>379346</v>
      </c>
      <c r="G15" s="60">
        <v>319390</v>
      </c>
      <c r="H15" s="60">
        <v>87902</v>
      </c>
      <c r="I15" s="60">
        <v>786638</v>
      </c>
      <c r="J15" s="60">
        <v>432009</v>
      </c>
      <c r="K15" s="60">
        <v>55054</v>
      </c>
      <c r="L15" s="60">
        <v>49412</v>
      </c>
      <c r="M15" s="60">
        <v>536475</v>
      </c>
      <c r="N15" s="60">
        <v>42031</v>
      </c>
      <c r="O15" s="60">
        <v>159512</v>
      </c>
      <c r="P15" s="60">
        <v>69372</v>
      </c>
      <c r="Q15" s="60">
        <v>270915</v>
      </c>
      <c r="R15" s="60">
        <v>76770</v>
      </c>
      <c r="S15" s="60">
        <v>82337</v>
      </c>
      <c r="T15" s="60">
        <v>23753</v>
      </c>
      <c r="U15" s="60">
        <v>182860</v>
      </c>
      <c r="V15" s="60">
        <v>1776888</v>
      </c>
      <c r="W15" s="60">
        <v>1401863</v>
      </c>
      <c r="X15" s="60">
        <v>375025</v>
      </c>
      <c r="Y15" s="61">
        <v>26.75</v>
      </c>
      <c r="Z15" s="62">
        <v>1361863</v>
      </c>
    </row>
    <row r="16" spans="1:26" ht="13.5">
      <c r="A16" s="69" t="s">
        <v>42</v>
      </c>
      <c r="B16" s="19">
        <v>81456955</v>
      </c>
      <c r="C16" s="19">
        <v>0</v>
      </c>
      <c r="D16" s="59">
        <v>2000000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2000000</v>
      </c>
      <c r="X16" s="60">
        <v>-2000000</v>
      </c>
      <c r="Y16" s="61">
        <v>-100</v>
      </c>
      <c r="Z16" s="62">
        <v>0</v>
      </c>
    </row>
    <row r="17" spans="1:26" ht="13.5">
      <c r="A17" s="58" t="s">
        <v>43</v>
      </c>
      <c r="B17" s="19">
        <v>45216560</v>
      </c>
      <c r="C17" s="19">
        <v>0</v>
      </c>
      <c r="D17" s="59">
        <v>121618000</v>
      </c>
      <c r="E17" s="60">
        <v>130252504</v>
      </c>
      <c r="F17" s="60">
        <v>22861276</v>
      </c>
      <c r="G17" s="60">
        <v>10089079</v>
      </c>
      <c r="H17" s="60">
        <v>11443734</v>
      </c>
      <c r="I17" s="60">
        <v>44394089</v>
      </c>
      <c r="J17" s="60">
        <v>8139679</v>
      </c>
      <c r="K17" s="60">
        <v>5556305</v>
      </c>
      <c r="L17" s="60">
        <v>18267668</v>
      </c>
      <c r="M17" s="60">
        <v>31963652</v>
      </c>
      <c r="N17" s="60">
        <v>6149716</v>
      </c>
      <c r="O17" s="60">
        <v>10588163</v>
      </c>
      <c r="P17" s="60">
        <v>11993651</v>
      </c>
      <c r="Q17" s="60">
        <v>28731530</v>
      </c>
      <c r="R17" s="60">
        <v>9511530</v>
      </c>
      <c r="S17" s="60">
        <v>5555158</v>
      </c>
      <c r="T17" s="60">
        <v>5091826</v>
      </c>
      <c r="U17" s="60">
        <v>20158514</v>
      </c>
      <c r="V17" s="60">
        <v>125247785</v>
      </c>
      <c r="W17" s="60">
        <v>121618505</v>
      </c>
      <c r="X17" s="60">
        <v>3629280</v>
      </c>
      <c r="Y17" s="61">
        <v>2.98</v>
      </c>
      <c r="Z17" s="62">
        <v>130252504</v>
      </c>
    </row>
    <row r="18" spans="1:26" ht="13.5">
      <c r="A18" s="70" t="s">
        <v>44</v>
      </c>
      <c r="B18" s="71">
        <f>SUM(B11:B17)</f>
        <v>277132591</v>
      </c>
      <c r="C18" s="71">
        <f>SUM(C11:C17)</f>
        <v>0</v>
      </c>
      <c r="D18" s="72">
        <f aca="true" t="shared" si="1" ref="D18:Z18">SUM(D11:D17)</f>
        <v>278908000</v>
      </c>
      <c r="E18" s="73">
        <f t="shared" si="1"/>
        <v>272002924</v>
      </c>
      <c r="F18" s="73">
        <f t="shared" si="1"/>
        <v>35557945</v>
      </c>
      <c r="G18" s="73">
        <f t="shared" si="1"/>
        <v>22577090</v>
      </c>
      <c r="H18" s="73">
        <f t="shared" si="1"/>
        <v>23400062</v>
      </c>
      <c r="I18" s="73">
        <f t="shared" si="1"/>
        <v>81535097</v>
      </c>
      <c r="J18" s="73">
        <f t="shared" si="1"/>
        <v>20659309</v>
      </c>
      <c r="K18" s="73">
        <f t="shared" si="1"/>
        <v>17718909</v>
      </c>
      <c r="L18" s="73">
        <f t="shared" si="1"/>
        <v>30237573</v>
      </c>
      <c r="M18" s="73">
        <f t="shared" si="1"/>
        <v>68615791</v>
      </c>
      <c r="N18" s="73">
        <f t="shared" si="1"/>
        <v>18324135</v>
      </c>
      <c r="O18" s="73">
        <f t="shared" si="1"/>
        <v>22465313</v>
      </c>
      <c r="P18" s="73">
        <f t="shared" si="1"/>
        <v>23951252</v>
      </c>
      <c r="Q18" s="73">
        <f t="shared" si="1"/>
        <v>64740700</v>
      </c>
      <c r="R18" s="73">
        <f t="shared" si="1"/>
        <v>21606626</v>
      </c>
      <c r="S18" s="73">
        <f t="shared" si="1"/>
        <v>17950757</v>
      </c>
      <c r="T18" s="73">
        <f t="shared" si="1"/>
        <v>17000228</v>
      </c>
      <c r="U18" s="73">
        <f t="shared" si="1"/>
        <v>56557611</v>
      </c>
      <c r="V18" s="73">
        <f t="shared" si="1"/>
        <v>271449199</v>
      </c>
      <c r="W18" s="73">
        <f t="shared" si="1"/>
        <v>278907931</v>
      </c>
      <c r="X18" s="73">
        <f t="shared" si="1"/>
        <v>-7458732</v>
      </c>
      <c r="Y18" s="67">
        <f>+IF(W18&lt;&gt;0,(X18/W18)*100,0)</f>
        <v>-2.674263142413114</v>
      </c>
      <c r="Z18" s="74">
        <f t="shared" si="1"/>
        <v>272002924</v>
      </c>
    </row>
    <row r="19" spans="1:26" ht="13.5">
      <c r="A19" s="70" t="s">
        <v>45</v>
      </c>
      <c r="B19" s="75">
        <f>+B10-B18</f>
        <v>-10015618</v>
      </c>
      <c r="C19" s="75">
        <f>+C10-C18</f>
        <v>0</v>
      </c>
      <c r="D19" s="76">
        <f aca="true" t="shared" si="2" ref="D19:Z19">+D10-D18</f>
        <v>-6558000</v>
      </c>
      <c r="E19" s="77">
        <f t="shared" si="2"/>
        <v>1185693</v>
      </c>
      <c r="F19" s="77">
        <f t="shared" si="2"/>
        <v>70861951</v>
      </c>
      <c r="G19" s="77">
        <f t="shared" si="2"/>
        <v>-17967138</v>
      </c>
      <c r="H19" s="77">
        <f t="shared" si="2"/>
        <v>-23197242</v>
      </c>
      <c r="I19" s="77">
        <f t="shared" si="2"/>
        <v>29697571</v>
      </c>
      <c r="J19" s="77">
        <f t="shared" si="2"/>
        <v>-20562685</v>
      </c>
      <c r="K19" s="77">
        <f t="shared" si="2"/>
        <v>70642451</v>
      </c>
      <c r="L19" s="77">
        <f t="shared" si="2"/>
        <v>-28009048</v>
      </c>
      <c r="M19" s="77">
        <f t="shared" si="2"/>
        <v>22070718</v>
      </c>
      <c r="N19" s="77">
        <f t="shared" si="2"/>
        <v>-18211509</v>
      </c>
      <c r="O19" s="77">
        <f t="shared" si="2"/>
        <v>-17964953</v>
      </c>
      <c r="P19" s="77">
        <f t="shared" si="2"/>
        <v>48168449</v>
      </c>
      <c r="Q19" s="77">
        <f t="shared" si="2"/>
        <v>11991987</v>
      </c>
      <c r="R19" s="77">
        <f t="shared" si="2"/>
        <v>-21601802</v>
      </c>
      <c r="S19" s="77">
        <f t="shared" si="2"/>
        <v>-17948577</v>
      </c>
      <c r="T19" s="77">
        <f t="shared" si="2"/>
        <v>-17000228</v>
      </c>
      <c r="U19" s="77">
        <f t="shared" si="2"/>
        <v>-56550607</v>
      </c>
      <c r="V19" s="77">
        <f t="shared" si="2"/>
        <v>7209669</v>
      </c>
      <c r="W19" s="77">
        <f>IF(E10=E18,0,W10-W18)</f>
        <v>-6557931</v>
      </c>
      <c r="X19" s="77">
        <f t="shared" si="2"/>
        <v>13767600</v>
      </c>
      <c r="Y19" s="78">
        <f>+IF(W19&lt;&gt;0,(X19/W19)*100,0)</f>
        <v>-209.93816494867053</v>
      </c>
      <c r="Z19" s="79">
        <f t="shared" si="2"/>
        <v>1185693</v>
      </c>
    </row>
    <row r="20" spans="1:26" ht="13.5">
      <c r="A20" s="58" t="s">
        <v>46</v>
      </c>
      <c r="B20" s="19">
        <v>0</v>
      </c>
      <c r="C20" s="19">
        <v>0</v>
      </c>
      <c r="D20" s="59">
        <v>1250000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1250000</v>
      </c>
      <c r="X20" s="60">
        <v>-1250000</v>
      </c>
      <c r="Y20" s="61">
        <v>-100</v>
      </c>
      <c r="Z20" s="62">
        <v>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-10015618</v>
      </c>
      <c r="C22" s="86">
        <f>SUM(C19:C21)</f>
        <v>0</v>
      </c>
      <c r="D22" s="87">
        <f aca="true" t="shared" si="3" ref="D22:Z22">SUM(D19:D21)</f>
        <v>-5308000</v>
      </c>
      <c r="E22" s="88">
        <f t="shared" si="3"/>
        <v>1185693</v>
      </c>
      <c r="F22" s="88">
        <f t="shared" si="3"/>
        <v>70861951</v>
      </c>
      <c r="G22" s="88">
        <f t="shared" si="3"/>
        <v>-17967138</v>
      </c>
      <c r="H22" s="88">
        <f t="shared" si="3"/>
        <v>-23197242</v>
      </c>
      <c r="I22" s="88">
        <f t="shared" si="3"/>
        <v>29697571</v>
      </c>
      <c r="J22" s="88">
        <f t="shared" si="3"/>
        <v>-20562685</v>
      </c>
      <c r="K22" s="88">
        <f t="shared" si="3"/>
        <v>70642451</v>
      </c>
      <c r="L22" s="88">
        <f t="shared" si="3"/>
        <v>-28009048</v>
      </c>
      <c r="M22" s="88">
        <f t="shared" si="3"/>
        <v>22070718</v>
      </c>
      <c r="N22" s="88">
        <f t="shared" si="3"/>
        <v>-18211509</v>
      </c>
      <c r="O22" s="88">
        <f t="shared" si="3"/>
        <v>-17964953</v>
      </c>
      <c r="P22" s="88">
        <f t="shared" si="3"/>
        <v>48168449</v>
      </c>
      <c r="Q22" s="88">
        <f t="shared" si="3"/>
        <v>11991987</v>
      </c>
      <c r="R22" s="88">
        <f t="shared" si="3"/>
        <v>-21601802</v>
      </c>
      <c r="S22" s="88">
        <f t="shared" si="3"/>
        <v>-17948577</v>
      </c>
      <c r="T22" s="88">
        <f t="shared" si="3"/>
        <v>-17000228</v>
      </c>
      <c r="U22" s="88">
        <f t="shared" si="3"/>
        <v>-56550607</v>
      </c>
      <c r="V22" s="88">
        <f t="shared" si="3"/>
        <v>7209669</v>
      </c>
      <c r="W22" s="88">
        <f t="shared" si="3"/>
        <v>-5307931</v>
      </c>
      <c r="X22" s="88">
        <f t="shared" si="3"/>
        <v>12517600</v>
      </c>
      <c r="Y22" s="89">
        <f>+IF(W22&lt;&gt;0,(X22/W22)*100,0)</f>
        <v>-235.82823514472966</v>
      </c>
      <c r="Z22" s="90">
        <f t="shared" si="3"/>
        <v>1185693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-10015618</v>
      </c>
      <c r="C24" s="75">
        <f>SUM(C22:C23)</f>
        <v>0</v>
      </c>
      <c r="D24" s="76">
        <f aca="true" t="shared" si="4" ref="D24:Z24">SUM(D22:D23)</f>
        <v>-5308000</v>
      </c>
      <c r="E24" s="77">
        <f t="shared" si="4"/>
        <v>1185693</v>
      </c>
      <c r="F24" s="77">
        <f t="shared" si="4"/>
        <v>70861951</v>
      </c>
      <c r="G24" s="77">
        <f t="shared" si="4"/>
        <v>-17967138</v>
      </c>
      <c r="H24" s="77">
        <f t="shared" si="4"/>
        <v>-23197242</v>
      </c>
      <c r="I24" s="77">
        <f t="shared" si="4"/>
        <v>29697571</v>
      </c>
      <c r="J24" s="77">
        <f t="shared" si="4"/>
        <v>-20562685</v>
      </c>
      <c r="K24" s="77">
        <f t="shared" si="4"/>
        <v>70642451</v>
      </c>
      <c r="L24" s="77">
        <f t="shared" si="4"/>
        <v>-28009048</v>
      </c>
      <c r="M24" s="77">
        <f t="shared" si="4"/>
        <v>22070718</v>
      </c>
      <c r="N24" s="77">
        <f t="shared" si="4"/>
        <v>-18211509</v>
      </c>
      <c r="O24" s="77">
        <f t="shared" si="4"/>
        <v>-17964953</v>
      </c>
      <c r="P24" s="77">
        <f t="shared" si="4"/>
        <v>48168449</v>
      </c>
      <c r="Q24" s="77">
        <f t="shared" si="4"/>
        <v>11991987</v>
      </c>
      <c r="R24" s="77">
        <f t="shared" si="4"/>
        <v>-21601802</v>
      </c>
      <c r="S24" s="77">
        <f t="shared" si="4"/>
        <v>-17948577</v>
      </c>
      <c r="T24" s="77">
        <f t="shared" si="4"/>
        <v>-17000228</v>
      </c>
      <c r="U24" s="77">
        <f t="shared" si="4"/>
        <v>-56550607</v>
      </c>
      <c r="V24" s="77">
        <f t="shared" si="4"/>
        <v>7209669</v>
      </c>
      <c r="W24" s="77">
        <f t="shared" si="4"/>
        <v>-5307931</v>
      </c>
      <c r="X24" s="77">
        <f t="shared" si="4"/>
        <v>12517600</v>
      </c>
      <c r="Y24" s="78">
        <f>+IF(W24&lt;&gt;0,(X24/W24)*100,0)</f>
        <v>-235.82823514472966</v>
      </c>
      <c r="Z24" s="79">
        <f t="shared" si="4"/>
        <v>1185693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7249275</v>
      </c>
      <c r="C27" s="22">
        <v>0</v>
      </c>
      <c r="D27" s="99">
        <v>36250000</v>
      </c>
      <c r="E27" s="100">
        <v>815000</v>
      </c>
      <c r="F27" s="100">
        <v>203365</v>
      </c>
      <c r="G27" s="100">
        <v>164181</v>
      </c>
      <c r="H27" s="100">
        <v>11056</v>
      </c>
      <c r="I27" s="100">
        <v>378602</v>
      </c>
      <c r="J27" s="100">
        <v>7750</v>
      </c>
      <c r="K27" s="100">
        <v>16399</v>
      </c>
      <c r="L27" s="100">
        <v>0</v>
      </c>
      <c r="M27" s="100">
        <v>24149</v>
      </c>
      <c r="N27" s="100">
        <v>0</v>
      </c>
      <c r="O27" s="100">
        <v>131365</v>
      </c>
      <c r="P27" s="100">
        <v>96876</v>
      </c>
      <c r="Q27" s="100">
        <v>228241</v>
      </c>
      <c r="R27" s="100">
        <v>24293</v>
      </c>
      <c r="S27" s="100">
        <v>28250</v>
      </c>
      <c r="T27" s="100">
        <v>15883</v>
      </c>
      <c r="U27" s="100">
        <v>68426</v>
      </c>
      <c r="V27" s="100">
        <v>699418</v>
      </c>
      <c r="W27" s="100">
        <v>815000</v>
      </c>
      <c r="X27" s="100">
        <v>-115582</v>
      </c>
      <c r="Y27" s="101">
        <v>-14.18</v>
      </c>
      <c r="Z27" s="102">
        <v>815000</v>
      </c>
    </row>
    <row r="28" spans="1:26" ht="13.5">
      <c r="A28" s="103" t="s">
        <v>46</v>
      </c>
      <c r="B28" s="19">
        <v>7249275</v>
      </c>
      <c r="C28" s="19">
        <v>0</v>
      </c>
      <c r="D28" s="59">
        <v>1250000</v>
      </c>
      <c r="E28" s="60">
        <v>815000</v>
      </c>
      <c r="F28" s="60">
        <v>203365</v>
      </c>
      <c r="G28" s="60">
        <v>164181</v>
      </c>
      <c r="H28" s="60">
        <v>11056</v>
      </c>
      <c r="I28" s="60">
        <v>378602</v>
      </c>
      <c r="J28" s="60">
        <v>7750</v>
      </c>
      <c r="K28" s="60">
        <v>16399</v>
      </c>
      <c r="L28" s="60">
        <v>0</v>
      </c>
      <c r="M28" s="60">
        <v>24149</v>
      </c>
      <c r="N28" s="60">
        <v>0</v>
      </c>
      <c r="O28" s="60">
        <v>131365</v>
      </c>
      <c r="P28" s="60">
        <v>96876</v>
      </c>
      <c r="Q28" s="60">
        <v>228241</v>
      </c>
      <c r="R28" s="60">
        <v>24293</v>
      </c>
      <c r="S28" s="60">
        <v>28250</v>
      </c>
      <c r="T28" s="60">
        <v>15883</v>
      </c>
      <c r="U28" s="60">
        <v>68426</v>
      </c>
      <c r="V28" s="60">
        <v>699418</v>
      </c>
      <c r="W28" s="60">
        <v>815000</v>
      </c>
      <c r="X28" s="60">
        <v>-115582</v>
      </c>
      <c r="Y28" s="61">
        <v>-14.18</v>
      </c>
      <c r="Z28" s="62">
        <v>815000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35000000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7249275</v>
      </c>
      <c r="C32" s="22">
        <f>SUM(C28:C31)</f>
        <v>0</v>
      </c>
      <c r="D32" s="99">
        <f aca="true" t="shared" si="5" ref="D32:Z32">SUM(D28:D31)</f>
        <v>36250000</v>
      </c>
      <c r="E32" s="100">
        <f t="shared" si="5"/>
        <v>815000</v>
      </c>
      <c r="F32" s="100">
        <f t="shared" si="5"/>
        <v>203365</v>
      </c>
      <c r="G32" s="100">
        <f t="shared" si="5"/>
        <v>164181</v>
      </c>
      <c r="H32" s="100">
        <f t="shared" si="5"/>
        <v>11056</v>
      </c>
      <c r="I32" s="100">
        <f t="shared" si="5"/>
        <v>378602</v>
      </c>
      <c r="J32" s="100">
        <f t="shared" si="5"/>
        <v>7750</v>
      </c>
      <c r="K32" s="100">
        <f t="shared" si="5"/>
        <v>16399</v>
      </c>
      <c r="L32" s="100">
        <f t="shared" si="5"/>
        <v>0</v>
      </c>
      <c r="M32" s="100">
        <f t="shared" si="5"/>
        <v>24149</v>
      </c>
      <c r="N32" s="100">
        <f t="shared" si="5"/>
        <v>0</v>
      </c>
      <c r="O32" s="100">
        <f t="shared" si="5"/>
        <v>131365</v>
      </c>
      <c r="P32" s="100">
        <f t="shared" si="5"/>
        <v>96876</v>
      </c>
      <c r="Q32" s="100">
        <f t="shared" si="5"/>
        <v>228241</v>
      </c>
      <c r="R32" s="100">
        <f t="shared" si="5"/>
        <v>24293</v>
      </c>
      <c r="S32" s="100">
        <f t="shared" si="5"/>
        <v>28250</v>
      </c>
      <c r="T32" s="100">
        <f t="shared" si="5"/>
        <v>15883</v>
      </c>
      <c r="U32" s="100">
        <f t="shared" si="5"/>
        <v>68426</v>
      </c>
      <c r="V32" s="100">
        <f t="shared" si="5"/>
        <v>699418</v>
      </c>
      <c r="W32" s="100">
        <f t="shared" si="5"/>
        <v>815000</v>
      </c>
      <c r="X32" s="100">
        <f t="shared" si="5"/>
        <v>-115582</v>
      </c>
      <c r="Y32" s="101">
        <f>+IF(W32&lt;&gt;0,(X32/W32)*100,0)</f>
        <v>-14.181840490797546</v>
      </c>
      <c r="Z32" s="102">
        <f t="shared" si="5"/>
        <v>815000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9750993</v>
      </c>
      <c r="C35" s="19">
        <v>0</v>
      </c>
      <c r="D35" s="59">
        <v>109008000</v>
      </c>
      <c r="E35" s="60">
        <v>6887645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6887645</v>
      </c>
      <c r="X35" s="60">
        <v>-6887645</v>
      </c>
      <c r="Y35" s="61">
        <v>-100</v>
      </c>
      <c r="Z35" s="62">
        <v>6887645</v>
      </c>
    </row>
    <row r="36" spans="1:26" ht="13.5">
      <c r="A36" s="58" t="s">
        <v>57</v>
      </c>
      <c r="B36" s="19">
        <v>39612296</v>
      </c>
      <c r="C36" s="19">
        <v>0</v>
      </c>
      <c r="D36" s="59">
        <v>29976000</v>
      </c>
      <c r="E36" s="60">
        <v>39612296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39612296</v>
      </c>
      <c r="X36" s="60">
        <v>-39612296</v>
      </c>
      <c r="Y36" s="61">
        <v>-100</v>
      </c>
      <c r="Z36" s="62">
        <v>39612296</v>
      </c>
    </row>
    <row r="37" spans="1:26" ht="13.5">
      <c r="A37" s="58" t="s">
        <v>58</v>
      </c>
      <c r="B37" s="19">
        <v>47304014</v>
      </c>
      <c r="C37" s="19">
        <v>0</v>
      </c>
      <c r="D37" s="59">
        <v>1147000</v>
      </c>
      <c r="E37" s="60">
        <v>47304014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47304014</v>
      </c>
      <c r="X37" s="60">
        <v>-47304014</v>
      </c>
      <c r="Y37" s="61">
        <v>-100</v>
      </c>
      <c r="Z37" s="62">
        <v>47304014</v>
      </c>
    </row>
    <row r="38" spans="1:26" ht="13.5">
      <c r="A38" s="58" t="s">
        <v>59</v>
      </c>
      <c r="B38" s="19">
        <v>2059275</v>
      </c>
      <c r="C38" s="19">
        <v>0</v>
      </c>
      <c r="D38" s="59">
        <v>35000000</v>
      </c>
      <c r="E38" s="60">
        <v>2059275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2059275</v>
      </c>
      <c r="X38" s="60">
        <v>-2059275</v>
      </c>
      <c r="Y38" s="61">
        <v>-100</v>
      </c>
      <c r="Z38" s="62">
        <v>2059275</v>
      </c>
    </row>
    <row r="39" spans="1:26" ht="13.5">
      <c r="A39" s="58" t="s">
        <v>60</v>
      </c>
      <c r="B39" s="19">
        <v>0</v>
      </c>
      <c r="C39" s="19">
        <v>0</v>
      </c>
      <c r="D39" s="59">
        <v>102837000</v>
      </c>
      <c r="E39" s="60">
        <v>-2863348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-2863348</v>
      </c>
      <c r="X39" s="60">
        <v>2863348</v>
      </c>
      <c r="Y39" s="61">
        <v>-100</v>
      </c>
      <c r="Z39" s="62">
        <v>-2863348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6016704</v>
      </c>
      <c r="C42" s="19">
        <v>0</v>
      </c>
      <c r="D42" s="59">
        <v>3646000</v>
      </c>
      <c r="E42" s="60">
        <v>3015335</v>
      </c>
      <c r="F42" s="60">
        <v>70861951</v>
      </c>
      <c r="G42" s="60">
        <v>-17967138</v>
      </c>
      <c r="H42" s="60">
        <v>-23197242</v>
      </c>
      <c r="I42" s="60">
        <v>29697571</v>
      </c>
      <c r="J42" s="60">
        <v>-20562685</v>
      </c>
      <c r="K42" s="60">
        <v>70642451</v>
      </c>
      <c r="L42" s="60">
        <v>-28002048</v>
      </c>
      <c r="M42" s="60">
        <v>22077718</v>
      </c>
      <c r="N42" s="60">
        <v>-18211509</v>
      </c>
      <c r="O42" s="60">
        <v>-17961962</v>
      </c>
      <c r="P42" s="60">
        <v>48168449</v>
      </c>
      <c r="Q42" s="60">
        <v>11994978</v>
      </c>
      <c r="R42" s="60">
        <v>-21601802</v>
      </c>
      <c r="S42" s="60">
        <v>-17948577</v>
      </c>
      <c r="T42" s="60">
        <v>-17000228</v>
      </c>
      <c r="U42" s="60">
        <v>-56550607</v>
      </c>
      <c r="V42" s="60">
        <v>7219660</v>
      </c>
      <c r="W42" s="60">
        <v>3015335</v>
      </c>
      <c r="X42" s="60">
        <v>4204325</v>
      </c>
      <c r="Y42" s="61">
        <v>139.43</v>
      </c>
      <c r="Z42" s="62">
        <v>3015335</v>
      </c>
    </row>
    <row r="43" spans="1:26" ht="13.5">
      <c r="A43" s="58" t="s">
        <v>63</v>
      </c>
      <c r="B43" s="19">
        <v>-4622268</v>
      </c>
      <c r="C43" s="19">
        <v>0</v>
      </c>
      <c r="D43" s="59">
        <v>-36250000</v>
      </c>
      <c r="E43" s="60">
        <v>-815000</v>
      </c>
      <c r="F43" s="60">
        <v>-203365</v>
      </c>
      <c r="G43" s="60">
        <v>-164181</v>
      </c>
      <c r="H43" s="60">
        <v>-11056</v>
      </c>
      <c r="I43" s="60">
        <v>-378602</v>
      </c>
      <c r="J43" s="60">
        <v>-7750</v>
      </c>
      <c r="K43" s="60">
        <v>-16399</v>
      </c>
      <c r="L43" s="60">
        <v>0</v>
      </c>
      <c r="M43" s="60">
        <v>-24149</v>
      </c>
      <c r="N43" s="60">
        <v>0</v>
      </c>
      <c r="O43" s="60">
        <v>-131365</v>
      </c>
      <c r="P43" s="60">
        <v>-96876</v>
      </c>
      <c r="Q43" s="60">
        <v>-228241</v>
      </c>
      <c r="R43" s="60">
        <v>0</v>
      </c>
      <c r="S43" s="60">
        <v>-28250</v>
      </c>
      <c r="T43" s="60">
        <v>-15883</v>
      </c>
      <c r="U43" s="60">
        <v>-44133</v>
      </c>
      <c r="V43" s="60">
        <v>-675125</v>
      </c>
      <c r="W43" s="60">
        <v>-815000</v>
      </c>
      <c r="X43" s="60">
        <v>139875</v>
      </c>
      <c r="Y43" s="61">
        <v>-17.16</v>
      </c>
      <c r="Z43" s="62">
        <v>-815000</v>
      </c>
    </row>
    <row r="44" spans="1:26" ht="13.5">
      <c r="A44" s="58" t="s">
        <v>64</v>
      </c>
      <c r="B44" s="19">
        <v>0</v>
      </c>
      <c r="C44" s="19">
        <v>0</v>
      </c>
      <c r="D44" s="59">
        <v>33547000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3983710</v>
      </c>
      <c r="C45" s="22">
        <v>0</v>
      </c>
      <c r="D45" s="99">
        <v>1566000</v>
      </c>
      <c r="E45" s="100">
        <v>4789609</v>
      </c>
      <c r="F45" s="100">
        <v>84678489</v>
      </c>
      <c r="G45" s="100">
        <v>66547170</v>
      </c>
      <c r="H45" s="100">
        <v>43338872</v>
      </c>
      <c r="I45" s="100">
        <v>43338872</v>
      </c>
      <c r="J45" s="100">
        <v>22768437</v>
      </c>
      <c r="K45" s="100">
        <v>93394489</v>
      </c>
      <c r="L45" s="100">
        <v>65392441</v>
      </c>
      <c r="M45" s="100">
        <v>65392441</v>
      </c>
      <c r="N45" s="100">
        <v>47180932</v>
      </c>
      <c r="O45" s="100">
        <v>29087605</v>
      </c>
      <c r="P45" s="100">
        <v>77159178</v>
      </c>
      <c r="Q45" s="100">
        <v>47180932</v>
      </c>
      <c r="R45" s="100">
        <v>55557376</v>
      </c>
      <c r="S45" s="100">
        <v>37580549</v>
      </c>
      <c r="T45" s="100">
        <v>20564438</v>
      </c>
      <c r="U45" s="100">
        <v>20564438</v>
      </c>
      <c r="V45" s="100">
        <v>20564438</v>
      </c>
      <c r="W45" s="100">
        <v>4789609</v>
      </c>
      <c r="X45" s="100">
        <v>15774829</v>
      </c>
      <c r="Y45" s="101">
        <v>329.36</v>
      </c>
      <c r="Z45" s="102">
        <v>4789609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267116973</v>
      </c>
      <c r="D5" s="153">
        <f>SUM(D6:D8)</f>
        <v>0</v>
      </c>
      <c r="E5" s="154">
        <f t="shared" si="0"/>
        <v>273600000</v>
      </c>
      <c r="F5" s="100">
        <f t="shared" si="0"/>
        <v>273188617</v>
      </c>
      <c r="G5" s="100">
        <f t="shared" si="0"/>
        <v>106419896</v>
      </c>
      <c r="H5" s="100">
        <f t="shared" si="0"/>
        <v>4609952</v>
      </c>
      <c r="I5" s="100">
        <f t="shared" si="0"/>
        <v>202820</v>
      </c>
      <c r="J5" s="100">
        <f t="shared" si="0"/>
        <v>111232668</v>
      </c>
      <c r="K5" s="100">
        <f t="shared" si="0"/>
        <v>96624</v>
      </c>
      <c r="L5" s="100">
        <f t="shared" si="0"/>
        <v>88361360</v>
      </c>
      <c r="M5" s="100">
        <f t="shared" si="0"/>
        <v>2228525</v>
      </c>
      <c r="N5" s="100">
        <f t="shared" si="0"/>
        <v>90686509</v>
      </c>
      <c r="O5" s="100">
        <f t="shared" si="0"/>
        <v>112626</v>
      </c>
      <c r="P5" s="100">
        <f t="shared" si="0"/>
        <v>4500360</v>
      </c>
      <c r="Q5" s="100">
        <f t="shared" si="0"/>
        <v>72119701</v>
      </c>
      <c r="R5" s="100">
        <f t="shared" si="0"/>
        <v>76732687</v>
      </c>
      <c r="S5" s="100">
        <f t="shared" si="0"/>
        <v>4824</v>
      </c>
      <c r="T5" s="100">
        <f t="shared" si="0"/>
        <v>2180</v>
      </c>
      <c r="U5" s="100">
        <f t="shared" si="0"/>
        <v>0</v>
      </c>
      <c r="V5" s="100">
        <f t="shared" si="0"/>
        <v>7004</v>
      </c>
      <c r="W5" s="100">
        <f t="shared" si="0"/>
        <v>278658868</v>
      </c>
      <c r="X5" s="100">
        <f t="shared" si="0"/>
        <v>273599999</v>
      </c>
      <c r="Y5" s="100">
        <f t="shared" si="0"/>
        <v>5058869</v>
      </c>
      <c r="Z5" s="137">
        <f>+IF(X5&lt;&gt;0,+(Y5/X5)*100,0)</f>
        <v>1.849001834243428</v>
      </c>
      <c r="AA5" s="153">
        <f>SUM(AA6:AA8)</f>
        <v>273188617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267116973</v>
      </c>
      <c r="D7" s="157"/>
      <c r="E7" s="158">
        <v>273600000</v>
      </c>
      <c r="F7" s="159">
        <v>273188617</v>
      </c>
      <c r="G7" s="159">
        <v>106419896</v>
      </c>
      <c r="H7" s="159">
        <v>4609952</v>
      </c>
      <c r="I7" s="159">
        <v>202820</v>
      </c>
      <c r="J7" s="159">
        <v>111232668</v>
      </c>
      <c r="K7" s="159">
        <v>96624</v>
      </c>
      <c r="L7" s="159">
        <v>88361360</v>
      </c>
      <c r="M7" s="159">
        <v>2228525</v>
      </c>
      <c r="N7" s="159">
        <v>90686509</v>
      </c>
      <c r="O7" s="159">
        <v>112626</v>
      </c>
      <c r="P7" s="159">
        <v>4500360</v>
      </c>
      <c r="Q7" s="159">
        <v>72119701</v>
      </c>
      <c r="R7" s="159">
        <v>76732687</v>
      </c>
      <c r="S7" s="159">
        <v>4824</v>
      </c>
      <c r="T7" s="159">
        <v>2180</v>
      </c>
      <c r="U7" s="159"/>
      <c r="V7" s="159">
        <v>7004</v>
      </c>
      <c r="W7" s="159">
        <v>278658868</v>
      </c>
      <c r="X7" s="159">
        <v>273599999</v>
      </c>
      <c r="Y7" s="159">
        <v>5058869</v>
      </c>
      <c r="Z7" s="141">
        <v>1.85</v>
      </c>
      <c r="AA7" s="157">
        <v>273188617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267116973</v>
      </c>
      <c r="D25" s="168">
        <f>+D5+D9+D15+D19+D24</f>
        <v>0</v>
      </c>
      <c r="E25" s="169">
        <f t="shared" si="4"/>
        <v>273600000</v>
      </c>
      <c r="F25" s="73">
        <f t="shared" si="4"/>
        <v>273188617</v>
      </c>
      <c r="G25" s="73">
        <f t="shared" si="4"/>
        <v>106419896</v>
      </c>
      <c r="H25" s="73">
        <f t="shared" si="4"/>
        <v>4609952</v>
      </c>
      <c r="I25" s="73">
        <f t="shared" si="4"/>
        <v>202820</v>
      </c>
      <c r="J25" s="73">
        <f t="shared" si="4"/>
        <v>111232668</v>
      </c>
      <c r="K25" s="73">
        <f t="shared" si="4"/>
        <v>96624</v>
      </c>
      <c r="L25" s="73">
        <f t="shared" si="4"/>
        <v>88361360</v>
      </c>
      <c r="M25" s="73">
        <f t="shared" si="4"/>
        <v>2228525</v>
      </c>
      <c r="N25" s="73">
        <f t="shared" si="4"/>
        <v>90686509</v>
      </c>
      <c r="O25" s="73">
        <f t="shared" si="4"/>
        <v>112626</v>
      </c>
      <c r="P25" s="73">
        <f t="shared" si="4"/>
        <v>4500360</v>
      </c>
      <c r="Q25" s="73">
        <f t="shared" si="4"/>
        <v>72119701</v>
      </c>
      <c r="R25" s="73">
        <f t="shared" si="4"/>
        <v>76732687</v>
      </c>
      <c r="S25" s="73">
        <f t="shared" si="4"/>
        <v>4824</v>
      </c>
      <c r="T25" s="73">
        <f t="shared" si="4"/>
        <v>2180</v>
      </c>
      <c r="U25" s="73">
        <f t="shared" si="4"/>
        <v>0</v>
      </c>
      <c r="V25" s="73">
        <f t="shared" si="4"/>
        <v>7004</v>
      </c>
      <c r="W25" s="73">
        <f t="shared" si="4"/>
        <v>278658868</v>
      </c>
      <c r="X25" s="73">
        <f t="shared" si="4"/>
        <v>273599999</v>
      </c>
      <c r="Y25" s="73">
        <f t="shared" si="4"/>
        <v>5058869</v>
      </c>
      <c r="Z25" s="170">
        <f>+IF(X25&lt;&gt;0,+(Y25/X25)*100,0)</f>
        <v>1.849001834243428</v>
      </c>
      <c r="AA25" s="168">
        <f>+AA5+AA9+AA15+AA19+AA24</f>
        <v>273188617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277132591</v>
      </c>
      <c r="D28" s="153">
        <f>SUM(D29:D31)</f>
        <v>0</v>
      </c>
      <c r="E28" s="154">
        <f t="shared" si="5"/>
        <v>278908000</v>
      </c>
      <c r="F28" s="100">
        <f t="shared" si="5"/>
        <v>127750160</v>
      </c>
      <c r="G28" s="100">
        <f t="shared" si="5"/>
        <v>15707206</v>
      </c>
      <c r="H28" s="100">
        <f t="shared" si="5"/>
        <v>12036288</v>
      </c>
      <c r="I28" s="100">
        <f t="shared" si="5"/>
        <v>11435013</v>
      </c>
      <c r="J28" s="100">
        <f t="shared" si="5"/>
        <v>39178507</v>
      </c>
      <c r="K28" s="100">
        <f t="shared" si="5"/>
        <v>10472006</v>
      </c>
      <c r="L28" s="100">
        <f t="shared" si="5"/>
        <v>8702396</v>
      </c>
      <c r="M28" s="100">
        <f t="shared" si="5"/>
        <v>16721178</v>
      </c>
      <c r="N28" s="100">
        <f t="shared" si="5"/>
        <v>35895580</v>
      </c>
      <c r="O28" s="100">
        <f t="shared" si="5"/>
        <v>10270187</v>
      </c>
      <c r="P28" s="100">
        <f t="shared" si="5"/>
        <v>12609831</v>
      </c>
      <c r="Q28" s="100">
        <f t="shared" si="5"/>
        <v>11134072</v>
      </c>
      <c r="R28" s="100">
        <f t="shared" si="5"/>
        <v>34014090</v>
      </c>
      <c r="S28" s="100">
        <f t="shared" si="5"/>
        <v>10861577</v>
      </c>
      <c r="T28" s="100">
        <f t="shared" si="5"/>
        <v>8286327</v>
      </c>
      <c r="U28" s="100">
        <f t="shared" si="5"/>
        <v>7173877</v>
      </c>
      <c r="V28" s="100">
        <f t="shared" si="5"/>
        <v>26321781</v>
      </c>
      <c r="W28" s="100">
        <f t="shared" si="5"/>
        <v>135409958</v>
      </c>
      <c r="X28" s="100">
        <f t="shared" si="5"/>
        <v>278908000</v>
      </c>
      <c r="Y28" s="100">
        <f t="shared" si="5"/>
        <v>-143498042</v>
      </c>
      <c r="Z28" s="137">
        <f>+IF(X28&lt;&gt;0,+(Y28/X28)*100,0)</f>
        <v>-51.44995554089521</v>
      </c>
      <c r="AA28" s="153">
        <f>SUM(AA29:AA31)</f>
        <v>127750160</v>
      </c>
    </row>
    <row r="29" spans="1:27" ht="13.5">
      <c r="A29" s="138" t="s">
        <v>75</v>
      </c>
      <c r="B29" s="136"/>
      <c r="C29" s="155"/>
      <c r="D29" s="155"/>
      <c r="E29" s="156"/>
      <c r="F29" s="60">
        <v>65793447</v>
      </c>
      <c r="G29" s="60">
        <v>7689501</v>
      </c>
      <c r="H29" s="60">
        <v>6552773</v>
      </c>
      <c r="I29" s="60">
        <v>7969841</v>
      </c>
      <c r="J29" s="60">
        <v>22212115</v>
      </c>
      <c r="K29" s="60">
        <v>4935540</v>
      </c>
      <c r="L29" s="60">
        <v>4983637</v>
      </c>
      <c r="M29" s="60">
        <v>7618501</v>
      </c>
      <c r="N29" s="60">
        <v>17537678</v>
      </c>
      <c r="O29" s="60">
        <v>5369282</v>
      </c>
      <c r="P29" s="60">
        <v>6571525</v>
      </c>
      <c r="Q29" s="60">
        <v>6209846</v>
      </c>
      <c r="R29" s="60">
        <v>18150653</v>
      </c>
      <c r="S29" s="60">
        <v>6046721</v>
      </c>
      <c r="T29" s="60">
        <v>4234864</v>
      </c>
      <c r="U29" s="60">
        <v>4052393</v>
      </c>
      <c r="V29" s="60">
        <v>14333978</v>
      </c>
      <c r="W29" s="60">
        <v>72234424</v>
      </c>
      <c r="X29" s="60"/>
      <c r="Y29" s="60">
        <v>72234424</v>
      </c>
      <c r="Z29" s="140">
        <v>0</v>
      </c>
      <c r="AA29" s="155">
        <v>65793447</v>
      </c>
    </row>
    <row r="30" spans="1:27" ht="13.5">
      <c r="A30" s="138" t="s">
        <v>76</v>
      </c>
      <c r="B30" s="136"/>
      <c r="C30" s="157">
        <v>277132591</v>
      </c>
      <c r="D30" s="157"/>
      <c r="E30" s="158">
        <v>278908000</v>
      </c>
      <c r="F30" s="159">
        <v>20051604</v>
      </c>
      <c r="G30" s="159">
        <v>1318485</v>
      </c>
      <c r="H30" s="159">
        <v>1454733</v>
      </c>
      <c r="I30" s="159">
        <v>1058183</v>
      </c>
      <c r="J30" s="159">
        <v>3831401</v>
      </c>
      <c r="K30" s="159">
        <v>1886856</v>
      </c>
      <c r="L30" s="159">
        <v>1173354</v>
      </c>
      <c r="M30" s="159">
        <v>4716715</v>
      </c>
      <c r="N30" s="159">
        <v>7776925</v>
      </c>
      <c r="O30" s="159">
        <v>2153006</v>
      </c>
      <c r="P30" s="159">
        <v>1148813</v>
      </c>
      <c r="Q30" s="159">
        <v>1065053</v>
      </c>
      <c r="R30" s="159">
        <v>4366872</v>
      </c>
      <c r="S30" s="159">
        <v>1251076</v>
      </c>
      <c r="T30" s="159">
        <v>1102117</v>
      </c>
      <c r="U30" s="159">
        <v>1020069</v>
      </c>
      <c r="V30" s="159">
        <v>3373262</v>
      </c>
      <c r="W30" s="159">
        <v>19348460</v>
      </c>
      <c r="X30" s="159">
        <v>278908000</v>
      </c>
      <c r="Y30" s="159">
        <v>-259559540</v>
      </c>
      <c r="Z30" s="141">
        <v>-93.06</v>
      </c>
      <c r="AA30" s="157">
        <v>20051604</v>
      </c>
    </row>
    <row r="31" spans="1:27" ht="13.5">
      <c r="A31" s="138" t="s">
        <v>77</v>
      </c>
      <c r="B31" s="136"/>
      <c r="C31" s="155"/>
      <c r="D31" s="155"/>
      <c r="E31" s="156"/>
      <c r="F31" s="60">
        <v>41905109</v>
      </c>
      <c r="G31" s="60">
        <v>6699220</v>
      </c>
      <c r="H31" s="60">
        <v>4028782</v>
      </c>
      <c r="I31" s="60">
        <v>2406989</v>
      </c>
      <c r="J31" s="60">
        <v>13134991</v>
      </c>
      <c r="K31" s="60">
        <v>3649610</v>
      </c>
      <c r="L31" s="60">
        <v>2545405</v>
      </c>
      <c r="M31" s="60">
        <v>4385962</v>
      </c>
      <c r="N31" s="60">
        <v>10580977</v>
      </c>
      <c r="O31" s="60">
        <v>2747899</v>
      </c>
      <c r="P31" s="60">
        <v>4889493</v>
      </c>
      <c r="Q31" s="60">
        <v>3859173</v>
      </c>
      <c r="R31" s="60">
        <v>11496565</v>
      </c>
      <c r="S31" s="60">
        <v>3563780</v>
      </c>
      <c r="T31" s="60">
        <v>2949346</v>
      </c>
      <c r="U31" s="60">
        <v>2101415</v>
      </c>
      <c r="V31" s="60">
        <v>8614541</v>
      </c>
      <c r="W31" s="60">
        <v>43827074</v>
      </c>
      <c r="X31" s="60"/>
      <c r="Y31" s="60">
        <v>43827074</v>
      </c>
      <c r="Z31" s="140">
        <v>0</v>
      </c>
      <c r="AA31" s="155">
        <v>41905109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93640558</v>
      </c>
      <c r="G32" s="100">
        <f t="shared" si="6"/>
        <v>8586948</v>
      </c>
      <c r="H32" s="100">
        <f t="shared" si="6"/>
        <v>7686881</v>
      </c>
      <c r="I32" s="100">
        <f t="shared" si="6"/>
        <v>8897554</v>
      </c>
      <c r="J32" s="100">
        <f t="shared" si="6"/>
        <v>25171383</v>
      </c>
      <c r="K32" s="100">
        <f t="shared" si="6"/>
        <v>8160569</v>
      </c>
      <c r="L32" s="100">
        <f t="shared" si="6"/>
        <v>6908629</v>
      </c>
      <c r="M32" s="100">
        <f t="shared" si="6"/>
        <v>7275353</v>
      </c>
      <c r="N32" s="100">
        <f t="shared" si="6"/>
        <v>22344551</v>
      </c>
      <c r="O32" s="100">
        <f t="shared" si="6"/>
        <v>7208241</v>
      </c>
      <c r="P32" s="100">
        <f t="shared" si="6"/>
        <v>8267241</v>
      </c>
      <c r="Q32" s="100">
        <f t="shared" si="6"/>
        <v>7613776</v>
      </c>
      <c r="R32" s="100">
        <f t="shared" si="6"/>
        <v>23089258</v>
      </c>
      <c r="S32" s="100">
        <f t="shared" si="6"/>
        <v>7055732</v>
      </c>
      <c r="T32" s="100">
        <f t="shared" si="6"/>
        <v>7172329</v>
      </c>
      <c r="U32" s="100">
        <f t="shared" si="6"/>
        <v>7272876</v>
      </c>
      <c r="V32" s="100">
        <f t="shared" si="6"/>
        <v>21500937</v>
      </c>
      <c r="W32" s="100">
        <f t="shared" si="6"/>
        <v>92106129</v>
      </c>
      <c r="X32" s="100">
        <f t="shared" si="6"/>
        <v>0</v>
      </c>
      <c r="Y32" s="100">
        <f t="shared" si="6"/>
        <v>92106129</v>
      </c>
      <c r="Z32" s="137">
        <f>+IF(X32&lt;&gt;0,+(Y32/X32)*100,0)</f>
        <v>0</v>
      </c>
      <c r="AA32" s="153">
        <f>SUM(AA33:AA37)</f>
        <v>93640558</v>
      </c>
    </row>
    <row r="33" spans="1:27" ht="13.5">
      <c r="A33" s="138" t="s">
        <v>79</v>
      </c>
      <c r="B33" s="136"/>
      <c r="C33" s="155"/>
      <c r="D33" s="155"/>
      <c r="E33" s="156"/>
      <c r="F33" s="60">
        <v>20215492</v>
      </c>
      <c r="G33" s="60">
        <v>1501292</v>
      </c>
      <c r="H33" s="60">
        <v>1267876</v>
      </c>
      <c r="I33" s="60">
        <v>1572025</v>
      </c>
      <c r="J33" s="60">
        <v>4341193</v>
      </c>
      <c r="K33" s="60">
        <v>1180318</v>
      </c>
      <c r="L33" s="60">
        <v>1037981</v>
      </c>
      <c r="M33" s="60">
        <v>1467014</v>
      </c>
      <c r="N33" s="60">
        <v>3685313</v>
      </c>
      <c r="O33" s="60">
        <v>1210363</v>
      </c>
      <c r="P33" s="60">
        <v>1976092</v>
      </c>
      <c r="Q33" s="60">
        <v>1612885</v>
      </c>
      <c r="R33" s="60">
        <v>4799340</v>
      </c>
      <c r="S33" s="60">
        <v>1050794</v>
      </c>
      <c r="T33" s="60">
        <v>1339828</v>
      </c>
      <c r="U33" s="60">
        <v>2127286</v>
      </c>
      <c r="V33" s="60">
        <v>4517908</v>
      </c>
      <c r="W33" s="60">
        <v>17343754</v>
      </c>
      <c r="X33" s="60"/>
      <c r="Y33" s="60">
        <v>17343754</v>
      </c>
      <c r="Z33" s="140">
        <v>0</v>
      </c>
      <c r="AA33" s="155">
        <v>20215492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>
        <v>43752990</v>
      </c>
      <c r="G35" s="60">
        <v>3752058</v>
      </c>
      <c r="H35" s="60">
        <v>3770857</v>
      </c>
      <c r="I35" s="60">
        <v>3451961</v>
      </c>
      <c r="J35" s="60">
        <v>10974876</v>
      </c>
      <c r="K35" s="60">
        <v>4311170</v>
      </c>
      <c r="L35" s="60">
        <v>3551543</v>
      </c>
      <c r="M35" s="60">
        <v>3266907</v>
      </c>
      <c r="N35" s="60">
        <v>11129620</v>
      </c>
      <c r="O35" s="60">
        <v>3911230</v>
      </c>
      <c r="P35" s="60">
        <v>3486359</v>
      </c>
      <c r="Q35" s="60">
        <v>3647059</v>
      </c>
      <c r="R35" s="60">
        <v>11044648</v>
      </c>
      <c r="S35" s="60">
        <v>3394652</v>
      </c>
      <c r="T35" s="60">
        <v>3375988</v>
      </c>
      <c r="U35" s="60">
        <v>2959459</v>
      </c>
      <c r="V35" s="60">
        <v>9730099</v>
      </c>
      <c r="W35" s="60">
        <v>42879243</v>
      </c>
      <c r="X35" s="60"/>
      <c r="Y35" s="60">
        <v>42879243</v>
      </c>
      <c r="Z35" s="140">
        <v>0</v>
      </c>
      <c r="AA35" s="155">
        <v>43752990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>
        <v>29672076</v>
      </c>
      <c r="G37" s="159">
        <v>3333598</v>
      </c>
      <c r="H37" s="159">
        <v>2648148</v>
      </c>
      <c r="I37" s="159">
        <v>3873568</v>
      </c>
      <c r="J37" s="159">
        <v>9855314</v>
      </c>
      <c r="K37" s="159">
        <v>2669081</v>
      </c>
      <c r="L37" s="159">
        <v>2319105</v>
      </c>
      <c r="M37" s="159">
        <v>2541432</v>
      </c>
      <c r="N37" s="159">
        <v>7529618</v>
      </c>
      <c r="O37" s="159">
        <v>2086648</v>
      </c>
      <c r="P37" s="159">
        <v>2804790</v>
      </c>
      <c r="Q37" s="159">
        <v>2353832</v>
      </c>
      <c r="R37" s="159">
        <v>7245270</v>
      </c>
      <c r="S37" s="159">
        <v>2610286</v>
      </c>
      <c r="T37" s="159">
        <v>2456513</v>
      </c>
      <c r="U37" s="159">
        <v>2186131</v>
      </c>
      <c r="V37" s="159">
        <v>7252930</v>
      </c>
      <c r="W37" s="159">
        <v>31883132</v>
      </c>
      <c r="X37" s="159"/>
      <c r="Y37" s="159">
        <v>31883132</v>
      </c>
      <c r="Z37" s="141">
        <v>0</v>
      </c>
      <c r="AA37" s="157">
        <v>29672076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50612206</v>
      </c>
      <c r="G38" s="100">
        <f t="shared" si="7"/>
        <v>11263791</v>
      </c>
      <c r="H38" s="100">
        <f t="shared" si="7"/>
        <v>2853921</v>
      </c>
      <c r="I38" s="100">
        <f t="shared" si="7"/>
        <v>3067495</v>
      </c>
      <c r="J38" s="100">
        <f t="shared" si="7"/>
        <v>17185207</v>
      </c>
      <c r="K38" s="100">
        <f t="shared" si="7"/>
        <v>2026734</v>
      </c>
      <c r="L38" s="100">
        <f t="shared" si="7"/>
        <v>2107884</v>
      </c>
      <c r="M38" s="100">
        <f t="shared" si="7"/>
        <v>6241042</v>
      </c>
      <c r="N38" s="100">
        <f t="shared" si="7"/>
        <v>10375660</v>
      </c>
      <c r="O38" s="100">
        <f t="shared" si="7"/>
        <v>845707</v>
      </c>
      <c r="P38" s="100">
        <f t="shared" si="7"/>
        <v>1588241</v>
      </c>
      <c r="Q38" s="100">
        <f t="shared" si="7"/>
        <v>5203404</v>
      </c>
      <c r="R38" s="100">
        <f t="shared" si="7"/>
        <v>7637352</v>
      </c>
      <c r="S38" s="100">
        <f t="shared" si="7"/>
        <v>3689317</v>
      </c>
      <c r="T38" s="100">
        <f t="shared" si="7"/>
        <v>2492101</v>
      </c>
      <c r="U38" s="100">
        <f t="shared" si="7"/>
        <v>2553475</v>
      </c>
      <c r="V38" s="100">
        <f t="shared" si="7"/>
        <v>8734893</v>
      </c>
      <c r="W38" s="100">
        <f t="shared" si="7"/>
        <v>43933112</v>
      </c>
      <c r="X38" s="100">
        <f t="shared" si="7"/>
        <v>0</v>
      </c>
      <c r="Y38" s="100">
        <f t="shared" si="7"/>
        <v>43933112</v>
      </c>
      <c r="Z38" s="137">
        <f>+IF(X38&lt;&gt;0,+(Y38/X38)*100,0)</f>
        <v>0</v>
      </c>
      <c r="AA38" s="153">
        <f>SUM(AA39:AA41)</f>
        <v>50612206</v>
      </c>
    </row>
    <row r="39" spans="1:27" ht="13.5">
      <c r="A39" s="138" t="s">
        <v>85</v>
      </c>
      <c r="B39" s="136"/>
      <c r="C39" s="155"/>
      <c r="D39" s="155"/>
      <c r="E39" s="156"/>
      <c r="F39" s="60">
        <v>10773586</v>
      </c>
      <c r="G39" s="60">
        <v>736694</v>
      </c>
      <c r="H39" s="60">
        <v>1336325</v>
      </c>
      <c r="I39" s="60">
        <v>1221123</v>
      </c>
      <c r="J39" s="60">
        <v>3294142</v>
      </c>
      <c r="K39" s="60">
        <v>938187</v>
      </c>
      <c r="L39" s="60">
        <v>641230</v>
      </c>
      <c r="M39" s="60">
        <v>1184566</v>
      </c>
      <c r="N39" s="60">
        <v>2763983</v>
      </c>
      <c r="O39" s="60">
        <v>451712</v>
      </c>
      <c r="P39" s="60">
        <v>917487</v>
      </c>
      <c r="Q39" s="60">
        <v>668167</v>
      </c>
      <c r="R39" s="60">
        <v>2037366</v>
      </c>
      <c r="S39" s="60">
        <v>893270</v>
      </c>
      <c r="T39" s="60">
        <v>729085</v>
      </c>
      <c r="U39" s="60">
        <v>566048</v>
      </c>
      <c r="V39" s="60">
        <v>2188403</v>
      </c>
      <c r="W39" s="60">
        <v>10283894</v>
      </c>
      <c r="X39" s="60"/>
      <c r="Y39" s="60">
        <v>10283894</v>
      </c>
      <c r="Z39" s="140">
        <v>0</v>
      </c>
      <c r="AA39" s="155">
        <v>10773586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>
        <v>39838620</v>
      </c>
      <c r="G41" s="60">
        <v>10527097</v>
      </c>
      <c r="H41" s="60">
        <v>1517596</v>
      </c>
      <c r="I41" s="60">
        <v>1846372</v>
      </c>
      <c r="J41" s="60">
        <v>13891065</v>
      </c>
      <c r="K41" s="60">
        <v>1088547</v>
      </c>
      <c r="L41" s="60">
        <v>1466654</v>
      </c>
      <c r="M41" s="60">
        <v>5056476</v>
      </c>
      <c r="N41" s="60">
        <v>7611677</v>
      </c>
      <c r="O41" s="60">
        <v>393995</v>
      </c>
      <c r="P41" s="60">
        <v>670754</v>
      </c>
      <c r="Q41" s="60">
        <v>4535237</v>
      </c>
      <c r="R41" s="60">
        <v>5599986</v>
      </c>
      <c r="S41" s="60">
        <v>2796047</v>
      </c>
      <c r="T41" s="60">
        <v>1763016</v>
      </c>
      <c r="U41" s="60">
        <v>1987427</v>
      </c>
      <c r="V41" s="60">
        <v>6546490</v>
      </c>
      <c r="W41" s="60">
        <v>33649218</v>
      </c>
      <c r="X41" s="60"/>
      <c r="Y41" s="60">
        <v>33649218</v>
      </c>
      <c r="Z41" s="140">
        <v>0</v>
      </c>
      <c r="AA41" s="155">
        <v>39838620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277132591</v>
      </c>
      <c r="D48" s="168">
        <f>+D28+D32+D38+D42+D47</f>
        <v>0</v>
      </c>
      <c r="E48" s="169">
        <f t="shared" si="9"/>
        <v>278908000</v>
      </c>
      <c r="F48" s="73">
        <f t="shared" si="9"/>
        <v>272002924</v>
      </c>
      <c r="G48" s="73">
        <f t="shared" si="9"/>
        <v>35557945</v>
      </c>
      <c r="H48" s="73">
        <f t="shared" si="9"/>
        <v>22577090</v>
      </c>
      <c r="I48" s="73">
        <f t="shared" si="9"/>
        <v>23400062</v>
      </c>
      <c r="J48" s="73">
        <f t="shared" si="9"/>
        <v>81535097</v>
      </c>
      <c r="K48" s="73">
        <f t="shared" si="9"/>
        <v>20659309</v>
      </c>
      <c r="L48" s="73">
        <f t="shared" si="9"/>
        <v>17718909</v>
      </c>
      <c r="M48" s="73">
        <f t="shared" si="9"/>
        <v>30237573</v>
      </c>
      <c r="N48" s="73">
        <f t="shared" si="9"/>
        <v>68615791</v>
      </c>
      <c r="O48" s="73">
        <f t="shared" si="9"/>
        <v>18324135</v>
      </c>
      <c r="P48" s="73">
        <f t="shared" si="9"/>
        <v>22465313</v>
      </c>
      <c r="Q48" s="73">
        <f t="shared" si="9"/>
        <v>23951252</v>
      </c>
      <c r="R48" s="73">
        <f t="shared" si="9"/>
        <v>64740700</v>
      </c>
      <c r="S48" s="73">
        <f t="shared" si="9"/>
        <v>21606626</v>
      </c>
      <c r="T48" s="73">
        <f t="shared" si="9"/>
        <v>17950757</v>
      </c>
      <c r="U48" s="73">
        <f t="shared" si="9"/>
        <v>17000228</v>
      </c>
      <c r="V48" s="73">
        <f t="shared" si="9"/>
        <v>56557611</v>
      </c>
      <c r="W48" s="73">
        <f t="shared" si="9"/>
        <v>271449199</v>
      </c>
      <c r="X48" s="73">
        <f t="shared" si="9"/>
        <v>278908000</v>
      </c>
      <c r="Y48" s="73">
        <f t="shared" si="9"/>
        <v>-7458801</v>
      </c>
      <c r="Z48" s="170">
        <f>+IF(X48&lt;&gt;0,+(Y48/X48)*100,0)</f>
        <v>-2.6742872201586185</v>
      </c>
      <c r="AA48" s="168">
        <f>+AA28+AA32+AA38+AA42+AA47</f>
        <v>272002924</v>
      </c>
    </row>
    <row r="49" spans="1:27" ht="13.5">
      <c r="A49" s="148" t="s">
        <v>49</v>
      </c>
      <c r="B49" s="149"/>
      <c r="C49" s="171">
        <f aca="true" t="shared" si="10" ref="C49:Y49">+C25-C48</f>
        <v>-10015618</v>
      </c>
      <c r="D49" s="171">
        <f>+D25-D48</f>
        <v>0</v>
      </c>
      <c r="E49" s="172">
        <f t="shared" si="10"/>
        <v>-5308000</v>
      </c>
      <c r="F49" s="173">
        <f t="shared" si="10"/>
        <v>1185693</v>
      </c>
      <c r="G49" s="173">
        <f t="shared" si="10"/>
        <v>70861951</v>
      </c>
      <c r="H49" s="173">
        <f t="shared" si="10"/>
        <v>-17967138</v>
      </c>
      <c r="I49" s="173">
        <f t="shared" si="10"/>
        <v>-23197242</v>
      </c>
      <c r="J49" s="173">
        <f t="shared" si="10"/>
        <v>29697571</v>
      </c>
      <c r="K49" s="173">
        <f t="shared" si="10"/>
        <v>-20562685</v>
      </c>
      <c r="L49" s="173">
        <f t="shared" si="10"/>
        <v>70642451</v>
      </c>
      <c r="M49" s="173">
        <f t="shared" si="10"/>
        <v>-28009048</v>
      </c>
      <c r="N49" s="173">
        <f t="shared" si="10"/>
        <v>22070718</v>
      </c>
      <c r="O49" s="173">
        <f t="shared" si="10"/>
        <v>-18211509</v>
      </c>
      <c r="P49" s="173">
        <f t="shared" si="10"/>
        <v>-17964953</v>
      </c>
      <c r="Q49" s="173">
        <f t="shared" si="10"/>
        <v>48168449</v>
      </c>
      <c r="R49" s="173">
        <f t="shared" si="10"/>
        <v>11991987</v>
      </c>
      <c r="S49" s="173">
        <f t="shared" si="10"/>
        <v>-21601802</v>
      </c>
      <c r="T49" s="173">
        <f t="shared" si="10"/>
        <v>-17948577</v>
      </c>
      <c r="U49" s="173">
        <f t="shared" si="10"/>
        <v>-17000228</v>
      </c>
      <c r="V49" s="173">
        <f t="shared" si="10"/>
        <v>-56550607</v>
      </c>
      <c r="W49" s="173">
        <f t="shared" si="10"/>
        <v>7209669</v>
      </c>
      <c r="X49" s="173">
        <f>IF(F25=F48,0,X25-X48)</f>
        <v>-5308001</v>
      </c>
      <c r="Y49" s="173">
        <f t="shared" si="10"/>
        <v>12517670</v>
      </c>
      <c r="Z49" s="174">
        <f>+IF(X49&lt;&gt;0,+(Y49/X49)*100,0)</f>
        <v>-235.82644389102413</v>
      </c>
      <c r="AA49" s="171">
        <f>+AA25-AA48</f>
        <v>1185693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1798073</v>
      </c>
      <c r="D13" s="155">
        <v>0</v>
      </c>
      <c r="E13" s="156">
        <v>1142000</v>
      </c>
      <c r="F13" s="60">
        <v>733617</v>
      </c>
      <c r="G13" s="60">
        <v>0</v>
      </c>
      <c r="H13" s="60">
        <v>75778</v>
      </c>
      <c r="I13" s="60">
        <v>149589</v>
      </c>
      <c r="J13" s="60">
        <v>225367</v>
      </c>
      <c r="K13" s="60">
        <v>0</v>
      </c>
      <c r="L13" s="60">
        <v>0</v>
      </c>
      <c r="M13" s="60">
        <v>0</v>
      </c>
      <c r="N13" s="60">
        <v>0</v>
      </c>
      <c r="O13" s="60">
        <v>95908</v>
      </c>
      <c r="P13" s="60">
        <v>310809</v>
      </c>
      <c r="Q13" s="60">
        <v>0</v>
      </c>
      <c r="R13" s="60">
        <v>406717</v>
      </c>
      <c r="S13" s="60">
        <v>0</v>
      </c>
      <c r="T13" s="60">
        <v>0</v>
      </c>
      <c r="U13" s="60">
        <v>0</v>
      </c>
      <c r="V13" s="60">
        <v>0</v>
      </c>
      <c r="W13" s="60">
        <v>632084</v>
      </c>
      <c r="X13" s="60">
        <v>1142000</v>
      </c>
      <c r="Y13" s="60">
        <v>-509916</v>
      </c>
      <c r="Z13" s="140">
        <v>-44.65</v>
      </c>
      <c r="AA13" s="155">
        <v>733617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263398645</v>
      </c>
      <c r="D19" s="155">
        <v>0</v>
      </c>
      <c r="E19" s="156">
        <v>271061000</v>
      </c>
      <c r="F19" s="60">
        <v>272308000</v>
      </c>
      <c r="G19" s="60">
        <v>106163000</v>
      </c>
      <c r="H19" s="60">
        <v>3177000</v>
      </c>
      <c r="I19" s="60">
        <v>0</v>
      </c>
      <c r="J19" s="60">
        <v>109340000</v>
      </c>
      <c r="K19" s="60">
        <v>0</v>
      </c>
      <c r="L19" s="60">
        <v>88348000</v>
      </c>
      <c r="M19" s="60">
        <v>358000</v>
      </c>
      <c r="N19" s="60">
        <v>88706000</v>
      </c>
      <c r="O19" s="60">
        <v>0</v>
      </c>
      <c r="P19" s="60">
        <v>1854000</v>
      </c>
      <c r="Q19" s="60">
        <v>72040489</v>
      </c>
      <c r="R19" s="60">
        <v>73894489</v>
      </c>
      <c r="S19" s="60">
        <v>0</v>
      </c>
      <c r="T19" s="60">
        <v>0</v>
      </c>
      <c r="U19" s="60">
        <v>0</v>
      </c>
      <c r="V19" s="60">
        <v>0</v>
      </c>
      <c r="W19" s="60">
        <v>271940489</v>
      </c>
      <c r="X19" s="60">
        <v>271061000</v>
      </c>
      <c r="Y19" s="60">
        <v>879489</v>
      </c>
      <c r="Z19" s="140">
        <v>0.32</v>
      </c>
      <c r="AA19" s="155">
        <v>272308000</v>
      </c>
    </row>
    <row r="20" spans="1:27" ht="13.5">
      <c r="A20" s="181" t="s">
        <v>35</v>
      </c>
      <c r="B20" s="185"/>
      <c r="C20" s="155">
        <v>1920255</v>
      </c>
      <c r="D20" s="155">
        <v>0</v>
      </c>
      <c r="E20" s="156">
        <v>147000</v>
      </c>
      <c r="F20" s="54">
        <v>147000</v>
      </c>
      <c r="G20" s="54">
        <v>256896</v>
      </c>
      <c r="H20" s="54">
        <v>1357174</v>
      </c>
      <c r="I20" s="54">
        <v>53231</v>
      </c>
      <c r="J20" s="54">
        <v>1667301</v>
      </c>
      <c r="K20" s="54">
        <v>96624</v>
      </c>
      <c r="L20" s="54">
        <v>13360</v>
      </c>
      <c r="M20" s="54">
        <v>1870525</v>
      </c>
      <c r="N20" s="54">
        <v>1980509</v>
      </c>
      <c r="O20" s="54">
        <v>16718</v>
      </c>
      <c r="P20" s="54">
        <v>2335551</v>
      </c>
      <c r="Q20" s="54">
        <v>79212</v>
      </c>
      <c r="R20" s="54">
        <v>2431481</v>
      </c>
      <c r="S20" s="54">
        <v>4824</v>
      </c>
      <c r="T20" s="54">
        <v>2180</v>
      </c>
      <c r="U20" s="54">
        <v>0</v>
      </c>
      <c r="V20" s="54">
        <v>7004</v>
      </c>
      <c r="W20" s="54">
        <v>6086295</v>
      </c>
      <c r="X20" s="54">
        <v>147000</v>
      </c>
      <c r="Y20" s="54">
        <v>5939295</v>
      </c>
      <c r="Z20" s="184">
        <v>4040.34</v>
      </c>
      <c r="AA20" s="130">
        <v>147000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267116973</v>
      </c>
      <c r="D22" s="188">
        <f>SUM(D5:D21)</f>
        <v>0</v>
      </c>
      <c r="E22" s="189">
        <f t="shared" si="0"/>
        <v>272350000</v>
      </c>
      <c r="F22" s="190">
        <f t="shared" si="0"/>
        <v>273188617</v>
      </c>
      <c r="G22" s="190">
        <f t="shared" si="0"/>
        <v>106419896</v>
      </c>
      <c r="H22" s="190">
        <f t="shared" si="0"/>
        <v>4609952</v>
      </c>
      <c r="I22" s="190">
        <f t="shared" si="0"/>
        <v>202820</v>
      </c>
      <c r="J22" s="190">
        <f t="shared" si="0"/>
        <v>111232668</v>
      </c>
      <c r="K22" s="190">
        <f t="shared" si="0"/>
        <v>96624</v>
      </c>
      <c r="L22" s="190">
        <f t="shared" si="0"/>
        <v>88361360</v>
      </c>
      <c r="M22" s="190">
        <f t="shared" si="0"/>
        <v>2228525</v>
      </c>
      <c r="N22" s="190">
        <f t="shared" si="0"/>
        <v>90686509</v>
      </c>
      <c r="O22" s="190">
        <f t="shared" si="0"/>
        <v>112626</v>
      </c>
      <c r="P22" s="190">
        <f t="shared" si="0"/>
        <v>4500360</v>
      </c>
      <c r="Q22" s="190">
        <f t="shared" si="0"/>
        <v>72119701</v>
      </c>
      <c r="R22" s="190">
        <f t="shared" si="0"/>
        <v>76732687</v>
      </c>
      <c r="S22" s="190">
        <f t="shared" si="0"/>
        <v>4824</v>
      </c>
      <c r="T22" s="190">
        <f t="shared" si="0"/>
        <v>2180</v>
      </c>
      <c r="U22" s="190">
        <f t="shared" si="0"/>
        <v>0</v>
      </c>
      <c r="V22" s="190">
        <f t="shared" si="0"/>
        <v>7004</v>
      </c>
      <c r="W22" s="190">
        <f t="shared" si="0"/>
        <v>278658868</v>
      </c>
      <c r="X22" s="190">
        <f t="shared" si="0"/>
        <v>272350000</v>
      </c>
      <c r="Y22" s="190">
        <f t="shared" si="0"/>
        <v>6308868</v>
      </c>
      <c r="Z22" s="191">
        <f>+IF(X22&lt;&gt;0,+(Y22/X22)*100,0)</f>
        <v>2.316456030842666</v>
      </c>
      <c r="AA22" s="188">
        <f>SUM(AA5:AA21)</f>
        <v>273188617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141187755</v>
      </c>
      <c r="D25" s="155">
        <v>0</v>
      </c>
      <c r="E25" s="156">
        <v>129309000</v>
      </c>
      <c r="F25" s="60">
        <v>125254530</v>
      </c>
      <c r="G25" s="60">
        <v>11140851</v>
      </c>
      <c r="H25" s="60">
        <v>11058742</v>
      </c>
      <c r="I25" s="60">
        <v>10684179</v>
      </c>
      <c r="J25" s="60">
        <v>32883772</v>
      </c>
      <c r="K25" s="60">
        <v>10930003</v>
      </c>
      <c r="L25" s="60">
        <v>10949931</v>
      </c>
      <c r="M25" s="60">
        <v>10557133</v>
      </c>
      <c r="N25" s="60">
        <v>32437067</v>
      </c>
      <c r="O25" s="60">
        <v>10764743</v>
      </c>
      <c r="P25" s="60">
        <v>10337858</v>
      </c>
      <c r="Q25" s="60">
        <v>10503616</v>
      </c>
      <c r="R25" s="60">
        <v>31606217</v>
      </c>
      <c r="S25" s="60">
        <v>10318874</v>
      </c>
      <c r="T25" s="60">
        <v>10915106</v>
      </c>
      <c r="U25" s="60">
        <v>10655645</v>
      </c>
      <c r="V25" s="60">
        <v>31889625</v>
      </c>
      <c r="W25" s="60">
        <v>128816681</v>
      </c>
      <c r="X25" s="60">
        <v>129308587</v>
      </c>
      <c r="Y25" s="60">
        <v>-491906</v>
      </c>
      <c r="Z25" s="140">
        <v>-0.38</v>
      </c>
      <c r="AA25" s="155">
        <v>125254530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13231000</v>
      </c>
      <c r="F26" s="60">
        <v>15134027</v>
      </c>
      <c r="G26" s="60">
        <v>1176472</v>
      </c>
      <c r="H26" s="60">
        <v>1109879</v>
      </c>
      <c r="I26" s="60">
        <v>1184247</v>
      </c>
      <c r="J26" s="60">
        <v>3470598</v>
      </c>
      <c r="K26" s="60">
        <v>1157618</v>
      </c>
      <c r="L26" s="60">
        <v>1157619</v>
      </c>
      <c r="M26" s="60">
        <v>1363360</v>
      </c>
      <c r="N26" s="60">
        <v>3678597</v>
      </c>
      <c r="O26" s="60">
        <v>1367645</v>
      </c>
      <c r="P26" s="60">
        <v>1379780</v>
      </c>
      <c r="Q26" s="60">
        <v>1384613</v>
      </c>
      <c r="R26" s="60">
        <v>4132038</v>
      </c>
      <c r="S26" s="60">
        <v>1699452</v>
      </c>
      <c r="T26" s="60">
        <v>1398156</v>
      </c>
      <c r="U26" s="60">
        <v>1229004</v>
      </c>
      <c r="V26" s="60">
        <v>4326612</v>
      </c>
      <c r="W26" s="60">
        <v>15607845</v>
      </c>
      <c r="X26" s="60">
        <v>13231235</v>
      </c>
      <c r="Y26" s="60">
        <v>2376610</v>
      </c>
      <c r="Z26" s="140">
        <v>17.96</v>
      </c>
      <c r="AA26" s="155">
        <v>15134027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6656994</v>
      </c>
      <c r="D28" s="155">
        <v>0</v>
      </c>
      <c r="E28" s="156">
        <v>7501000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7501169</v>
      </c>
      <c r="Y28" s="60">
        <v>-7501169</v>
      </c>
      <c r="Z28" s="140">
        <v>-100</v>
      </c>
      <c r="AA28" s="155">
        <v>0</v>
      </c>
    </row>
    <row r="29" spans="1:27" ht="13.5">
      <c r="A29" s="183" t="s">
        <v>40</v>
      </c>
      <c r="B29" s="182"/>
      <c r="C29" s="155">
        <v>354798</v>
      </c>
      <c r="D29" s="155">
        <v>0</v>
      </c>
      <c r="E29" s="156">
        <v>3847000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3846572</v>
      </c>
      <c r="Y29" s="60">
        <v>-3846572</v>
      </c>
      <c r="Z29" s="140">
        <v>-100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2259529</v>
      </c>
      <c r="D31" s="155">
        <v>0</v>
      </c>
      <c r="E31" s="156">
        <v>1402000</v>
      </c>
      <c r="F31" s="60">
        <v>1361863</v>
      </c>
      <c r="G31" s="60">
        <v>379346</v>
      </c>
      <c r="H31" s="60">
        <v>319390</v>
      </c>
      <c r="I31" s="60">
        <v>87902</v>
      </c>
      <c r="J31" s="60">
        <v>786638</v>
      </c>
      <c r="K31" s="60">
        <v>432009</v>
      </c>
      <c r="L31" s="60">
        <v>55054</v>
      </c>
      <c r="M31" s="60">
        <v>49412</v>
      </c>
      <c r="N31" s="60">
        <v>536475</v>
      </c>
      <c r="O31" s="60">
        <v>42031</v>
      </c>
      <c r="P31" s="60">
        <v>159512</v>
      </c>
      <c r="Q31" s="60">
        <v>69372</v>
      </c>
      <c r="R31" s="60">
        <v>270915</v>
      </c>
      <c r="S31" s="60">
        <v>76770</v>
      </c>
      <c r="T31" s="60">
        <v>82337</v>
      </c>
      <c r="U31" s="60">
        <v>23753</v>
      </c>
      <c r="V31" s="60">
        <v>182860</v>
      </c>
      <c r="W31" s="60">
        <v>1776888</v>
      </c>
      <c r="X31" s="60">
        <v>1401863</v>
      </c>
      <c r="Y31" s="60">
        <v>375025</v>
      </c>
      <c r="Z31" s="140">
        <v>26.75</v>
      </c>
      <c r="AA31" s="155">
        <v>1361863</v>
      </c>
    </row>
    <row r="32" spans="1:27" ht="13.5">
      <c r="A32" s="183" t="s">
        <v>121</v>
      </c>
      <c r="B32" s="182"/>
      <c r="C32" s="155">
        <v>10924630</v>
      </c>
      <c r="D32" s="155">
        <v>0</v>
      </c>
      <c r="E32" s="156">
        <v>76616000</v>
      </c>
      <c r="F32" s="60">
        <v>82243123</v>
      </c>
      <c r="G32" s="60">
        <v>14950446</v>
      </c>
      <c r="H32" s="60">
        <v>4974585</v>
      </c>
      <c r="I32" s="60">
        <v>7309838</v>
      </c>
      <c r="J32" s="60">
        <v>27234869</v>
      </c>
      <c r="K32" s="60">
        <v>3316439</v>
      </c>
      <c r="L32" s="60">
        <v>3336103</v>
      </c>
      <c r="M32" s="60">
        <v>13018365</v>
      </c>
      <c r="N32" s="60">
        <v>19670907</v>
      </c>
      <c r="O32" s="60">
        <v>2843890</v>
      </c>
      <c r="P32" s="60">
        <v>5765475</v>
      </c>
      <c r="Q32" s="60">
        <v>8202216</v>
      </c>
      <c r="R32" s="60">
        <v>16811581</v>
      </c>
      <c r="S32" s="60">
        <v>5490405</v>
      </c>
      <c r="T32" s="60">
        <v>3087058</v>
      </c>
      <c r="U32" s="60">
        <v>2052040</v>
      </c>
      <c r="V32" s="60">
        <v>10629503</v>
      </c>
      <c r="W32" s="60">
        <v>74346860</v>
      </c>
      <c r="X32" s="60">
        <v>76616378</v>
      </c>
      <c r="Y32" s="60">
        <v>-2269518</v>
      </c>
      <c r="Z32" s="140">
        <v>-2.96</v>
      </c>
      <c r="AA32" s="155">
        <v>82243123</v>
      </c>
    </row>
    <row r="33" spans="1:27" ht="13.5">
      <c r="A33" s="183" t="s">
        <v>42</v>
      </c>
      <c r="B33" s="182"/>
      <c r="C33" s="155">
        <v>81456955</v>
      </c>
      <c r="D33" s="155">
        <v>0</v>
      </c>
      <c r="E33" s="156">
        <v>2000000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2000000</v>
      </c>
      <c r="Y33" s="60">
        <v>-2000000</v>
      </c>
      <c r="Z33" s="140">
        <v>-100</v>
      </c>
      <c r="AA33" s="155">
        <v>0</v>
      </c>
    </row>
    <row r="34" spans="1:27" ht="13.5">
      <c r="A34" s="183" t="s">
        <v>43</v>
      </c>
      <c r="B34" s="182"/>
      <c r="C34" s="155">
        <v>33450939</v>
      </c>
      <c r="D34" s="155">
        <v>0</v>
      </c>
      <c r="E34" s="156">
        <v>45002000</v>
      </c>
      <c r="F34" s="60">
        <v>48009381</v>
      </c>
      <c r="G34" s="60">
        <v>7910830</v>
      </c>
      <c r="H34" s="60">
        <v>5114494</v>
      </c>
      <c r="I34" s="60">
        <v>4133896</v>
      </c>
      <c r="J34" s="60">
        <v>17159220</v>
      </c>
      <c r="K34" s="60">
        <v>4823240</v>
      </c>
      <c r="L34" s="60">
        <v>2220202</v>
      </c>
      <c r="M34" s="60">
        <v>5249303</v>
      </c>
      <c r="N34" s="60">
        <v>12292745</v>
      </c>
      <c r="O34" s="60">
        <v>3305826</v>
      </c>
      <c r="P34" s="60">
        <v>4822688</v>
      </c>
      <c r="Q34" s="60">
        <v>3791435</v>
      </c>
      <c r="R34" s="60">
        <v>11919949</v>
      </c>
      <c r="S34" s="60">
        <v>4021125</v>
      </c>
      <c r="T34" s="60">
        <v>2468100</v>
      </c>
      <c r="U34" s="60">
        <v>3039786</v>
      </c>
      <c r="V34" s="60">
        <v>9529011</v>
      </c>
      <c r="W34" s="60">
        <v>50900925</v>
      </c>
      <c r="X34" s="60">
        <v>45002127</v>
      </c>
      <c r="Y34" s="60">
        <v>5898798</v>
      </c>
      <c r="Z34" s="140">
        <v>13.11</v>
      </c>
      <c r="AA34" s="155">
        <v>48009381</v>
      </c>
    </row>
    <row r="35" spans="1:27" ht="13.5">
      <c r="A35" s="181" t="s">
        <v>122</v>
      </c>
      <c r="B35" s="185"/>
      <c r="C35" s="155">
        <v>840991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277132591</v>
      </c>
      <c r="D36" s="188">
        <f>SUM(D25:D35)</f>
        <v>0</v>
      </c>
      <c r="E36" s="189">
        <f t="shared" si="1"/>
        <v>278908000</v>
      </c>
      <c r="F36" s="190">
        <f t="shared" si="1"/>
        <v>272002924</v>
      </c>
      <c r="G36" s="190">
        <f t="shared" si="1"/>
        <v>35557945</v>
      </c>
      <c r="H36" s="190">
        <f t="shared" si="1"/>
        <v>22577090</v>
      </c>
      <c r="I36" s="190">
        <f t="shared" si="1"/>
        <v>23400062</v>
      </c>
      <c r="J36" s="190">
        <f t="shared" si="1"/>
        <v>81535097</v>
      </c>
      <c r="K36" s="190">
        <f t="shared" si="1"/>
        <v>20659309</v>
      </c>
      <c r="L36" s="190">
        <f t="shared" si="1"/>
        <v>17718909</v>
      </c>
      <c r="M36" s="190">
        <f t="shared" si="1"/>
        <v>30237573</v>
      </c>
      <c r="N36" s="190">
        <f t="shared" si="1"/>
        <v>68615791</v>
      </c>
      <c r="O36" s="190">
        <f t="shared" si="1"/>
        <v>18324135</v>
      </c>
      <c r="P36" s="190">
        <f t="shared" si="1"/>
        <v>22465313</v>
      </c>
      <c r="Q36" s="190">
        <f t="shared" si="1"/>
        <v>23951252</v>
      </c>
      <c r="R36" s="190">
        <f t="shared" si="1"/>
        <v>64740700</v>
      </c>
      <c r="S36" s="190">
        <f t="shared" si="1"/>
        <v>21606626</v>
      </c>
      <c r="T36" s="190">
        <f t="shared" si="1"/>
        <v>17950757</v>
      </c>
      <c r="U36" s="190">
        <f t="shared" si="1"/>
        <v>17000228</v>
      </c>
      <c r="V36" s="190">
        <f t="shared" si="1"/>
        <v>56557611</v>
      </c>
      <c r="W36" s="190">
        <f t="shared" si="1"/>
        <v>271449199</v>
      </c>
      <c r="X36" s="190">
        <f t="shared" si="1"/>
        <v>278907931</v>
      </c>
      <c r="Y36" s="190">
        <f t="shared" si="1"/>
        <v>-7458732</v>
      </c>
      <c r="Z36" s="191">
        <f>+IF(X36&lt;&gt;0,+(Y36/X36)*100,0)</f>
        <v>-2.674263142413114</v>
      </c>
      <c r="AA36" s="188">
        <f>SUM(AA25:AA35)</f>
        <v>272002924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-10015618</v>
      </c>
      <c r="D38" s="199">
        <f>+D22-D36</f>
        <v>0</v>
      </c>
      <c r="E38" s="200">
        <f t="shared" si="2"/>
        <v>-6558000</v>
      </c>
      <c r="F38" s="106">
        <f t="shared" si="2"/>
        <v>1185693</v>
      </c>
      <c r="G38" s="106">
        <f t="shared" si="2"/>
        <v>70861951</v>
      </c>
      <c r="H38" s="106">
        <f t="shared" si="2"/>
        <v>-17967138</v>
      </c>
      <c r="I38" s="106">
        <f t="shared" si="2"/>
        <v>-23197242</v>
      </c>
      <c r="J38" s="106">
        <f t="shared" si="2"/>
        <v>29697571</v>
      </c>
      <c r="K38" s="106">
        <f t="shared" si="2"/>
        <v>-20562685</v>
      </c>
      <c r="L38" s="106">
        <f t="shared" si="2"/>
        <v>70642451</v>
      </c>
      <c r="M38" s="106">
        <f t="shared" si="2"/>
        <v>-28009048</v>
      </c>
      <c r="N38" s="106">
        <f t="shared" si="2"/>
        <v>22070718</v>
      </c>
      <c r="O38" s="106">
        <f t="shared" si="2"/>
        <v>-18211509</v>
      </c>
      <c r="P38" s="106">
        <f t="shared" si="2"/>
        <v>-17964953</v>
      </c>
      <c r="Q38" s="106">
        <f t="shared" si="2"/>
        <v>48168449</v>
      </c>
      <c r="R38" s="106">
        <f t="shared" si="2"/>
        <v>11991987</v>
      </c>
      <c r="S38" s="106">
        <f t="shared" si="2"/>
        <v>-21601802</v>
      </c>
      <c r="T38" s="106">
        <f t="shared" si="2"/>
        <v>-17948577</v>
      </c>
      <c r="U38" s="106">
        <f t="shared" si="2"/>
        <v>-17000228</v>
      </c>
      <c r="V38" s="106">
        <f t="shared" si="2"/>
        <v>-56550607</v>
      </c>
      <c r="W38" s="106">
        <f t="shared" si="2"/>
        <v>7209669</v>
      </c>
      <c r="X38" s="106">
        <f>IF(F22=F36,0,X22-X36)</f>
        <v>-6557931</v>
      </c>
      <c r="Y38" s="106">
        <f t="shared" si="2"/>
        <v>13767600</v>
      </c>
      <c r="Z38" s="201">
        <f>+IF(X38&lt;&gt;0,+(Y38/X38)*100,0)</f>
        <v>-209.93816494867053</v>
      </c>
      <c r="AA38" s="199">
        <f>+AA22-AA36</f>
        <v>1185693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1250000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1250000</v>
      </c>
      <c r="Y39" s="60">
        <v>-1250000</v>
      </c>
      <c r="Z39" s="140">
        <v>-100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-10015618</v>
      </c>
      <c r="D42" s="206">
        <f>SUM(D38:D41)</f>
        <v>0</v>
      </c>
      <c r="E42" s="207">
        <f t="shared" si="3"/>
        <v>-5308000</v>
      </c>
      <c r="F42" s="88">
        <f t="shared" si="3"/>
        <v>1185693</v>
      </c>
      <c r="G42" s="88">
        <f t="shared" si="3"/>
        <v>70861951</v>
      </c>
      <c r="H42" s="88">
        <f t="shared" si="3"/>
        <v>-17967138</v>
      </c>
      <c r="I42" s="88">
        <f t="shared" si="3"/>
        <v>-23197242</v>
      </c>
      <c r="J42" s="88">
        <f t="shared" si="3"/>
        <v>29697571</v>
      </c>
      <c r="K42" s="88">
        <f t="shared" si="3"/>
        <v>-20562685</v>
      </c>
      <c r="L42" s="88">
        <f t="shared" si="3"/>
        <v>70642451</v>
      </c>
      <c r="M42" s="88">
        <f t="shared" si="3"/>
        <v>-28009048</v>
      </c>
      <c r="N42" s="88">
        <f t="shared" si="3"/>
        <v>22070718</v>
      </c>
      <c r="O42" s="88">
        <f t="shared" si="3"/>
        <v>-18211509</v>
      </c>
      <c r="P42" s="88">
        <f t="shared" si="3"/>
        <v>-17964953</v>
      </c>
      <c r="Q42" s="88">
        <f t="shared" si="3"/>
        <v>48168449</v>
      </c>
      <c r="R42" s="88">
        <f t="shared" si="3"/>
        <v>11991987</v>
      </c>
      <c r="S42" s="88">
        <f t="shared" si="3"/>
        <v>-21601802</v>
      </c>
      <c r="T42" s="88">
        <f t="shared" si="3"/>
        <v>-17948577</v>
      </c>
      <c r="U42" s="88">
        <f t="shared" si="3"/>
        <v>-17000228</v>
      </c>
      <c r="V42" s="88">
        <f t="shared" si="3"/>
        <v>-56550607</v>
      </c>
      <c r="W42" s="88">
        <f t="shared" si="3"/>
        <v>7209669</v>
      </c>
      <c r="X42" s="88">
        <f t="shared" si="3"/>
        <v>-5307931</v>
      </c>
      <c r="Y42" s="88">
        <f t="shared" si="3"/>
        <v>12517600</v>
      </c>
      <c r="Z42" s="208">
        <f>+IF(X42&lt;&gt;0,+(Y42/X42)*100,0)</f>
        <v>-235.82823514472966</v>
      </c>
      <c r="AA42" s="206">
        <f>SUM(AA38:AA41)</f>
        <v>1185693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-10015618</v>
      </c>
      <c r="D44" s="210">
        <f>+D42-D43</f>
        <v>0</v>
      </c>
      <c r="E44" s="211">
        <f t="shared" si="4"/>
        <v>-5308000</v>
      </c>
      <c r="F44" s="77">
        <f t="shared" si="4"/>
        <v>1185693</v>
      </c>
      <c r="G44" s="77">
        <f t="shared" si="4"/>
        <v>70861951</v>
      </c>
      <c r="H44" s="77">
        <f t="shared" si="4"/>
        <v>-17967138</v>
      </c>
      <c r="I44" s="77">
        <f t="shared" si="4"/>
        <v>-23197242</v>
      </c>
      <c r="J44" s="77">
        <f t="shared" si="4"/>
        <v>29697571</v>
      </c>
      <c r="K44" s="77">
        <f t="shared" si="4"/>
        <v>-20562685</v>
      </c>
      <c r="L44" s="77">
        <f t="shared" si="4"/>
        <v>70642451</v>
      </c>
      <c r="M44" s="77">
        <f t="shared" si="4"/>
        <v>-28009048</v>
      </c>
      <c r="N44" s="77">
        <f t="shared" si="4"/>
        <v>22070718</v>
      </c>
      <c r="O44" s="77">
        <f t="shared" si="4"/>
        <v>-18211509</v>
      </c>
      <c r="P44" s="77">
        <f t="shared" si="4"/>
        <v>-17964953</v>
      </c>
      <c r="Q44" s="77">
        <f t="shared" si="4"/>
        <v>48168449</v>
      </c>
      <c r="R44" s="77">
        <f t="shared" si="4"/>
        <v>11991987</v>
      </c>
      <c r="S44" s="77">
        <f t="shared" si="4"/>
        <v>-21601802</v>
      </c>
      <c r="T44" s="77">
        <f t="shared" si="4"/>
        <v>-17948577</v>
      </c>
      <c r="U44" s="77">
        <f t="shared" si="4"/>
        <v>-17000228</v>
      </c>
      <c r="V44" s="77">
        <f t="shared" si="4"/>
        <v>-56550607</v>
      </c>
      <c r="W44" s="77">
        <f t="shared" si="4"/>
        <v>7209669</v>
      </c>
      <c r="X44" s="77">
        <f t="shared" si="4"/>
        <v>-5307931</v>
      </c>
      <c r="Y44" s="77">
        <f t="shared" si="4"/>
        <v>12517600</v>
      </c>
      <c r="Z44" s="212">
        <f>+IF(X44&lt;&gt;0,+(Y44/X44)*100,0)</f>
        <v>-235.82823514472966</v>
      </c>
      <c r="AA44" s="210">
        <f>+AA42-AA43</f>
        <v>1185693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-10015618</v>
      </c>
      <c r="D46" s="206">
        <f>SUM(D44:D45)</f>
        <v>0</v>
      </c>
      <c r="E46" s="207">
        <f t="shared" si="5"/>
        <v>-5308000</v>
      </c>
      <c r="F46" s="88">
        <f t="shared" si="5"/>
        <v>1185693</v>
      </c>
      <c r="G46" s="88">
        <f t="shared" si="5"/>
        <v>70861951</v>
      </c>
      <c r="H46" s="88">
        <f t="shared" si="5"/>
        <v>-17967138</v>
      </c>
      <c r="I46" s="88">
        <f t="shared" si="5"/>
        <v>-23197242</v>
      </c>
      <c r="J46" s="88">
        <f t="shared" si="5"/>
        <v>29697571</v>
      </c>
      <c r="K46" s="88">
        <f t="shared" si="5"/>
        <v>-20562685</v>
      </c>
      <c r="L46" s="88">
        <f t="shared" si="5"/>
        <v>70642451</v>
      </c>
      <c r="M46" s="88">
        <f t="shared" si="5"/>
        <v>-28009048</v>
      </c>
      <c r="N46" s="88">
        <f t="shared" si="5"/>
        <v>22070718</v>
      </c>
      <c r="O46" s="88">
        <f t="shared" si="5"/>
        <v>-18211509</v>
      </c>
      <c r="P46" s="88">
        <f t="shared" si="5"/>
        <v>-17964953</v>
      </c>
      <c r="Q46" s="88">
        <f t="shared" si="5"/>
        <v>48168449</v>
      </c>
      <c r="R46" s="88">
        <f t="shared" si="5"/>
        <v>11991987</v>
      </c>
      <c r="S46" s="88">
        <f t="shared" si="5"/>
        <v>-21601802</v>
      </c>
      <c r="T46" s="88">
        <f t="shared" si="5"/>
        <v>-17948577</v>
      </c>
      <c r="U46" s="88">
        <f t="shared" si="5"/>
        <v>-17000228</v>
      </c>
      <c r="V46" s="88">
        <f t="shared" si="5"/>
        <v>-56550607</v>
      </c>
      <c r="W46" s="88">
        <f t="shared" si="5"/>
        <v>7209669</v>
      </c>
      <c r="X46" s="88">
        <f t="shared" si="5"/>
        <v>-5307931</v>
      </c>
      <c r="Y46" s="88">
        <f t="shared" si="5"/>
        <v>12517600</v>
      </c>
      <c r="Z46" s="208">
        <f>+IF(X46&lt;&gt;0,+(Y46/X46)*100,0)</f>
        <v>-235.82823514472966</v>
      </c>
      <c r="AA46" s="206">
        <f>SUM(AA44:AA45)</f>
        <v>1185693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-10015618</v>
      </c>
      <c r="D48" s="217">
        <f>SUM(D46:D47)</f>
        <v>0</v>
      </c>
      <c r="E48" s="218">
        <f t="shared" si="6"/>
        <v>-5308000</v>
      </c>
      <c r="F48" s="219">
        <f t="shared" si="6"/>
        <v>1185693</v>
      </c>
      <c r="G48" s="219">
        <f t="shared" si="6"/>
        <v>70861951</v>
      </c>
      <c r="H48" s="220">
        <f t="shared" si="6"/>
        <v>-17967138</v>
      </c>
      <c r="I48" s="220">
        <f t="shared" si="6"/>
        <v>-23197242</v>
      </c>
      <c r="J48" s="220">
        <f t="shared" si="6"/>
        <v>29697571</v>
      </c>
      <c r="K48" s="220">
        <f t="shared" si="6"/>
        <v>-20562685</v>
      </c>
      <c r="L48" s="220">
        <f t="shared" si="6"/>
        <v>70642451</v>
      </c>
      <c r="M48" s="219">
        <f t="shared" si="6"/>
        <v>-28009048</v>
      </c>
      <c r="N48" s="219">
        <f t="shared" si="6"/>
        <v>22070718</v>
      </c>
      <c r="O48" s="220">
        <f t="shared" si="6"/>
        <v>-18211509</v>
      </c>
      <c r="P48" s="220">
        <f t="shared" si="6"/>
        <v>-17964953</v>
      </c>
      <c r="Q48" s="220">
        <f t="shared" si="6"/>
        <v>48168449</v>
      </c>
      <c r="R48" s="220">
        <f t="shared" si="6"/>
        <v>11991987</v>
      </c>
      <c r="S48" s="220">
        <f t="shared" si="6"/>
        <v>-21601802</v>
      </c>
      <c r="T48" s="219">
        <f t="shared" si="6"/>
        <v>-17948577</v>
      </c>
      <c r="U48" s="219">
        <f t="shared" si="6"/>
        <v>-17000228</v>
      </c>
      <c r="V48" s="220">
        <f t="shared" si="6"/>
        <v>-56550607</v>
      </c>
      <c r="W48" s="220">
        <f t="shared" si="6"/>
        <v>7209669</v>
      </c>
      <c r="X48" s="220">
        <f t="shared" si="6"/>
        <v>-5307931</v>
      </c>
      <c r="Y48" s="220">
        <f t="shared" si="6"/>
        <v>12517600</v>
      </c>
      <c r="Z48" s="221">
        <f>+IF(X48&lt;&gt;0,+(Y48/X48)*100,0)</f>
        <v>-235.82823514472966</v>
      </c>
      <c r="AA48" s="222">
        <f>SUM(AA46:AA47)</f>
        <v>1185693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7249275</v>
      </c>
      <c r="D5" s="153">
        <f>SUM(D6:D8)</f>
        <v>0</v>
      </c>
      <c r="E5" s="154">
        <f t="shared" si="0"/>
        <v>1250000</v>
      </c>
      <c r="F5" s="100">
        <f t="shared" si="0"/>
        <v>815000</v>
      </c>
      <c r="G5" s="100">
        <f t="shared" si="0"/>
        <v>203365</v>
      </c>
      <c r="H5" s="100">
        <f t="shared" si="0"/>
        <v>164181</v>
      </c>
      <c r="I5" s="100">
        <f t="shared" si="0"/>
        <v>11056</v>
      </c>
      <c r="J5" s="100">
        <f t="shared" si="0"/>
        <v>378602</v>
      </c>
      <c r="K5" s="100">
        <f t="shared" si="0"/>
        <v>7750</v>
      </c>
      <c r="L5" s="100">
        <f t="shared" si="0"/>
        <v>16399</v>
      </c>
      <c r="M5" s="100">
        <f t="shared" si="0"/>
        <v>0</v>
      </c>
      <c r="N5" s="100">
        <f t="shared" si="0"/>
        <v>24149</v>
      </c>
      <c r="O5" s="100">
        <f t="shared" si="0"/>
        <v>0</v>
      </c>
      <c r="P5" s="100">
        <f t="shared" si="0"/>
        <v>131365</v>
      </c>
      <c r="Q5" s="100">
        <f t="shared" si="0"/>
        <v>96876</v>
      </c>
      <c r="R5" s="100">
        <f t="shared" si="0"/>
        <v>228241</v>
      </c>
      <c r="S5" s="100">
        <f t="shared" si="0"/>
        <v>24293</v>
      </c>
      <c r="T5" s="100">
        <f t="shared" si="0"/>
        <v>28250</v>
      </c>
      <c r="U5" s="100">
        <f t="shared" si="0"/>
        <v>15883</v>
      </c>
      <c r="V5" s="100">
        <f t="shared" si="0"/>
        <v>68426</v>
      </c>
      <c r="W5" s="100">
        <f t="shared" si="0"/>
        <v>699418</v>
      </c>
      <c r="X5" s="100">
        <f t="shared" si="0"/>
        <v>1250000</v>
      </c>
      <c r="Y5" s="100">
        <f t="shared" si="0"/>
        <v>-550582</v>
      </c>
      <c r="Z5" s="137">
        <f>+IF(X5&lt;&gt;0,+(Y5/X5)*100,0)</f>
        <v>-44.04656</v>
      </c>
      <c r="AA5" s="153">
        <f>SUM(AA6:AA8)</f>
        <v>815000</v>
      </c>
    </row>
    <row r="6" spans="1:27" ht="13.5">
      <c r="A6" s="138" t="s">
        <v>75</v>
      </c>
      <c r="B6" s="136"/>
      <c r="C6" s="155">
        <v>1213543</v>
      </c>
      <c r="D6" s="155"/>
      <c r="E6" s="156">
        <v>1000000</v>
      </c>
      <c r="F6" s="60">
        <v>315000</v>
      </c>
      <c r="G6" s="60">
        <v>162980</v>
      </c>
      <c r="H6" s="60"/>
      <c r="I6" s="60">
        <v>9302</v>
      </c>
      <c r="J6" s="60">
        <v>172282</v>
      </c>
      <c r="K6" s="60">
        <v>7750</v>
      </c>
      <c r="L6" s="60">
        <v>16399</v>
      </c>
      <c r="M6" s="60"/>
      <c r="N6" s="60">
        <v>24149</v>
      </c>
      <c r="O6" s="60"/>
      <c r="P6" s="60">
        <v>131365</v>
      </c>
      <c r="Q6" s="60">
        <v>96876</v>
      </c>
      <c r="R6" s="60">
        <v>228241</v>
      </c>
      <c r="S6" s="60">
        <v>24293</v>
      </c>
      <c r="T6" s="60"/>
      <c r="U6" s="60">
        <v>13682</v>
      </c>
      <c r="V6" s="60">
        <v>37975</v>
      </c>
      <c r="W6" s="60">
        <v>462647</v>
      </c>
      <c r="X6" s="60">
        <v>1000000</v>
      </c>
      <c r="Y6" s="60">
        <v>-537353</v>
      </c>
      <c r="Z6" s="140">
        <v>-53.74</v>
      </c>
      <c r="AA6" s="62">
        <v>315000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>
        <v>2201</v>
      </c>
      <c r="V7" s="159">
        <v>2201</v>
      </c>
      <c r="W7" s="159">
        <v>2201</v>
      </c>
      <c r="X7" s="159"/>
      <c r="Y7" s="159">
        <v>2201</v>
      </c>
      <c r="Z7" s="141"/>
      <c r="AA7" s="225"/>
    </row>
    <row r="8" spans="1:27" ht="13.5">
      <c r="A8" s="138" t="s">
        <v>77</v>
      </c>
      <c r="B8" s="136"/>
      <c r="C8" s="155">
        <v>6035732</v>
      </c>
      <c r="D8" s="155"/>
      <c r="E8" s="156">
        <v>250000</v>
      </c>
      <c r="F8" s="60">
        <v>500000</v>
      </c>
      <c r="G8" s="60">
        <v>40385</v>
      </c>
      <c r="H8" s="60">
        <v>164181</v>
      </c>
      <c r="I8" s="60">
        <v>1754</v>
      </c>
      <c r="J8" s="60">
        <v>206320</v>
      </c>
      <c r="K8" s="60"/>
      <c r="L8" s="60"/>
      <c r="M8" s="60"/>
      <c r="N8" s="60"/>
      <c r="O8" s="60"/>
      <c r="P8" s="60"/>
      <c r="Q8" s="60"/>
      <c r="R8" s="60"/>
      <c r="S8" s="60"/>
      <c r="T8" s="60">
        <v>28250</v>
      </c>
      <c r="U8" s="60"/>
      <c r="V8" s="60">
        <v>28250</v>
      </c>
      <c r="W8" s="60">
        <v>234570</v>
      </c>
      <c r="X8" s="60">
        <v>250000</v>
      </c>
      <c r="Y8" s="60">
        <v>-15430</v>
      </c>
      <c r="Z8" s="140">
        <v>-6.17</v>
      </c>
      <c r="AA8" s="62">
        <v>500000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35000000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35000000</v>
      </c>
      <c r="Y15" s="100">
        <f t="shared" si="2"/>
        <v>-35000000</v>
      </c>
      <c r="Z15" s="137">
        <f>+IF(X15&lt;&gt;0,+(Y15/X15)*100,0)</f>
        <v>-100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>
        <v>35000000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35000000</v>
      </c>
      <c r="Y16" s="60">
        <v>-35000000</v>
      </c>
      <c r="Z16" s="140">
        <v>-100</v>
      </c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7249275</v>
      </c>
      <c r="D25" s="217">
        <f>+D5+D9+D15+D19+D24</f>
        <v>0</v>
      </c>
      <c r="E25" s="230">
        <f t="shared" si="4"/>
        <v>36250000</v>
      </c>
      <c r="F25" s="219">
        <f t="shared" si="4"/>
        <v>815000</v>
      </c>
      <c r="G25" s="219">
        <f t="shared" si="4"/>
        <v>203365</v>
      </c>
      <c r="H25" s="219">
        <f t="shared" si="4"/>
        <v>164181</v>
      </c>
      <c r="I25" s="219">
        <f t="shared" si="4"/>
        <v>11056</v>
      </c>
      <c r="J25" s="219">
        <f t="shared" si="4"/>
        <v>378602</v>
      </c>
      <c r="K25" s="219">
        <f t="shared" si="4"/>
        <v>7750</v>
      </c>
      <c r="L25" s="219">
        <f t="shared" si="4"/>
        <v>16399</v>
      </c>
      <c r="M25" s="219">
        <f t="shared" si="4"/>
        <v>0</v>
      </c>
      <c r="N25" s="219">
        <f t="shared" si="4"/>
        <v>24149</v>
      </c>
      <c r="O25" s="219">
        <f t="shared" si="4"/>
        <v>0</v>
      </c>
      <c r="P25" s="219">
        <f t="shared" si="4"/>
        <v>131365</v>
      </c>
      <c r="Q25" s="219">
        <f t="shared" si="4"/>
        <v>96876</v>
      </c>
      <c r="R25" s="219">
        <f t="shared" si="4"/>
        <v>228241</v>
      </c>
      <c r="S25" s="219">
        <f t="shared" si="4"/>
        <v>24293</v>
      </c>
      <c r="T25" s="219">
        <f t="shared" si="4"/>
        <v>28250</v>
      </c>
      <c r="U25" s="219">
        <f t="shared" si="4"/>
        <v>15883</v>
      </c>
      <c r="V25" s="219">
        <f t="shared" si="4"/>
        <v>68426</v>
      </c>
      <c r="W25" s="219">
        <f t="shared" si="4"/>
        <v>699418</v>
      </c>
      <c r="X25" s="219">
        <f t="shared" si="4"/>
        <v>36250000</v>
      </c>
      <c r="Y25" s="219">
        <f t="shared" si="4"/>
        <v>-35550582</v>
      </c>
      <c r="Z25" s="231">
        <f>+IF(X25&lt;&gt;0,+(Y25/X25)*100,0)</f>
        <v>-98.07057103448275</v>
      </c>
      <c r="AA25" s="232">
        <f>+AA5+AA9+AA15+AA19+AA24</f>
        <v>815000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7249275</v>
      </c>
      <c r="D28" s="155"/>
      <c r="E28" s="156">
        <v>1250000</v>
      </c>
      <c r="F28" s="60">
        <v>815000</v>
      </c>
      <c r="G28" s="60"/>
      <c r="H28" s="60"/>
      <c r="I28" s="60"/>
      <c r="J28" s="60"/>
      <c r="K28" s="60"/>
      <c r="L28" s="60"/>
      <c r="M28" s="60"/>
      <c r="N28" s="60"/>
      <c r="O28" s="60"/>
      <c r="P28" s="60">
        <v>131365</v>
      </c>
      <c r="Q28" s="60">
        <v>96876</v>
      </c>
      <c r="R28" s="60">
        <v>228241</v>
      </c>
      <c r="S28" s="60">
        <v>24293</v>
      </c>
      <c r="T28" s="60">
        <v>28250</v>
      </c>
      <c r="U28" s="60">
        <v>15883</v>
      </c>
      <c r="V28" s="60">
        <v>68426</v>
      </c>
      <c r="W28" s="60">
        <v>296667</v>
      </c>
      <c r="X28" s="60"/>
      <c r="Y28" s="60">
        <v>296667</v>
      </c>
      <c r="Z28" s="140"/>
      <c r="AA28" s="155">
        <v>815000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>
        <v>203365</v>
      </c>
      <c r="H29" s="60">
        <v>164181</v>
      </c>
      <c r="I29" s="60">
        <v>11056</v>
      </c>
      <c r="J29" s="60">
        <v>378602</v>
      </c>
      <c r="K29" s="60">
        <v>7750</v>
      </c>
      <c r="L29" s="60">
        <v>16399</v>
      </c>
      <c r="M29" s="60"/>
      <c r="N29" s="60">
        <v>24149</v>
      </c>
      <c r="O29" s="60"/>
      <c r="P29" s="60"/>
      <c r="Q29" s="60"/>
      <c r="R29" s="60"/>
      <c r="S29" s="60"/>
      <c r="T29" s="60"/>
      <c r="U29" s="60"/>
      <c r="V29" s="60"/>
      <c r="W29" s="60">
        <v>402751</v>
      </c>
      <c r="X29" s="60"/>
      <c r="Y29" s="60">
        <v>402751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7249275</v>
      </c>
      <c r="D32" s="210">
        <f>SUM(D28:D31)</f>
        <v>0</v>
      </c>
      <c r="E32" s="211">
        <f t="shared" si="5"/>
        <v>1250000</v>
      </c>
      <c r="F32" s="77">
        <f t="shared" si="5"/>
        <v>815000</v>
      </c>
      <c r="G32" s="77">
        <f t="shared" si="5"/>
        <v>203365</v>
      </c>
      <c r="H32" s="77">
        <f t="shared" si="5"/>
        <v>164181</v>
      </c>
      <c r="I32" s="77">
        <f t="shared" si="5"/>
        <v>11056</v>
      </c>
      <c r="J32" s="77">
        <f t="shared" si="5"/>
        <v>378602</v>
      </c>
      <c r="K32" s="77">
        <f t="shared" si="5"/>
        <v>7750</v>
      </c>
      <c r="L32" s="77">
        <f t="shared" si="5"/>
        <v>16399</v>
      </c>
      <c r="M32" s="77">
        <f t="shared" si="5"/>
        <v>0</v>
      </c>
      <c r="N32" s="77">
        <f t="shared" si="5"/>
        <v>24149</v>
      </c>
      <c r="O32" s="77">
        <f t="shared" si="5"/>
        <v>0</v>
      </c>
      <c r="P32" s="77">
        <f t="shared" si="5"/>
        <v>131365</v>
      </c>
      <c r="Q32" s="77">
        <f t="shared" si="5"/>
        <v>96876</v>
      </c>
      <c r="R32" s="77">
        <f t="shared" si="5"/>
        <v>228241</v>
      </c>
      <c r="S32" s="77">
        <f t="shared" si="5"/>
        <v>24293</v>
      </c>
      <c r="T32" s="77">
        <f t="shared" si="5"/>
        <v>28250</v>
      </c>
      <c r="U32" s="77">
        <f t="shared" si="5"/>
        <v>15883</v>
      </c>
      <c r="V32" s="77">
        <f t="shared" si="5"/>
        <v>68426</v>
      </c>
      <c r="W32" s="77">
        <f t="shared" si="5"/>
        <v>699418</v>
      </c>
      <c r="X32" s="77">
        <f t="shared" si="5"/>
        <v>0</v>
      </c>
      <c r="Y32" s="77">
        <f t="shared" si="5"/>
        <v>699418</v>
      </c>
      <c r="Z32" s="212">
        <f>+IF(X32&lt;&gt;0,+(Y32/X32)*100,0)</f>
        <v>0</v>
      </c>
      <c r="AA32" s="79">
        <f>SUM(AA28:AA31)</f>
        <v>815000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35000000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7249275</v>
      </c>
      <c r="D36" s="222">
        <f>SUM(D32:D35)</f>
        <v>0</v>
      </c>
      <c r="E36" s="218">
        <f t="shared" si="6"/>
        <v>36250000</v>
      </c>
      <c r="F36" s="220">
        <f t="shared" si="6"/>
        <v>815000</v>
      </c>
      <c r="G36" s="220">
        <f t="shared" si="6"/>
        <v>203365</v>
      </c>
      <c r="H36" s="220">
        <f t="shared" si="6"/>
        <v>164181</v>
      </c>
      <c r="I36" s="220">
        <f t="shared" si="6"/>
        <v>11056</v>
      </c>
      <c r="J36" s="220">
        <f t="shared" si="6"/>
        <v>378602</v>
      </c>
      <c r="K36" s="220">
        <f t="shared" si="6"/>
        <v>7750</v>
      </c>
      <c r="L36" s="220">
        <f t="shared" si="6"/>
        <v>16399</v>
      </c>
      <c r="M36" s="220">
        <f t="shared" si="6"/>
        <v>0</v>
      </c>
      <c r="N36" s="220">
        <f t="shared" si="6"/>
        <v>24149</v>
      </c>
      <c r="O36" s="220">
        <f t="shared" si="6"/>
        <v>0</v>
      </c>
      <c r="P36" s="220">
        <f t="shared" si="6"/>
        <v>131365</v>
      </c>
      <c r="Q36" s="220">
        <f t="shared" si="6"/>
        <v>96876</v>
      </c>
      <c r="R36" s="220">
        <f t="shared" si="6"/>
        <v>228241</v>
      </c>
      <c r="S36" s="220">
        <f t="shared" si="6"/>
        <v>24293</v>
      </c>
      <c r="T36" s="220">
        <f t="shared" si="6"/>
        <v>28250</v>
      </c>
      <c r="U36" s="220">
        <f t="shared" si="6"/>
        <v>15883</v>
      </c>
      <c r="V36" s="220">
        <f t="shared" si="6"/>
        <v>68426</v>
      </c>
      <c r="W36" s="220">
        <f t="shared" si="6"/>
        <v>699418</v>
      </c>
      <c r="X36" s="220">
        <f t="shared" si="6"/>
        <v>0</v>
      </c>
      <c r="Y36" s="220">
        <f t="shared" si="6"/>
        <v>699418</v>
      </c>
      <c r="Z36" s="221">
        <f>+IF(X36&lt;&gt;0,+(Y36/X36)*100,0)</f>
        <v>0</v>
      </c>
      <c r="AA36" s="239">
        <f>SUM(AA32:AA35)</f>
        <v>815000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943000</v>
      </c>
      <c r="F6" s="60">
        <v>3983710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3983710</v>
      </c>
      <c r="Y6" s="60">
        <v>-3983710</v>
      </c>
      <c r="Z6" s="140">
        <v>-100</v>
      </c>
      <c r="AA6" s="62">
        <v>3983710</v>
      </c>
    </row>
    <row r="7" spans="1:27" ht="13.5">
      <c r="A7" s="249" t="s">
        <v>144</v>
      </c>
      <c r="B7" s="182"/>
      <c r="C7" s="155"/>
      <c r="D7" s="155"/>
      <c r="E7" s="59">
        <v>108000000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>
        <v>1639420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1639420</v>
      </c>
      <c r="Y8" s="60">
        <v>-1639420</v>
      </c>
      <c r="Z8" s="140">
        <v>-100</v>
      </c>
      <c r="AA8" s="62">
        <v>1639420</v>
      </c>
    </row>
    <row r="9" spans="1:27" ht="13.5">
      <c r="A9" s="249" t="s">
        <v>146</v>
      </c>
      <c r="B9" s="182"/>
      <c r="C9" s="155">
        <v>6887645</v>
      </c>
      <c r="D9" s="155"/>
      <c r="E9" s="59">
        <v>65000</v>
      </c>
      <c r="F9" s="60">
        <v>1264515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1264515</v>
      </c>
      <c r="Y9" s="60">
        <v>-1264515</v>
      </c>
      <c r="Z9" s="140">
        <v>-100</v>
      </c>
      <c r="AA9" s="62">
        <v>1264515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2863348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9750993</v>
      </c>
      <c r="D12" s="168">
        <f>SUM(D6:D11)</f>
        <v>0</v>
      </c>
      <c r="E12" s="72">
        <f t="shared" si="0"/>
        <v>109008000</v>
      </c>
      <c r="F12" s="73">
        <f t="shared" si="0"/>
        <v>6887645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6887645</v>
      </c>
      <c r="Y12" s="73">
        <f t="shared" si="0"/>
        <v>-6887645</v>
      </c>
      <c r="Z12" s="170">
        <f>+IF(X12&lt;&gt;0,+(Y12/X12)*100,0)</f>
        <v>-100</v>
      </c>
      <c r="AA12" s="74">
        <f>SUM(AA6:AA11)</f>
        <v>6887645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39612296</v>
      </c>
      <c r="D19" s="155"/>
      <c r="E19" s="59">
        <v>29949000</v>
      </c>
      <c r="F19" s="60">
        <v>39612296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39612296</v>
      </c>
      <c r="Y19" s="60">
        <v>-39612296</v>
      </c>
      <c r="Z19" s="140">
        <v>-100</v>
      </c>
      <c r="AA19" s="62">
        <v>39612296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27000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39612296</v>
      </c>
      <c r="D24" s="168">
        <f>SUM(D15:D23)</f>
        <v>0</v>
      </c>
      <c r="E24" s="76">
        <f t="shared" si="1"/>
        <v>29976000</v>
      </c>
      <c r="F24" s="77">
        <f t="shared" si="1"/>
        <v>39612296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39612296</v>
      </c>
      <c r="Y24" s="77">
        <f t="shared" si="1"/>
        <v>-39612296</v>
      </c>
      <c r="Z24" s="212">
        <f>+IF(X24&lt;&gt;0,+(Y24/X24)*100,0)</f>
        <v>-100</v>
      </c>
      <c r="AA24" s="79">
        <f>SUM(AA15:AA23)</f>
        <v>39612296</v>
      </c>
    </row>
    <row r="25" spans="1:27" ht="13.5">
      <c r="A25" s="250" t="s">
        <v>159</v>
      </c>
      <c r="B25" s="251"/>
      <c r="C25" s="168">
        <f aca="true" t="shared" si="2" ref="C25:Y25">+C12+C24</f>
        <v>49363289</v>
      </c>
      <c r="D25" s="168">
        <f>+D12+D24</f>
        <v>0</v>
      </c>
      <c r="E25" s="72">
        <f t="shared" si="2"/>
        <v>138984000</v>
      </c>
      <c r="F25" s="73">
        <f t="shared" si="2"/>
        <v>46499941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46499941</v>
      </c>
      <c r="Y25" s="73">
        <f t="shared" si="2"/>
        <v>-46499941</v>
      </c>
      <c r="Z25" s="170">
        <f>+IF(X25&lt;&gt;0,+(Y25/X25)*100,0)</f>
        <v>-100</v>
      </c>
      <c r="AA25" s="74">
        <f>+AA12+AA24</f>
        <v>46499941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1777275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>
        <v>1777275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1777275</v>
      </c>
      <c r="Y31" s="60">
        <v>-1777275</v>
      </c>
      <c r="Z31" s="140">
        <v>-100</v>
      </c>
      <c r="AA31" s="62">
        <v>1777275</v>
      </c>
    </row>
    <row r="32" spans="1:27" ht="13.5">
      <c r="A32" s="249" t="s">
        <v>164</v>
      </c>
      <c r="B32" s="182"/>
      <c r="C32" s="155">
        <v>31365146</v>
      </c>
      <c r="D32" s="155"/>
      <c r="E32" s="59">
        <v>65000</v>
      </c>
      <c r="F32" s="60">
        <v>31365146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31365146</v>
      </c>
      <c r="Y32" s="60">
        <v>-31365146</v>
      </c>
      <c r="Z32" s="140">
        <v>-100</v>
      </c>
      <c r="AA32" s="62">
        <v>31365146</v>
      </c>
    </row>
    <row r="33" spans="1:27" ht="13.5">
      <c r="A33" s="249" t="s">
        <v>165</v>
      </c>
      <c r="B33" s="182"/>
      <c r="C33" s="155">
        <v>14161593</v>
      </c>
      <c r="D33" s="155"/>
      <c r="E33" s="59">
        <v>1082000</v>
      </c>
      <c r="F33" s="60">
        <v>14161593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14161593</v>
      </c>
      <c r="Y33" s="60">
        <v>-14161593</v>
      </c>
      <c r="Z33" s="140">
        <v>-100</v>
      </c>
      <c r="AA33" s="62">
        <v>14161593</v>
      </c>
    </row>
    <row r="34" spans="1:27" ht="13.5">
      <c r="A34" s="250" t="s">
        <v>58</v>
      </c>
      <c r="B34" s="251"/>
      <c r="C34" s="168">
        <f aca="true" t="shared" si="3" ref="C34:Y34">SUM(C29:C33)</f>
        <v>47304014</v>
      </c>
      <c r="D34" s="168">
        <f>SUM(D29:D33)</f>
        <v>0</v>
      </c>
      <c r="E34" s="72">
        <f t="shared" si="3"/>
        <v>1147000</v>
      </c>
      <c r="F34" s="73">
        <f t="shared" si="3"/>
        <v>47304014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47304014</v>
      </c>
      <c r="Y34" s="73">
        <f t="shared" si="3"/>
        <v>-47304014</v>
      </c>
      <c r="Z34" s="170">
        <f>+IF(X34&lt;&gt;0,+(Y34/X34)*100,0)</f>
        <v>-100</v>
      </c>
      <c r="AA34" s="74">
        <f>SUM(AA29:AA33)</f>
        <v>47304014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2059275</v>
      </c>
      <c r="D37" s="155"/>
      <c r="E37" s="59">
        <v>35000000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>
        <v>2059275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2059275</v>
      </c>
      <c r="Y38" s="60">
        <v>-2059275</v>
      </c>
      <c r="Z38" s="140">
        <v>-100</v>
      </c>
      <c r="AA38" s="62">
        <v>2059275</v>
      </c>
    </row>
    <row r="39" spans="1:27" ht="13.5">
      <c r="A39" s="250" t="s">
        <v>59</v>
      </c>
      <c r="B39" s="253"/>
      <c r="C39" s="168">
        <f aca="true" t="shared" si="4" ref="C39:Y39">SUM(C37:C38)</f>
        <v>2059275</v>
      </c>
      <c r="D39" s="168">
        <f>SUM(D37:D38)</f>
        <v>0</v>
      </c>
      <c r="E39" s="76">
        <f t="shared" si="4"/>
        <v>35000000</v>
      </c>
      <c r="F39" s="77">
        <f t="shared" si="4"/>
        <v>2059275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2059275</v>
      </c>
      <c r="Y39" s="77">
        <f t="shared" si="4"/>
        <v>-2059275</v>
      </c>
      <c r="Z39" s="212">
        <f>+IF(X39&lt;&gt;0,+(Y39/X39)*100,0)</f>
        <v>-100</v>
      </c>
      <c r="AA39" s="79">
        <f>SUM(AA37:AA38)</f>
        <v>2059275</v>
      </c>
    </row>
    <row r="40" spans="1:27" ht="13.5">
      <c r="A40" s="250" t="s">
        <v>167</v>
      </c>
      <c r="B40" s="251"/>
      <c r="C40" s="168">
        <f aca="true" t="shared" si="5" ref="C40:Y40">+C34+C39</f>
        <v>49363289</v>
      </c>
      <c r="D40" s="168">
        <f>+D34+D39</f>
        <v>0</v>
      </c>
      <c r="E40" s="72">
        <f t="shared" si="5"/>
        <v>36147000</v>
      </c>
      <c r="F40" s="73">
        <f t="shared" si="5"/>
        <v>49363289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49363289</v>
      </c>
      <c r="Y40" s="73">
        <f t="shared" si="5"/>
        <v>-49363289</v>
      </c>
      <c r="Z40" s="170">
        <f>+IF(X40&lt;&gt;0,+(Y40/X40)*100,0)</f>
        <v>-100</v>
      </c>
      <c r="AA40" s="74">
        <f>+AA34+AA39</f>
        <v>49363289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102837000</v>
      </c>
      <c r="F42" s="259">
        <f t="shared" si="6"/>
        <v>-2863348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-2863348</v>
      </c>
      <c r="Y42" s="259">
        <f t="shared" si="6"/>
        <v>2863348</v>
      </c>
      <c r="Z42" s="260">
        <f>+IF(X42&lt;&gt;0,+(Y42/X42)*100,0)</f>
        <v>-100</v>
      </c>
      <c r="AA42" s="261">
        <f>+AA25-AA40</f>
        <v>-2863348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/>
      <c r="F45" s="60">
        <v>-3606005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-3606005</v>
      </c>
      <c r="Y45" s="60">
        <v>3606005</v>
      </c>
      <c r="Z45" s="139">
        <v>-100</v>
      </c>
      <c r="AA45" s="62">
        <v>-3606005</v>
      </c>
    </row>
    <row r="46" spans="1:27" ht="13.5">
      <c r="A46" s="249" t="s">
        <v>171</v>
      </c>
      <c r="B46" s="182"/>
      <c r="C46" s="155"/>
      <c r="D46" s="155"/>
      <c r="E46" s="59">
        <v>102837000</v>
      </c>
      <c r="F46" s="60">
        <v>742657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742657</v>
      </c>
      <c r="Y46" s="60">
        <v>-742657</v>
      </c>
      <c r="Z46" s="139">
        <v>-100</v>
      </c>
      <c r="AA46" s="62">
        <v>742657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102837000</v>
      </c>
      <c r="F48" s="219">
        <f t="shared" si="7"/>
        <v>-2863348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-2863348</v>
      </c>
      <c r="Y48" s="219">
        <f t="shared" si="7"/>
        <v>2863348</v>
      </c>
      <c r="Z48" s="265">
        <f>+IF(X48&lt;&gt;0,+(Y48/X48)*100,0)</f>
        <v>-100</v>
      </c>
      <c r="AA48" s="232">
        <f>SUM(AA45:AA47)</f>
        <v>-2863348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178</v>
      </c>
      <c r="B8" s="182"/>
      <c r="C8" s="155">
        <v>1920225</v>
      </c>
      <c r="D8" s="155"/>
      <c r="E8" s="59">
        <v>1289000</v>
      </c>
      <c r="F8" s="60">
        <v>147000</v>
      </c>
      <c r="G8" s="60">
        <v>256896</v>
      </c>
      <c r="H8" s="60">
        <v>1357174</v>
      </c>
      <c r="I8" s="60">
        <v>53231</v>
      </c>
      <c r="J8" s="60">
        <v>1667301</v>
      </c>
      <c r="K8" s="60">
        <v>96624</v>
      </c>
      <c r="L8" s="60">
        <v>13360</v>
      </c>
      <c r="M8" s="60">
        <v>1870525</v>
      </c>
      <c r="N8" s="60">
        <v>1980509</v>
      </c>
      <c r="O8" s="60">
        <v>16718</v>
      </c>
      <c r="P8" s="60">
        <v>2335551</v>
      </c>
      <c r="Q8" s="60">
        <v>79212</v>
      </c>
      <c r="R8" s="60">
        <v>2431481</v>
      </c>
      <c r="S8" s="60">
        <v>4824</v>
      </c>
      <c r="T8" s="60">
        <v>2180</v>
      </c>
      <c r="U8" s="60"/>
      <c r="V8" s="60">
        <v>7004</v>
      </c>
      <c r="W8" s="60">
        <v>6086295</v>
      </c>
      <c r="X8" s="60">
        <v>147000</v>
      </c>
      <c r="Y8" s="60">
        <v>5939295</v>
      </c>
      <c r="Z8" s="140">
        <v>4040.34</v>
      </c>
      <c r="AA8" s="62">
        <v>147000</v>
      </c>
    </row>
    <row r="9" spans="1:27" ht="13.5">
      <c r="A9" s="249" t="s">
        <v>179</v>
      </c>
      <c r="B9" s="182"/>
      <c r="C9" s="155">
        <v>263398645</v>
      </c>
      <c r="D9" s="155"/>
      <c r="E9" s="59">
        <v>271061000</v>
      </c>
      <c r="F9" s="60">
        <v>271150000</v>
      </c>
      <c r="G9" s="60">
        <v>106163000</v>
      </c>
      <c r="H9" s="60">
        <v>3177000</v>
      </c>
      <c r="I9" s="60"/>
      <c r="J9" s="60">
        <v>109340000</v>
      </c>
      <c r="K9" s="60"/>
      <c r="L9" s="60">
        <v>88348000</v>
      </c>
      <c r="M9" s="60">
        <v>358000</v>
      </c>
      <c r="N9" s="60">
        <v>88706000</v>
      </c>
      <c r="O9" s="60"/>
      <c r="P9" s="60">
        <v>1854000</v>
      </c>
      <c r="Q9" s="60">
        <v>72040489</v>
      </c>
      <c r="R9" s="60">
        <v>73894489</v>
      </c>
      <c r="S9" s="60"/>
      <c r="T9" s="60"/>
      <c r="U9" s="60"/>
      <c r="V9" s="60"/>
      <c r="W9" s="60">
        <v>271940489</v>
      </c>
      <c r="X9" s="60">
        <v>271150000</v>
      </c>
      <c r="Y9" s="60">
        <v>790489</v>
      </c>
      <c r="Z9" s="140">
        <v>0.29</v>
      </c>
      <c r="AA9" s="62">
        <v>271150000</v>
      </c>
    </row>
    <row r="10" spans="1:27" ht="13.5">
      <c r="A10" s="249" t="s">
        <v>180</v>
      </c>
      <c r="B10" s="182"/>
      <c r="C10" s="155"/>
      <c r="D10" s="155"/>
      <c r="E10" s="59">
        <v>1250000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9" t="s">
        <v>181</v>
      </c>
      <c r="B11" s="182"/>
      <c r="C11" s="155">
        <v>1798073</v>
      </c>
      <c r="D11" s="155"/>
      <c r="E11" s="59"/>
      <c r="F11" s="60">
        <v>737000</v>
      </c>
      <c r="G11" s="60"/>
      <c r="H11" s="60">
        <v>75778</v>
      </c>
      <c r="I11" s="60">
        <v>149589</v>
      </c>
      <c r="J11" s="60">
        <v>225367</v>
      </c>
      <c r="K11" s="60"/>
      <c r="L11" s="60"/>
      <c r="M11" s="60"/>
      <c r="N11" s="60"/>
      <c r="O11" s="60">
        <v>95908</v>
      </c>
      <c r="P11" s="60">
        <v>310809</v>
      </c>
      <c r="Q11" s="60"/>
      <c r="R11" s="60">
        <v>406717</v>
      </c>
      <c r="S11" s="60"/>
      <c r="T11" s="60"/>
      <c r="U11" s="60"/>
      <c r="V11" s="60"/>
      <c r="W11" s="60">
        <v>632084</v>
      </c>
      <c r="X11" s="60">
        <v>737000</v>
      </c>
      <c r="Y11" s="60">
        <v>-104916</v>
      </c>
      <c r="Z11" s="140">
        <v>-14.24</v>
      </c>
      <c r="AA11" s="62">
        <v>737000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-260745441</v>
      </c>
      <c r="D14" s="155"/>
      <c r="E14" s="59">
        <v>-266107000</v>
      </c>
      <c r="F14" s="60">
        <v>-267018665</v>
      </c>
      <c r="G14" s="60">
        <v>-35557945</v>
      </c>
      <c r="H14" s="60">
        <v>-22577090</v>
      </c>
      <c r="I14" s="60">
        <v>-23400062</v>
      </c>
      <c r="J14" s="60">
        <v>-81535097</v>
      </c>
      <c r="K14" s="60">
        <v>-20659309</v>
      </c>
      <c r="L14" s="60">
        <v>-17718909</v>
      </c>
      <c r="M14" s="60">
        <v>-28230573</v>
      </c>
      <c r="N14" s="60">
        <v>-66608791</v>
      </c>
      <c r="O14" s="60">
        <v>-18324135</v>
      </c>
      <c r="P14" s="60">
        <v>-22462322</v>
      </c>
      <c r="Q14" s="60">
        <v>-23951252</v>
      </c>
      <c r="R14" s="60">
        <v>-64737709</v>
      </c>
      <c r="S14" s="60">
        <v>-21606626</v>
      </c>
      <c r="T14" s="60">
        <v>-17950757</v>
      </c>
      <c r="U14" s="60">
        <v>-17000228</v>
      </c>
      <c r="V14" s="60">
        <v>-56557611</v>
      </c>
      <c r="W14" s="60">
        <v>-269439208</v>
      </c>
      <c r="X14" s="60">
        <v>-267018665</v>
      </c>
      <c r="Y14" s="60">
        <v>-2420543</v>
      </c>
      <c r="Z14" s="140">
        <v>0.91</v>
      </c>
      <c r="AA14" s="62">
        <v>-267018665</v>
      </c>
    </row>
    <row r="15" spans="1:27" ht="13.5">
      <c r="A15" s="249" t="s">
        <v>40</v>
      </c>
      <c r="B15" s="182"/>
      <c r="C15" s="155">
        <v>-354798</v>
      </c>
      <c r="D15" s="155"/>
      <c r="E15" s="59">
        <v>-3847000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42</v>
      </c>
      <c r="B16" s="182"/>
      <c r="C16" s="155"/>
      <c r="D16" s="155"/>
      <c r="E16" s="59"/>
      <c r="F16" s="60">
        <v>-2000000</v>
      </c>
      <c r="G16" s="60"/>
      <c r="H16" s="60"/>
      <c r="I16" s="60"/>
      <c r="J16" s="60"/>
      <c r="K16" s="60"/>
      <c r="L16" s="60"/>
      <c r="M16" s="60">
        <v>-2000000</v>
      </c>
      <c r="N16" s="60">
        <v>-2000000</v>
      </c>
      <c r="O16" s="60"/>
      <c r="P16" s="60"/>
      <c r="Q16" s="60"/>
      <c r="R16" s="60"/>
      <c r="S16" s="60"/>
      <c r="T16" s="60"/>
      <c r="U16" s="60"/>
      <c r="V16" s="60"/>
      <c r="W16" s="60">
        <v>-2000000</v>
      </c>
      <c r="X16" s="60">
        <v>-2000000</v>
      </c>
      <c r="Y16" s="60"/>
      <c r="Z16" s="140"/>
      <c r="AA16" s="62">
        <v>-2000000</v>
      </c>
    </row>
    <row r="17" spans="1:27" ht="13.5">
      <c r="A17" s="250" t="s">
        <v>185</v>
      </c>
      <c r="B17" s="251"/>
      <c r="C17" s="168">
        <f aca="true" t="shared" si="0" ref="C17:Y17">SUM(C6:C16)</f>
        <v>6016704</v>
      </c>
      <c r="D17" s="168">
        <f t="shared" si="0"/>
        <v>0</v>
      </c>
      <c r="E17" s="72">
        <f t="shared" si="0"/>
        <v>3646000</v>
      </c>
      <c r="F17" s="73">
        <f t="shared" si="0"/>
        <v>3015335</v>
      </c>
      <c r="G17" s="73">
        <f t="shared" si="0"/>
        <v>70861951</v>
      </c>
      <c r="H17" s="73">
        <f t="shared" si="0"/>
        <v>-17967138</v>
      </c>
      <c r="I17" s="73">
        <f t="shared" si="0"/>
        <v>-23197242</v>
      </c>
      <c r="J17" s="73">
        <f t="shared" si="0"/>
        <v>29697571</v>
      </c>
      <c r="K17" s="73">
        <f t="shared" si="0"/>
        <v>-20562685</v>
      </c>
      <c r="L17" s="73">
        <f t="shared" si="0"/>
        <v>70642451</v>
      </c>
      <c r="M17" s="73">
        <f t="shared" si="0"/>
        <v>-28002048</v>
      </c>
      <c r="N17" s="73">
        <f t="shared" si="0"/>
        <v>22077718</v>
      </c>
      <c r="O17" s="73">
        <f t="shared" si="0"/>
        <v>-18211509</v>
      </c>
      <c r="P17" s="73">
        <f t="shared" si="0"/>
        <v>-17961962</v>
      </c>
      <c r="Q17" s="73">
        <f t="shared" si="0"/>
        <v>48168449</v>
      </c>
      <c r="R17" s="73">
        <f t="shared" si="0"/>
        <v>11994978</v>
      </c>
      <c r="S17" s="73">
        <f t="shared" si="0"/>
        <v>-21601802</v>
      </c>
      <c r="T17" s="73">
        <f t="shared" si="0"/>
        <v>-17948577</v>
      </c>
      <c r="U17" s="73">
        <f t="shared" si="0"/>
        <v>-17000228</v>
      </c>
      <c r="V17" s="73">
        <f t="shared" si="0"/>
        <v>-56550607</v>
      </c>
      <c r="W17" s="73">
        <f t="shared" si="0"/>
        <v>7219660</v>
      </c>
      <c r="X17" s="73">
        <f t="shared" si="0"/>
        <v>3015335</v>
      </c>
      <c r="Y17" s="73">
        <f t="shared" si="0"/>
        <v>4204325</v>
      </c>
      <c r="Z17" s="170">
        <f>+IF(X17&lt;&gt;0,+(Y17/X17)*100,0)</f>
        <v>139.43143962445302</v>
      </c>
      <c r="AA17" s="74">
        <f>SUM(AA6:AA16)</f>
        <v>3015335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-4622268</v>
      </c>
      <c r="D26" s="155"/>
      <c r="E26" s="59">
        <v>-36250000</v>
      </c>
      <c r="F26" s="60">
        <v>-815000</v>
      </c>
      <c r="G26" s="60">
        <v>-203365</v>
      </c>
      <c r="H26" s="60">
        <v>-164181</v>
      </c>
      <c r="I26" s="60">
        <v>-11056</v>
      </c>
      <c r="J26" s="60">
        <v>-378602</v>
      </c>
      <c r="K26" s="60">
        <v>-7750</v>
      </c>
      <c r="L26" s="60">
        <v>-16399</v>
      </c>
      <c r="M26" s="60"/>
      <c r="N26" s="60">
        <v>-24149</v>
      </c>
      <c r="O26" s="60"/>
      <c r="P26" s="60">
        <v>-131365</v>
      </c>
      <c r="Q26" s="60">
        <v>-96876</v>
      </c>
      <c r="R26" s="60">
        <v>-228241</v>
      </c>
      <c r="S26" s="60"/>
      <c r="T26" s="60">
        <v>-28250</v>
      </c>
      <c r="U26" s="60">
        <v>-15883</v>
      </c>
      <c r="V26" s="60">
        <v>-44133</v>
      </c>
      <c r="W26" s="60">
        <v>-675125</v>
      </c>
      <c r="X26" s="60">
        <v>-815000</v>
      </c>
      <c r="Y26" s="60">
        <v>139875</v>
      </c>
      <c r="Z26" s="140">
        <v>-17.16</v>
      </c>
      <c r="AA26" s="62">
        <v>-815000</v>
      </c>
    </row>
    <row r="27" spans="1:27" ht="13.5">
      <c r="A27" s="250" t="s">
        <v>192</v>
      </c>
      <c r="B27" s="251"/>
      <c r="C27" s="168">
        <f aca="true" t="shared" si="1" ref="C27:Y27">SUM(C21:C26)</f>
        <v>-4622268</v>
      </c>
      <c r="D27" s="168">
        <f>SUM(D21:D26)</f>
        <v>0</v>
      </c>
      <c r="E27" s="72">
        <f t="shared" si="1"/>
        <v>-36250000</v>
      </c>
      <c r="F27" s="73">
        <f t="shared" si="1"/>
        <v>-815000</v>
      </c>
      <c r="G27" s="73">
        <f t="shared" si="1"/>
        <v>-203365</v>
      </c>
      <c r="H27" s="73">
        <f t="shared" si="1"/>
        <v>-164181</v>
      </c>
      <c r="I27" s="73">
        <f t="shared" si="1"/>
        <v>-11056</v>
      </c>
      <c r="J27" s="73">
        <f t="shared" si="1"/>
        <v>-378602</v>
      </c>
      <c r="K27" s="73">
        <f t="shared" si="1"/>
        <v>-7750</v>
      </c>
      <c r="L27" s="73">
        <f t="shared" si="1"/>
        <v>-16399</v>
      </c>
      <c r="M27" s="73">
        <f t="shared" si="1"/>
        <v>0</v>
      </c>
      <c r="N27" s="73">
        <f t="shared" si="1"/>
        <v>-24149</v>
      </c>
      <c r="O27" s="73">
        <f t="shared" si="1"/>
        <v>0</v>
      </c>
      <c r="P27" s="73">
        <f t="shared" si="1"/>
        <v>-131365</v>
      </c>
      <c r="Q27" s="73">
        <f t="shared" si="1"/>
        <v>-96876</v>
      </c>
      <c r="R27" s="73">
        <f t="shared" si="1"/>
        <v>-228241</v>
      </c>
      <c r="S27" s="73">
        <f t="shared" si="1"/>
        <v>0</v>
      </c>
      <c r="T27" s="73">
        <f t="shared" si="1"/>
        <v>-28250</v>
      </c>
      <c r="U27" s="73">
        <f t="shared" si="1"/>
        <v>-15883</v>
      </c>
      <c r="V27" s="73">
        <f t="shared" si="1"/>
        <v>-44133</v>
      </c>
      <c r="W27" s="73">
        <f t="shared" si="1"/>
        <v>-675125</v>
      </c>
      <c r="X27" s="73">
        <f t="shared" si="1"/>
        <v>-815000</v>
      </c>
      <c r="Y27" s="73">
        <f t="shared" si="1"/>
        <v>139875</v>
      </c>
      <c r="Z27" s="170">
        <f>+IF(X27&lt;&gt;0,+(Y27/X27)*100,0)</f>
        <v>-17.162576687116566</v>
      </c>
      <c r="AA27" s="74">
        <f>SUM(AA21:AA26)</f>
        <v>-815000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>
        <v>35000000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>
        <v>-1453000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33547000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1394436</v>
      </c>
      <c r="D38" s="153">
        <f>+D17+D27+D36</f>
        <v>0</v>
      </c>
      <c r="E38" s="99">
        <f t="shared" si="3"/>
        <v>943000</v>
      </c>
      <c r="F38" s="100">
        <f t="shared" si="3"/>
        <v>2200335</v>
      </c>
      <c r="G38" s="100">
        <f t="shared" si="3"/>
        <v>70658586</v>
      </c>
      <c r="H38" s="100">
        <f t="shared" si="3"/>
        <v>-18131319</v>
      </c>
      <c r="I38" s="100">
        <f t="shared" si="3"/>
        <v>-23208298</v>
      </c>
      <c r="J38" s="100">
        <f t="shared" si="3"/>
        <v>29318969</v>
      </c>
      <c r="K38" s="100">
        <f t="shared" si="3"/>
        <v>-20570435</v>
      </c>
      <c r="L38" s="100">
        <f t="shared" si="3"/>
        <v>70626052</v>
      </c>
      <c r="M38" s="100">
        <f t="shared" si="3"/>
        <v>-28002048</v>
      </c>
      <c r="N38" s="100">
        <f t="shared" si="3"/>
        <v>22053569</v>
      </c>
      <c r="O38" s="100">
        <f t="shared" si="3"/>
        <v>-18211509</v>
      </c>
      <c r="P38" s="100">
        <f t="shared" si="3"/>
        <v>-18093327</v>
      </c>
      <c r="Q38" s="100">
        <f t="shared" si="3"/>
        <v>48071573</v>
      </c>
      <c r="R38" s="100">
        <f t="shared" si="3"/>
        <v>11766737</v>
      </c>
      <c r="S38" s="100">
        <f t="shared" si="3"/>
        <v>-21601802</v>
      </c>
      <c r="T38" s="100">
        <f t="shared" si="3"/>
        <v>-17976827</v>
      </c>
      <c r="U38" s="100">
        <f t="shared" si="3"/>
        <v>-17016111</v>
      </c>
      <c r="V38" s="100">
        <f t="shared" si="3"/>
        <v>-56594740</v>
      </c>
      <c r="W38" s="100">
        <f t="shared" si="3"/>
        <v>6544535</v>
      </c>
      <c r="X38" s="100">
        <f t="shared" si="3"/>
        <v>2200335</v>
      </c>
      <c r="Y38" s="100">
        <f t="shared" si="3"/>
        <v>4344200</v>
      </c>
      <c r="Z38" s="137">
        <f>+IF(X38&lt;&gt;0,+(Y38/X38)*100,0)</f>
        <v>197.43357261507907</v>
      </c>
      <c r="AA38" s="102">
        <f>+AA17+AA27+AA36</f>
        <v>2200335</v>
      </c>
    </row>
    <row r="39" spans="1:27" ht="13.5">
      <c r="A39" s="249" t="s">
        <v>200</v>
      </c>
      <c r="B39" s="182"/>
      <c r="C39" s="153">
        <v>2589274</v>
      </c>
      <c r="D39" s="153"/>
      <c r="E39" s="99">
        <v>623000</v>
      </c>
      <c r="F39" s="100">
        <v>2589274</v>
      </c>
      <c r="G39" s="100">
        <v>14019903</v>
      </c>
      <c r="H39" s="100">
        <v>84678489</v>
      </c>
      <c r="I39" s="100">
        <v>66547170</v>
      </c>
      <c r="J39" s="100">
        <v>14019903</v>
      </c>
      <c r="K39" s="100">
        <v>43338872</v>
      </c>
      <c r="L39" s="100">
        <v>22768437</v>
      </c>
      <c r="M39" s="100">
        <v>93394489</v>
      </c>
      <c r="N39" s="100">
        <v>43338872</v>
      </c>
      <c r="O39" s="100">
        <v>65392441</v>
      </c>
      <c r="P39" s="100">
        <v>47180932</v>
      </c>
      <c r="Q39" s="100">
        <v>29087605</v>
      </c>
      <c r="R39" s="100">
        <v>65392441</v>
      </c>
      <c r="S39" s="100">
        <v>77159178</v>
      </c>
      <c r="T39" s="100">
        <v>55557376</v>
      </c>
      <c r="U39" s="100">
        <v>37580549</v>
      </c>
      <c r="V39" s="100">
        <v>77159178</v>
      </c>
      <c r="W39" s="100">
        <v>14019903</v>
      </c>
      <c r="X39" s="100">
        <v>2589274</v>
      </c>
      <c r="Y39" s="100">
        <v>11430629</v>
      </c>
      <c r="Z39" s="137">
        <v>441.46</v>
      </c>
      <c r="AA39" s="102">
        <v>2589274</v>
      </c>
    </row>
    <row r="40" spans="1:27" ht="13.5">
      <c r="A40" s="269" t="s">
        <v>201</v>
      </c>
      <c r="B40" s="256"/>
      <c r="C40" s="257">
        <v>3983710</v>
      </c>
      <c r="D40" s="257"/>
      <c r="E40" s="258">
        <v>1566000</v>
      </c>
      <c r="F40" s="259">
        <v>4789609</v>
      </c>
      <c r="G40" s="259">
        <v>84678489</v>
      </c>
      <c r="H40" s="259">
        <v>66547170</v>
      </c>
      <c r="I40" s="259">
        <v>43338872</v>
      </c>
      <c r="J40" s="259">
        <v>43338872</v>
      </c>
      <c r="K40" s="259">
        <v>22768437</v>
      </c>
      <c r="L40" s="259">
        <v>93394489</v>
      </c>
      <c r="M40" s="259">
        <v>65392441</v>
      </c>
      <c r="N40" s="259">
        <v>65392441</v>
      </c>
      <c r="O40" s="259">
        <v>47180932</v>
      </c>
      <c r="P40" s="259">
        <v>29087605</v>
      </c>
      <c r="Q40" s="259">
        <v>77159178</v>
      </c>
      <c r="R40" s="259">
        <v>47180932</v>
      </c>
      <c r="S40" s="259">
        <v>55557376</v>
      </c>
      <c r="T40" s="259">
        <v>37580549</v>
      </c>
      <c r="U40" s="259">
        <v>20564438</v>
      </c>
      <c r="V40" s="259">
        <v>20564438</v>
      </c>
      <c r="W40" s="259">
        <v>20564438</v>
      </c>
      <c r="X40" s="259">
        <v>4789609</v>
      </c>
      <c r="Y40" s="259">
        <v>15774829</v>
      </c>
      <c r="Z40" s="260">
        <v>329.36</v>
      </c>
      <c r="AA40" s="261">
        <v>4789609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7249275</v>
      </c>
      <c r="D5" s="200">
        <f t="shared" si="0"/>
        <v>0</v>
      </c>
      <c r="E5" s="106">
        <f t="shared" si="0"/>
        <v>36250000</v>
      </c>
      <c r="F5" s="106">
        <f t="shared" si="0"/>
        <v>815000</v>
      </c>
      <c r="G5" s="106">
        <f t="shared" si="0"/>
        <v>203365</v>
      </c>
      <c r="H5" s="106">
        <f t="shared" si="0"/>
        <v>164181</v>
      </c>
      <c r="I5" s="106">
        <f t="shared" si="0"/>
        <v>11056</v>
      </c>
      <c r="J5" s="106">
        <f t="shared" si="0"/>
        <v>378602</v>
      </c>
      <c r="K5" s="106">
        <f t="shared" si="0"/>
        <v>7750</v>
      </c>
      <c r="L5" s="106">
        <f t="shared" si="0"/>
        <v>16399</v>
      </c>
      <c r="M5" s="106">
        <f t="shared" si="0"/>
        <v>0</v>
      </c>
      <c r="N5" s="106">
        <f t="shared" si="0"/>
        <v>24149</v>
      </c>
      <c r="O5" s="106">
        <f t="shared" si="0"/>
        <v>0</v>
      </c>
      <c r="P5" s="106">
        <f t="shared" si="0"/>
        <v>131365</v>
      </c>
      <c r="Q5" s="106">
        <f t="shared" si="0"/>
        <v>96876</v>
      </c>
      <c r="R5" s="106">
        <f t="shared" si="0"/>
        <v>228241</v>
      </c>
      <c r="S5" s="106">
        <f t="shared" si="0"/>
        <v>24293</v>
      </c>
      <c r="T5" s="106">
        <f t="shared" si="0"/>
        <v>28250</v>
      </c>
      <c r="U5" s="106">
        <f t="shared" si="0"/>
        <v>15883</v>
      </c>
      <c r="V5" s="106">
        <f t="shared" si="0"/>
        <v>68426</v>
      </c>
      <c r="W5" s="106">
        <f t="shared" si="0"/>
        <v>699418</v>
      </c>
      <c r="X5" s="106">
        <f t="shared" si="0"/>
        <v>815000</v>
      </c>
      <c r="Y5" s="106">
        <f t="shared" si="0"/>
        <v>-115582</v>
      </c>
      <c r="Z5" s="201">
        <f>+IF(X5&lt;&gt;0,+(Y5/X5)*100,0)</f>
        <v>-14.181840490797546</v>
      </c>
      <c r="AA5" s="199">
        <f>SUM(AA11:AA18)</f>
        <v>815000</v>
      </c>
    </row>
    <row r="6" spans="1:27" ht="13.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7249275</v>
      </c>
      <c r="D15" s="156"/>
      <c r="E15" s="60">
        <v>36250000</v>
      </c>
      <c r="F15" s="60">
        <v>815000</v>
      </c>
      <c r="G15" s="60">
        <v>203365</v>
      </c>
      <c r="H15" s="60">
        <v>164181</v>
      </c>
      <c r="I15" s="60">
        <v>11056</v>
      </c>
      <c r="J15" s="60">
        <v>378602</v>
      </c>
      <c r="K15" s="60">
        <v>7750</v>
      </c>
      <c r="L15" s="60">
        <v>16399</v>
      </c>
      <c r="M15" s="60"/>
      <c r="N15" s="60">
        <v>24149</v>
      </c>
      <c r="O15" s="60"/>
      <c r="P15" s="60">
        <v>131365</v>
      </c>
      <c r="Q15" s="60">
        <v>96876</v>
      </c>
      <c r="R15" s="60">
        <v>228241</v>
      </c>
      <c r="S15" s="60">
        <v>24293</v>
      </c>
      <c r="T15" s="60">
        <v>28250</v>
      </c>
      <c r="U15" s="60">
        <v>15883</v>
      </c>
      <c r="V15" s="60">
        <v>68426</v>
      </c>
      <c r="W15" s="60">
        <v>699418</v>
      </c>
      <c r="X15" s="60">
        <v>815000</v>
      </c>
      <c r="Y15" s="60">
        <v>-115582</v>
      </c>
      <c r="Z15" s="140">
        <v>-14.18</v>
      </c>
      <c r="AA15" s="155">
        <v>815000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7249275</v>
      </c>
      <c r="D45" s="129">
        <f t="shared" si="7"/>
        <v>0</v>
      </c>
      <c r="E45" s="54">
        <f t="shared" si="7"/>
        <v>36250000</v>
      </c>
      <c r="F45" s="54">
        <f t="shared" si="7"/>
        <v>815000</v>
      </c>
      <c r="G45" s="54">
        <f t="shared" si="7"/>
        <v>203365</v>
      </c>
      <c r="H45" s="54">
        <f t="shared" si="7"/>
        <v>164181</v>
      </c>
      <c r="I45" s="54">
        <f t="shared" si="7"/>
        <v>11056</v>
      </c>
      <c r="J45" s="54">
        <f t="shared" si="7"/>
        <v>378602</v>
      </c>
      <c r="K45" s="54">
        <f t="shared" si="7"/>
        <v>7750</v>
      </c>
      <c r="L45" s="54">
        <f t="shared" si="7"/>
        <v>16399</v>
      </c>
      <c r="M45" s="54">
        <f t="shared" si="7"/>
        <v>0</v>
      </c>
      <c r="N45" s="54">
        <f t="shared" si="7"/>
        <v>24149</v>
      </c>
      <c r="O45" s="54">
        <f t="shared" si="7"/>
        <v>0</v>
      </c>
      <c r="P45" s="54">
        <f t="shared" si="7"/>
        <v>131365</v>
      </c>
      <c r="Q45" s="54">
        <f t="shared" si="7"/>
        <v>96876</v>
      </c>
      <c r="R45" s="54">
        <f t="shared" si="7"/>
        <v>228241</v>
      </c>
      <c r="S45" s="54">
        <f t="shared" si="7"/>
        <v>24293</v>
      </c>
      <c r="T45" s="54">
        <f t="shared" si="7"/>
        <v>28250</v>
      </c>
      <c r="U45" s="54">
        <f t="shared" si="7"/>
        <v>15883</v>
      </c>
      <c r="V45" s="54">
        <f t="shared" si="7"/>
        <v>68426</v>
      </c>
      <c r="W45" s="54">
        <f t="shared" si="7"/>
        <v>699418</v>
      </c>
      <c r="X45" s="54">
        <f t="shared" si="7"/>
        <v>815000</v>
      </c>
      <c r="Y45" s="54">
        <f t="shared" si="7"/>
        <v>-115582</v>
      </c>
      <c r="Z45" s="184">
        <f t="shared" si="5"/>
        <v>-14.181840490797546</v>
      </c>
      <c r="AA45" s="130">
        <f t="shared" si="8"/>
        <v>815000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7249275</v>
      </c>
      <c r="D49" s="218">
        <f t="shared" si="9"/>
        <v>0</v>
      </c>
      <c r="E49" s="220">
        <f t="shared" si="9"/>
        <v>36250000</v>
      </c>
      <c r="F49" s="220">
        <f t="shared" si="9"/>
        <v>815000</v>
      </c>
      <c r="G49" s="220">
        <f t="shared" si="9"/>
        <v>203365</v>
      </c>
      <c r="H49" s="220">
        <f t="shared" si="9"/>
        <v>164181</v>
      </c>
      <c r="I49" s="220">
        <f t="shared" si="9"/>
        <v>11056</v>
      </c>
      <c r="J49" s="220">
        <f t="shared" si="9"/>
        <v>378602</v>
      </c>
      <c r="K49" s="220">
        <f t="shared" si="9"/>
        <v>7750</v>
      </c>
      <c r="L49" s="220">
        <f t="shared" si="9"/>
        <v>16399</v>
      </c>
      <c r="M49" s="220">
        <f t="shared" si="9"/>
        <v>0</v>
      </c>
      <c r="N49" s="220">
        <f t="shared" si="9"/>
        <v>24149</v>
      </c>
      <c r="O49" s="220">
        <f t="shared" si="9"/>
        <v>0</v>
      </c>
      <c r="P49" s="220">
        <f t="shared" si="9"/>
        <v>131365</v>
      </c>
      <c r="Q49" s="220">
        <f t="shared" si="9"/>
        <v>96876</v>
      </c>
      <c r="R49" s="220">
        <f t="shared" si="9"/>
        <v>228241</v>
      </c>
      <c r="S49" s="220">
        <f t="shared" si="9"/>
        <v>24293</v>
      </c>
      <c r="T49" s="220">
        <f t="shared" si="9"/>
        <v>28250</v>
      </c>
      <c r="U49" s="220">
        <f t="shared" si="9"/>
        <v>15883</v>
      </c>
      <c r="V49" s="220">
        <f t="shared" si="9"/>
        <v>68426</v>
      </c>
      <c r="W49" s="220">
        <f t="shared" si="9"/>
        <v>699418</v>
      </c>
      <c r="X49" s="220">
        <f t="shared" si="9"/>
        <v>815000</v>
      </c>
      <c r="Y49" s="220">
        <f t="shared" si="9"/>
        <v>-115582</v>
      </c>
      <c r="Z49" s="221">
        <f t="shared" si="5"/>
        <v>-14.181840490797546</v>
      </c>
      <c r="AA49" s="222">
        <f>SUM(AA41:AA48)</f>
        <v>815000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2260000</v>
      </c>
      <c r="D65" s="156"/>
      <c r="E65" s="60"/>
      <c r="F65" s="60">
        <v>1362000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1362000</v>
      </c>
      <c r="Y65" s="60">
        <v>-1362000</v>
      </c>
      <c r="Z65" s="140">
        <v>-100</v>
      </c>
      <c r="AA65" s="155"/>
    </row>
    <row r="66" spans="1:27" ht="13.5">
      <c r="A66" s="311" t="s">
        <v>224</v>
      </c>
      <c r="B66" s="316"/>
      <c r="C66" s="273"/>
      <c r="D66" s="274"/>
      <c r="E66" s="275">
        <v>1401863</v>
      </c>
      <c r="F66" s="275"/>
      <c r="G66" s="275">
        <v>379346</v>
      </c>
      <c r="H66" s="275">
        <v>319390</v>
      </c>
      <c r="I66" s="275">
        <v>87902</v>
      </c>
      <c r="J66" s="275">
        <v>786638</v>
      </c>
      <c r="K66" s="275">
        <v>432009</v>
      </c>
      <c r="L66" s="275">
        <v>55054</v>
      </c>
      <c r="M66" s="275">
        <v>49412</v>
      </c>
      <c r="N66" s="275">
        <v>536475</v>
      </c>
      <c r="O66" s="275">
        <v>42031</v>
      </c>
      <c r="P66" s="275">
        <v>159512</v>
      </c>
      <c r="Q66" s="275">
        <v>69372</v>
      </c>
      <c r="R66" s="275">
        <v>270915</v>
      </c>
      <c r="S66" s="275">
        <v>76770</v>
      </c>
      <c r="T66" s="275">
        <v>82337</v>
      </c>
      <c r="U66" s="275">
        <v>23753</v>
      </c>
      <c r="V66" s="275">
        <v>182860</v>
      </c>
      <c r="W66" s="275">
        <v>1776888</v>
      </c>
      <c r="X66" s="275"/>
      <c r="Y66" s="275">
        <v>1776888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2260000</v>
      </c>
      <c r="D69" s="218">
        <f t="shared" si="12"/>
        <v>0</v>
      </c>
      <c r="E69" s="220">
        <f t="shared" si="12"/>
        <v>1401863</v>
      </c>
      <c r="F69" s="220">
        <f t="shared" si="12"/>
        <v>1362000</v>
      </c>
      <c r="G69" s="220">
        <f t="shared" si="12"/>
        <v>379346</v>
      </c>
      <c r="H69" s="220">
        <f t="shared" si="12"/>
        <v>319390</v>
      </c>
      <c r="I69" s="220">
        <f t="shared" si="12"/>
        <v>87902</v>
      </c>
      <c r="J69" s="220">
        <f t="shared" si="12"/>
        <v>786638</v>
      </c>
      <c r="K69" s="220">
        <f t="shared" si="12"/>
        <v>432009</v>
      </c>
      <c r="L69" s="220">
        <f t="shared" si="12"/>
        <v>55054</v>
      </c>
      <c r="M69" s="220">
        <f t="shared" si="12"/>
        <v>49412</v>
      </c>
      <c r="N69" s="220">
        <f t="shared" si="12"/>
        <v>536475</v>
      </c>
      <c r="O69" s="220">
        <f t="shared" si="12"/>
        <v>42031</v>
      </c>
      <c r="P69" s="220">
        <f t="shared" si="12"/>
        <v>159512</v>
      </c>
      <c r="Q69" s="220">
        <f t="shared" si="12"/>
        <v>69372</v>
      </c>
      <c r="R69" s="220">
        <f t="shared" si="12"/>
        <v>270915</v>
      </c>
      <c r="S69" s="220">
        <f t="shared" si="12"/>
        <v>76770</v>
      </c>
      <c r="T69" s="220">
        <f t="shared" si="12"/>
        <v>82337</v>
      </c>
      <c r="U69" s="220">
        <f t="shared" si="12"/>
        <v>23753</v>
      </c>
      <c r="V69" s="220">
        <f t="shared" si="12"/>
        <v>182860</v>
      </c>
      <c r="W69" s="220">
        <f t="shared" si="12"/>
        <v>1776888</v>
      </c>
      <c r="X69" s="220">
        <f t="shared" si="12"/>
        <v>1362000</v>
      </c>
      <c r="Y69" s="220">
        <f t="shared" si="12"/>
        <v>414888</v>
      </c>
      <c r="Z69" s="221">
        <f>+IF(X69&lt;&gt;0,+(Y69/X69)*100,0)</f>
        <v>30.461674008810576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7249275</v>
      </c>
      <c r="D40" s="331">
        <f t="shared" si="9"/>
        <v>0</v>
      </c>
      <c r="E40" s="330">
        <f t="shared" si="9"/>
        <v>36250000</v>
      </c>
      <c r="F40" s="332">
        <f t="shared" si="9"/>
        <v>815000</v>
      </c>
      <c r="G40" s="332">
        <f t="shared" si="9"/>
        <v>203365</v>
      </c>
      <c r="H40" s="330">
        <f t="shared" si="9"/>
        <v>164181</v>
      </c>
      <c r="I40" s="330">
        <f t="shared" si="9"/>
        <v>11056</v>
      </c>
      <c r="J40" s="332">
        <f t="shared" si="9"/>
        <v>378602</v>
      </c>
      <c r="K40" s="332">
        <f t="shared" si="9"/>
        <v>7750</v>
      </c>
      <c r="L40" s="330">
        <f t="shared" si="9"/>
        <v>16399</v>
      </c>
      <c r="M40" s="330">
        <f t="shared" si="9"/>
        <v>0</v>
      </c>
      <c r="N40" s="332">
        <f t="shared" si="9"/>
        <v>24149</v>
      </c>
      <c r="O40" s="332">
        <f t="shared" si="9"/>
        <v>0</v>
      </c>
      <c r="P40" s="330">
        <f t="shared" si="9"/>
        <v>131365</v>
      </c>
      <c r="Q40" s="330">
        <f t="shared" si="9"/>
        <v>96876</v>
      </c>
      <c r="R40" s="332">
        <f t="shared" si="9"/>
        <v>228241</v>
      </c>
      <c r="S40" s="332">
        <f t="shared" si="9"/>
        <v>24293</v>
      </c>
      <c r="T40" s="330">
        <f t="shared" si="9"/>
        <v>28250</v>
      </c>
      <c r="U40" s="330">
        <f t="shared" si="9"/>
        <v>15883</v>
      </c>
      <c r="V40" s="332">
        <f t="shared" si="9"/>
        <v>68426</v>
      </c>
      <c r="W40" s="332">
        <f t="shared" si="9"/>
        <v>699418</v>
      </c>
      <c r="X40" s="330">
        <f t="shared" si="9"/>
        <v>815000</v>
      </c>
      <c r="Y40" s="332">
        <f t="shared" si="9"/>
        <v>-115582</v>
      </c>
      <c r="Z40" s="323">
        <f>+IF(X40&lt;&gt;0,+(Y40/X40)*100,0)</f>
        <v>-14.181840490797546</v>
      </c>
      <c r="AA40" s="337">
        <f>SUM(AA41:AA49)</f>
        <v>815000</v>
      </c>
    </row>
    <row r="41" spans="1:27" ht="13.5">
      <c r="A41" s="348" t="s">
        <v>248</v>
      </c>
      <c r="B41" s="142"/>
      <c r="C41" s="349">
        <v>1333826</v>
      </c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4701906</v>
      </c>
      <c r="D43" s="356"/>
      <c r="E43" s="305"/>
      <c r="F43" s="357">
        <v>500000</v>
      </c>
      <c r="G43" s="357"/>
      <c r="H43" s="305">
        <v>162900</v>
      </c>
      <c r="I43" s="305"/>
      <c r="J43" s="357">
        <v>162900</v>
      </c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>
        <v>2201</v>
      </c>
      <c r="V43" s="357">
        <v>2201</v>
      </c>
      <c r="W43" s="357">
        <v>165101</v>
      </c>
      <c r="X43" s="305">
        <v>500000</v>
      </c>
      <c r="Y43" s="357">
        <v>-334899</v>
      </c>
      <c r="Z43" s="358">
        <v>-66.98</v>
      </c>
      <c r="AA43" s="303">
        <v>500000</v>
      </c>
    </row>
    <row r="44" spans="1:27" ht="13.5">
      <c r="A44" s="348" t="s">
        <v>251</v>
      </c>
      <c r="B44" s="136"/>
      <c r="C44" s="60">
        <v>1213543</v>
      </c>
      <c r="D44" s="355"/>
      <c r="E44" s="54">
        <v>1250000</v>
      </c>
      <c r="F44" s="53">
        <v>315000</v>
      </c>
      <c r="G44" s="53">
        <v>203365</v>
      </c>
      <c r="H44" s="54">
        <v>1281</v>
      </c>
      <c r="I44" s="54">
        <v>11056</v>
      </c>
      <c r="J44" s="53">
        <v>215702</v>
      </c>
      <c r="K44" s="53">
        <v>7750</v>
      </c>
      <c r="L44" s="54">
        <v>16399</v>
      </c>
      <c r="M44" s="54"/>
      <c r="N44" s="53">
        <v>24149</v>
      </c>
      <c r="O44" s="53"/>
      <c r="P44" s="54">
        <v>131365</v>
      </c>
      <c r="Q44" s="54">
        <v>96876</v>
      </c>
      <c r="R44" s="53">
        <v>228241</v>
      </c>
      <c r="S44" s="53">
        <v>24293</v>
      </c>
      <c r="T44" s="54">
        <v>28250</v>
      </c>
      <c r="U44" s="54">
        <v>13682</v>
      </c>
      <c r="V44" s="53">
        <v>66225</v>
      </c>
      <c r="W44" s="53">
        <v>534317</v>
      </c>
      <c r="X44" s="54">
        <v>315000</v>
      </c>
      <c r="Y44" s="53">
        <v>219317</v>
      </c>
      <c r="Z44" s="94">
        <v>69.62</v>
      </c>
      <c r="AA44" s="95">
        <v>315000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35000000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7249275</v>
      </c>
      <c r="D60" s="333">
        <f t="shared" si="14"/>
        <v>0</v>
      </c>
      <c r="E60" s="219">
        <f t="shared" si="14"/>
        <v>36250000</v>
      </c>
      <c r="F60" s="264">
        <f t="shared" si="14"/>
        <v>815000</v>
      </c>
      <c r="G60" s="264">
        <f t="shared" si="14"/>
        <v>203365</v>
      </c>
      <c r="H60" s="219">
        <f t="shared" si="14"/>
        <v>164181</v>
      </c>
      <c r="I60" s="219">
        <f t="shared" si="14"/>
        <v>11056</v>
      </c>
      <c r="J60" s="264">
        <f t="shared" si="14"/>
        <v>378602</v>
      </c>
      <c r="K60" s="264">
        <f t="shared" si="14"/>
        <v>7750</v>
      </c>
      <c r="L60" s="219">
        <f t="shared" si="14"/>
        <v>16399</v>
      </c>
      <c r="M60" s="219">
        <f t="shared" si="14"/>
        <v>0</v>
      </c>
      <c r="N60" s="264">
        <f t="shared" si="14"/>
        <v>24149</v>
      </c>
      <c r="O60" s="264">
        <f t="shared" si="14"/>
        <v>0</v>
      </c>
      <c r="P60" s="219">
        <f t="shared" si="14"/>
        <v>131365</v>
      </c>
      <c r="Q60" s="219">
        <f t="shared" si="14"/>
        <v>96876</v>
      </c>
      <c r="R60" s="264">
        <f t="shared" si="14"/>
        <v>228241</v>
      </c>
      <c r="S60" s="264">
        <f t="shared" si="14"/>
        <v>24293</v>
      </c>
      <c r="T60" s="219">
        <f t="shared" si="14"/>
        <v>28250</v>
      </c>
      <c r="U60" s="219">
        <f t="shared" si="14"/>
        <v>15883</v>
      </c>
      <c r="V60" s="264">
        <f t="shared" si="14"/>
        <v>68426</v>
      </c>
      <c r="W60" s="264">
        <f t="shared" si="14"/>
        <v>699418</v>
      </c>
      <c r="X60" s="219">
        <f t="shared" si="14"/>
        <v>815000</v>
      </c>
      <c r="Y60" s="264">
        <f t="shared" si="14"/>
        <v>-115582</v>
      </c>
      <c r="Z60" s="324">
        <f>+IF(X60&lt;&gt;0,+(Y60/X60)*100,0)</f>
        <v>-14.181840490797546</v>
      </c>
      <c r="AA60" s="232">
        <f>+AA57+AA54+AA51+AA40+AA37+AA34+AA22+AA5</f>
        <v>815000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2015-08-06T08:35:14Z</dcterms:created>
  <dcterms:modified xsi:type="dcterms:W3CDTF">2015-08-06T08:37:57Z</dcterms:modified>
  <cp:category/>
  <cp:version/>
  <cp:contentType/>
  <cp:contentStatus/>
</cp:coreProperties>
</file>