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<sst xmlns="http://schemas.openxmlformats.org/spreadsheetml/2006/main" count="857" uniqueCount="303">
  <si>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Eden(DC4)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</si>
  <si>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</si>
  <si>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</si>
  <si>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</si>
  <si>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</si>
  <si>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</si>
  <si>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</si>
  <si>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</si>
  <si>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</si>
  <si>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</si>
  <si>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</si>
  <si>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</si>
  <si>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</si>
  <si>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</si>
  <si>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</si>
  <si>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</si>
  <si>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</si>
  <si>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</si>
  <si>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</si>
  <si>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</si>
  <si>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</si>
  <si>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</si>
  <si>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</si>
  <si>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</si>
  <si>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</si>
  <si>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</si>
  <si>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</si>
  <si>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</si>
  <si>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</si>
  <si>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</si>
  <si>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</si>
  <si>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</si>
  <si>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</si>
  <si>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</si>
  <si>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</si>
  <si>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</si>
  <si>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</si>
  <si>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</si>
  <si>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</si>
  <si>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</si>
  <si>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</si>
  <si>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</si>
  <si>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</si>
  <si>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</si>
  <si>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</si>
  <si>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</si>
  <si>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</si>
  <si>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</si>
  <si>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</si>
  <si>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</si>
  <si>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</si>
  <si>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</si>
  <si>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</si>
  <si>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</si>
  <si>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</si>
  <si>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</si>
  <si>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</si>
  <si>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</si>
  <si>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</si>
  <si>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</si>
  <si>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</si>
  <si>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</si>
  <si>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</si>
  <si>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</si>
  <si>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</si>
  <si>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</si>
  <si>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</si>
  <si>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</si>
  <si>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</si>
  <si>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</si>
  <si>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Eden(DC4)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</si>
  <si>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</si>
  <si>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</si>
  <si>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</si>
  <si>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</si>
  <si>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</si>
  <si>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</si>
  <si>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</si>
  <si>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</si>
  <si>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</si>
  <si>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</si>
  <si>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</si>
  <si>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</si>
  <si>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</si>
  <si>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</si>
  <si>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</si>
  <si>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</si>
  <si>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</si>
  <si>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</si>
  <si>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</si>
  <si>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</si>
  <si>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</si>
  <si>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</si>
  <si>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</si>
  <si>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</si>
  <si>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</si>
  <si>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</si>
  <si>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</si>
  <si>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</si>
  <si>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</si>
  <si>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Eden(DC4)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</si>
  <si>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</si>
  <si>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</si>
  <si>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</si>
  <si>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</si>
  <si>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</si>
  <si>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</si>
  <si>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</si>
  <si>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</si>
  <si>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</si>
  <si>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</si>
  <si>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</si>
  <si>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</si>
  <si>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</si>
  <si>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</si>
  <si>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</si>
  <si>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</si>
  <si>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</si>
  <si>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</si>
  <si>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</si>
  <si>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</si>
  <si>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</si>
  <si>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</si>
  <si>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</si>
  <si>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</si>
  <si>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</si>
  <si>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</si>
  <si>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</si>
  <si>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</si>
  <si>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Eden(DC4)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</si>
  <si>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</si>
  <si>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</si>
  <si>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</si>
  <si>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</si>
  <si>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</si>
  <si>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</si>
  <si>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</si>
  <si>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</si>
  <si>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</si>
  <si>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</si>
  <si>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Eden(DC4)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</si>
  <si>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</si>
  <si>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</si>
  <si>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</si>
  <si>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</si>
  <si>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</si>
  <si>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</si>
  <si>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</si>
  <si>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</si>
  <si>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</si>
  <si>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</si>
  <si>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</si>
  <si>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</si>
  <si>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</si>
  <si>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</si>
  <si>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</si>
  <si>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</si>
  <si>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</si>
  <si>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</si>
  <si>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</si>
  <si>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</si>
  <si>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</si>
  <si>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</si>
  <si>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</si>
  <si>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</si>
  <si>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</si>
  <si>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</si>
  <si>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</si>
  <si>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</si>
  <si>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</si>
  <si>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</si>
  <si>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</si>
  <si>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</si>
  <si>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</si>
  <si>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Eden(DC4)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</si>
  <si>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</si>
  <si>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</si>
  <si>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</si>
  <si>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</si>
  <si>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</si>
  <si>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</si>
  <si>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</si>
  <si>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</si>
  <si>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</si>
  <si>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</si>
  <si>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</si>
  <si>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</si>
  <si>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</si>
  <si>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</si>
  <si>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</si>
  <si>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</si>
  <si>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</si>
  <si>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</si>
  <si>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</si>
  <si>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</si>
  <si>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</si>
  <si>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</si>
  <si>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</si>
  <si>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</si>
  <si>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</si>
  <si>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</si>
  <si>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</si>
  <si>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Eden(DC4)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</si>
  <si>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</si>
  <si>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</si>
  <si>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</si>
  <si>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</si>
  <si>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</si>
  <si>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</si>
  <si>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</si>
  <si>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</si>
  <si>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</si>
  <si>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</si>
  <si>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</si>
  <si>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</si>
  <si>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</si>
  <si>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</si>
  <si>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</si>
  <si>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</si>
  <si>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</si>
  <si>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</si>
  <si>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</si>
  <si>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</si>
  <si>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</si>
  <si>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</si>
  <si>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</si>
  <si>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</si>
  <si>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Eden(DC4)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</si>
  <si>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</si>
  <si>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</si>
  <si>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</si>
  <si>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</si>
  <si>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</si>
  <si>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</si>
  <si>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</si>
  <si>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</si>
  <si>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</si>
  <si>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</si>
  <si>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</si>
  <si>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</si>
  <si>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</si>
  <si>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</si>
  <si>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</si>
  <si>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</si>
  <si>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</si>
  <si>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</si>
  <si>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</si>
  <si>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</si>
  <si>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</si>
  <si>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</si>
  <si>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</si>
  <si>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</si>
  <si>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</si>
  <si>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</si>
  <si>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</si>
  <si>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</si>
  <si>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</si>
  <si>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</si>
  <si>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</si>
  <si>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</si>
  <si>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</si>
  <si>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</si>
  <si>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</si>
  <si>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Eden(DC4)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</si>
  <si>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</si>
  <si>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</si>
  <si>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Western Cape: Eden(DC4)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</si>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</sst>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4683695</v>
      </c>
      <c r="C7" s="19">
        <v>0</v>
      </c>
      <c r="D7" s="59">
        <v>4500000</v>
      </c>
      <c r="E7" s="60">
        <v>4750000</v>
      </c>
      <c r="F7" s="60">
        <v>588963</v>
      </c>
      <c r="G7" s="60">
        <v>340546</v>
      </c>
      <c r="H7" s="60">
        <v>422917</v>
      </c>
      <c r="I7" s="60">
        <v>1352426</v>
      </c>
      <c r="J7" s="60">
        <v>723553</v>
      </c>
      <c r="K7" s="60">
        <v>649334</v>
      </c>
      <c r="L7" s="60">
        <v>250031</v>
      </c>
      <c r="M7" s="60">
        <v>1622918</v>
      </c>
      <c r="N7" s="60">
        <v>1279358</v>
      </c>
      <c r="O7" s="60">
        <v>309938</v>
      </c>
      <c r="P7" s="60">
        <v>664318</v>
      </c>
      <c r="Q7" s="60">
        <v>2253614</v>
      </c>
      <c r="R7" s="60">
        <v>898359</v>
      </c>
      <c r="S7" s="60">
        <v>236265</v>
      </c>
      <c r="T7" s="60">
        <v>786099</v>
      </c>
      <c r="U7" s="60">
        <v>1920723</v>
      </c>
      <c r="V7" s="60">
        <v>7149681</v>
      </c>
      <c r="W7" s="60">
        <v>4500000</v>
      </c>
      <c r="X7" s="60">
        <v>2649681</v>
      </c>
      <c r="Y7" s="61">
        <v>58.88</v>
      </c>
      <c r="Z7" s="62">
        <v>4750000</v>
      </c>
    </row>
    <row r="8" spans="1:26" ht="13.5">
      <c r="A8" s="58" t="s">
        <v>34</v>
      </c>
      <c r="B8" s="19">
        <v>145732716</v>
      </c>
      <c r="C8" s="19">
        <v>0</v>
      </c>
      <c r="D8" s="59">
        <v>170060000</v>
      </c>
      <c r="E8" s="60">
        <v>170030460</v>
      </c>
      <c r="F8" s="60">
        <v>54330000</v>
      </c>
      <c r="G8" s="60">
        <v>1413200</v>
      </c>
      <c r="H8" s="60">
        <v>0</v>
      </c>
      <c r="I8" s="60">
        <v>55743200</v>
      </c>
      <c r="J8" s="60">
        <v>900000</v>
      </c>
      <c r="K8" s="60">
        <v>27830480</v>
      </c>
      <c r="L8" s="60">
        <v>44640000</v>
      </c>
      <c r="M8" s="60">
        <v>73370480</v>
      </c>
      <c r="N8" s="60">
        <v>0</v>
      </c>
      <c r="O8" s="60">
        <v>509300</v>
      </c>
      <c r="P8" s="60">
        <v>38251649</v>
      </c>
      <c r="Q8" s="60">
        <v>38760949</v>
      </c>
      <c r="R8" s="60">
        <v>0</v>
      </c>
      <c r="S8" s="60">
        <v>0</v>
      </c>
      <c r="T8" s="60">
        <v>0</v>
      </c>
      <c r="U8" s="60">
        <v>0</v>
      </c>
      <c r="V8" s="60">
        <v>167874629</v>
      </c>
      <c r="W8" s="60">
        <v>170060000</v>
      </c>
      <c r="X8" s="60">
        <v>-2185371</v>
      </c>
      <c r="Y8" s="61">
        <v>-1.29</v>
      </c>
      <c r="Z8" s="62">
        <v>170030460</v>
      </c>
    </row>
    <row r="9" spans="1:26" ht="13.5">
      <c r="A9" s="58" t="s">
        <v>35</v>
      </c>
      <c r="B9" s="19">
        <v>156146706</v>
      </c>
      <c r="C9" s="19">
        <v>0</v>
      </c>
      <c r="D9" s="59">
        <v>134256882</v>
      </c>
      <c r="E9" s="60">
        <v>38113908</v>
      </c>
      <c r="F9" s="60">
        <v>3263152</v>
      </c>
      <c r="G9" s="60">
        <v>1115790</v>
      </c>
      <c r="H9" s="60">
        <v>2705159</v>
      </c>
      <c r="I9" s="60">
        <v>7084101</v>
      </c>
      <c r="J9" s="60">
        <v>1133418</v>
      </c>
      <c r="K9" s="60">
        <v>1773221</v>
      </c>
      <c r="L9" s="60">
        <v>3346900</v>
      </c>
      <c r="M9" s="60">
        <v>6253539</v>
      </c>
      <c r="N9" s="60">
        <v>2319659</v>
      </c>
      <c r="O9" s="60">
        <v>3574022</v>
      </c>
      <c r="P9" s="60">
        <v>1387738</v>
      </c>
      <c r="Q9" s="60">
        <v>7281419</v>
      </c>
      <c r="R9" s="60">
        <v>774925</v>
      </c>
      <c r="S9" s="60">
        <v>3871770</v>
      </c>
      <c r="T9" s="60">
        <v>3621933</v>
      </c>
      <c r="U9" s="60">
        <v>8268628</v>
      </c>
      <c r="V9" s="60">
        <v>28887687</v>
      </c>
      <c r="W9" s="60">
        <v>134256880</v>
      </c>
      <c r="X9" s="60">
        <v>-105369193</v>
      </c>
      <c r="Y9" s="61">
        <v>-78.48</v>
      </c>
      <c r="Z9" s="62">
        <v>38113908</v>
      </c>
    </row>
    <row r="10" spans="1:26" ht="25.5">
      <c r="A10" s="63" t="s">
        <v>278</v>
      </c>
      <c r="B10" s="64">
        <f>SUM(B5:B9)</f>
        <v>306563117</v>
      </c>
      <c r="C10" s="64">
        <f>SUM(C5:C9)</f>
        <v>0</v>
      </c>
      <c r="D10" s="65">
        <f aca="true" t="shared" si="0" ref="D10:Z10">SUM(D5:D9)</f>
        <v>308816882</v>
      </c>
      <c r="E10" s="66">
        <f t="shared" si="0"/>
        <v>212894368</v>
      </c>
      <c r="F10" s="66">
        <f t="shared" si="0"/>
        <v>58182115</v>
      </c>
      <c r="G10" s="66">
        <f t="shared" si="0"/>
        <v>2869536</v>
      </c>
      <c r="H10" s="66">
        <f t="shared" si="0"/>
        <v>3128076</v>
      </c>
      <c r="I10" s="66">
        <f t="shared" si="0"/>
        <v>64179727</v>
      </c>
      <c r="J10" s="66">
        <f t="shared" si="0"/>
        <v>2756971</v>
      </c>
      <c r="K10" s="66">
        <f t="shared" si="0"/>
        <v>30253035</v>
      </c>
      <c r="L10" s="66">
        <f t="shared" si="0"/>
        <v>48236931</v>
      </c>
      <c r="M10" s="66">
        <f t="shared" si="0"/>
        <v>81246937</v>
      </c>
      <c r="N10" s="66">
        <f t="shared" si="0"/>
        <v>3599017</v>
      </c>
      <c r="O10" s="66">
        <f t="shared" si="0"/>
        <v>4393260</v>
      </c>
      <c r="P10" s="66">
        <f t="shared" si="0"/>
        <v>40303705</v>
      </c>
      <c r="Q10" s="66">
        <f t="shared" si="0"/>
        <v>48295982</v>
      </c>
      <c r="R10" s="66">
        <f t="shared" si="0"/>
        <v>1673284</v>
      </c>
      <c r="S10" s="66">
        <f t="shared" si="0"/>
        <v>4108035</v>
      </c>
      <c r="T10" s="66">
        <f t="shared" si="0"/>
        <v>4408032</v>
      </c>
      <c r="U10" s="66">
        <f t="shared" si="0"/>
        <v>10189351</v>
      </c>
      <c r="V10" s="66">
        <f t="shared" si="0"/>
        <v>203911997</v>
      </c>
      <c r="W10" s="66">
        <f t="shared" si="0"/>
        <v>308816880</v>
      </c>
      <c r="X10" s="66">
        <f t="shared" si="0"/>
        <v>-104904883</v>
      </c>
      <c r="Y10" s="67">
        <f>+IF(W10&lt;&gt;0,(X10/W10)*100,0)</f>
        <v>-33.96993163068029</v>
      </c>
      <c r="Z10" s="68">
        <f t="shared" si="0"/>
        <v>212894368</v>
      </c>
    </row>
    <row r="11" spans="1:26" ht="13.5">
      <c r="A11" s="58" t="s">
        <v>37</v>
      </c>
      <c r="B11" s="19">
        <v>147786780</v>
      </c>
      <c r="C11" s="19">
        <v>0</v>
      </c>
      <c r="D11" s="59">
        <v>155035309</v>
      </c>
      <c r="E11" s="60">
        <v>94315426</v>
      </c>
      <c r="F11" s="60">
        <v>7082325</v>
      </c>
      <c r="G11" s="60">
        <v>7109502</v>
      </c>
      <c r="H11" s="60">
        <v>7187191</v>
      </c>
      <c r="I11" s="60">
        <v>21379018</v>
      </c>
      <c r="J11" s="60">
        <v>6928574</v>
      </c>
      <c r="K11" s="60">
        <v>10314533</v>
      </c>
      <c r="L11" s="60">
        <v>7965395</v>
      </c>
      <c r="M11" s="60">
        <v>25208502</v>
      </c>
      <c r="N11" s="60">
        <v>7458683</v>
      </c>
      <c r="O11" s="60">
        <v>7542231</v>
      </c>
      <c r="P11" s="60">
        <v>7231075</v>
      </c>
      <c r="Q11" s="60">
        <v>22231989</v>
      </c>
      <c r="R11" s="60">
        <v>7171515</v>
      </c>
      <c r="S11" s="60">
        <v>7130332</v>
      </c>
      <c r="T11" s="60">
        <v>7195262</v>
      </c>
      <c r="U11" s="60">
        <v>21497109</v>
      </c>
      <c r="V11" s="60">
        <v>90316618</v>
      </c>
      <c r="W11" s="60">
        <v>155035138</v>
      </c>
      <c r="X11" s="60">
        <v>-64718520</v>
      </c>
      <c r="Y11" s="61">
        <v>-41.74</v>
      </c>
      <c r="Z11" s="62">
        <v>94315426</v>
      </c>
    </row>
    <row r="12" spans="1:26" ht="13.5">
      <c r="A12" s="58" t="s">
        <v>38</v>
      </c>
      <c r="B12" s="19">
        <v>7027896</v>
      </c>
      <c r="C12" s="19">
        <v>0</v>
      </c>
      <c r="D12" s="59">
        <v>7705275</v>
      </c>
      <c r="E12" s="60">
        <v>7723443</v>
      </c>
      <c r="F12" s="60">
        <v>598417</v>
      </c>
      <c r="G12" s="60">
        <v>588828</v>
      </c>
      <c r="H12" s="60">
        <v>598508</v>
      </c>
      <c r="I12" s="60">
        <v>1785753</v>
      </c>
      <c r="J12" s="60">
        <v>574684</v>
      </c>
      <c r="K12" s="60">
        <v>601498</v>
      </c>
      <c r="L12" s="60">
        <v>584928</v>
      </c>
      <c r="M12" s="60">
        <v>1761110</v>
      </c>
      <c r="N12" s="60">
        <v>564907</v>
      </c>
      <c r="O12" s="60">
        <v>586309</v>
      </c>
      <c r="P12" s="60">
        <v>578566</v>
      </c>
      <c r="Q12" s="60">
        <v>1729782</v>
      </c>
      <c r="R12" s="60">
        <v>603420</v>
      </c>
      <c r="S12" s="60">
        <v>885642</v>
      </c>
      <c r="T12" s="60">
        <v>647024</v>
      </c>
      <c r="U12" s="60">
        <v>2136086</v>
      </c>
      <c r="V12" s="60">
        <v>7412731</v>
      </c>
      <c r="W12" s="60">
        <v>7705272</v>
      </c>
      <c r="X12" s="60">
        <v>-292541</v>
      </c>
      <c r="Y12" s="61">
        <v>-3.8</v>
      </c>
      <c r="Z12" s="62">
        <v>7723443</v>
      </c>
    </row>
    <row r="13" spans="1:26" ht="13.5">
      <c r="A13" s="58" t="s">
        <v>279</v>
      </c>
      <c r="B13" s="19">
        <v>4830626</v>
      </c>
      <c r="C13" s="19">
        <v>0</v>
      </c>
      <c r="D13" s="59">
        <v>8322033</v>
      </c>
      <c r="E13" s="60">
        <v>6800000</v>
      </c>
      <c r="F13" s="60">
        <v>0</v>
      </c>
      <c r="G13" s="60">
        <v>0</v>
      </c>
      <c r="H13" s="60">
        <v>690862</v>
      </c>
      <c r="I13" s="60">
        <v>690862</v>
      </c>
      <c r="J13" s="60">
        <v>334237</v>
      </c>
      <c r="K13" s="60">
        <v>680385</v>
      </c>
      <c r="L13" s="60">
        <v>0</v>
      </c>
      <c r="M13" s="60">
        <v>1014622</v>
      </c>
      <c r="N13" s="60">
        <v>345806</v>
      </c>
      <c r="O13" s="60">
        <v>347474</v>
      </c>
      <c r="P13" s="60">
        <v>0</v>
      </c>
      <c r="Q13" s="60">
        <v>693280</v>
      </c>
      <c r="R13" s="60">
        <v>657627</v>
      </c>
      <c r="S13" s="60">
        <v>335298</v>
      </c>
      <c r="T13" s="60">
        <v>331342</v>
      </c>
      <c r="U13" s="60">
        <v>1324267</v>
      </c>
      <c r="V13" s="60">
        <v>3723031</v>
      </c>
      <c r="W13" s="60">
        <v>8322036</v>
      </c>
      <c r="X13" s="60">
        <v>-4599005</v>
      </c>
      <c r="Y13" s="61">
        <v>-55.26</v>
      </c>
      <c r="Z13" s="62">
        <v>6800000</v>
      </c>
    </row>
    <row r="14" spans="1:26" ht="13.5">
      <c r="A14" s="58" t="s">
        <v>40</v>
      </c>
      <c r="B14" s="19">
        <v>704457</v>
      </c>
      <c r="C14" s="19">
        <v>0</v>
      </c>
      <c r="D14" s="59">
        <v>530000</v>
      </c>
      <c r="E14" s="60">
        <v>830000</v>
      </c>
      <c r="F14" s="60">
        <v>0</v>
      </c>
      <c r="G14" s="60">
        <v>0</v>
      </c>
      <c r="H14" s="60">
        <v>80340</v>
      </c>
      <c r="I14" s="60">
        <v>80340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57337</v>
      </c>
      <c r="Q14" s="60">
        <v>57337</v>
      </c>
      <c r="R14" s="60">
        <v>0</v>
      </c>
      <c r="S14" s="60">
        <v>0</v>
      </c>
      <c r="T14" s="60">
        <v>0</v>
      </c>
      <c r="U14" s="60">
        <v>0</v>
      </c>
      <c r="V14" s="60">
        <v>137677</v>
      </c>
      <c r="W14" s="60">
        <v>530004</v>
      </c>
      <c r="X14" s="60">
        <v>-392327</v>
      </c>
      <c r="Y14" s="61">
        <v>-74.02</v>
      </c>
      <c r="Z14" s="62">
        <v>830000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4084000</v>
      </c>
      <c r="E16" s="60">
        <v>35038410</v>
      </c>
      <c r="F16" s="60">
        <v>125928</v>
      </c>
      <c r="G16" s="60">
        <v>304747</v>
      </c>
      <c r="H16" s="60">
        <v>103687</v>
      </c>
      <c r="I16" s="60">
        <v>534362</v>
      </c>
      <c r="J16" s="60">
        <v>113716</v>
      </c>
      <c r="K16" s="60">
        <v>233376</v>
      </c>
      <c r="L16" s="60">
        <v>98291</v>
      </c>
      <c r="M16" s="60">
        <v>445383</v>
      </c>
      <c r="N16" s="60">
        <v>11842776</v>
      </c>
      <c r="O16" s="60">
        <v>11314067</v>
      </c>
      <c r="P16" s="60">
        <v>379204</v>
      </c>
      <c r="Q16" s="60">
        <v>23536047</v>
      </c>
      <c r="R16" s="60">
        <v>2547866</v>
      </c>
      <c r="S16" s="60">
        <v>3847102</v>
      </c>
      <c r="T16" s="60">
        <v>1120638</v>
      </c>
      <c r="U16" s="60">
        <v>7515606</v>
      </c>
      <c r="V16" s="60">
        <v>32031398</v>
      </c>
      <c r="W16" s="60">
        <v>4083996</v>
      </c>
      <c r="X16" s="60">
        <v>27947402</v>
      </c>
      <c r="Y16" s="61">
        <v>684.32</v>
      </c>
      <c r="Z16" s="62">
        <v>35038410</v>
      </c>
    </row>
    <row r="17" spans="1:26" ht="13.5">
      <c r="A17" s="58" t="s">
        <v>43</v>
      </c>
      <c r="B17" s="19">
        <v>153562936</v>
      </c>
      <c r="C17" s="19">
        <v>0</v>
      </c>
      <c r="D17" s="59">
        <v>130636420</v>
      </c>
      <c r="E17" s="60">
        <v>64568588</v>
      </c>
      <c r="F17" s="60">
        <v>846337</v>
      </c>
      <c r="G17" s="60">
        <v>1994355</v>
      </c>
      <c r="H17" s="60">
        <v>3242804</v>
      </c>
      <c r="I17" s="60">
        <v>6083496</v>
      </c>
      <c r="J17" s="60">
        <v>3816450</v>
      </c>
      <c r="K17" s="60">
        <v>3497457</v>
      </c>
      <c r="L17" s="60">
        <v>3413656</v>
      </c>
      <c r="M17" s="60">
        <v>10727563</v>
      </c>
      <c r="N17" s="60">
        <v>3256166</v>
      </c>
      <c r="O17" s="60">
        <v>2025197</v>
      </c>
      <c r="P17" s="60">
        <v>3133420</v>
      </c>
      <c r="Q17" s="60">
        <v>8414783</v>
      </c>
      <c r="R17" s="60">
        <v>3918455</v>
      </c>
      <c r="S17" s="60">
        <v>2341569</v>
      </c>
      <c r="T17" s="60">
        <v>4849202</v>
      </c>
      <c r="U17" s="60">
        <v>11109226</v>
      </c>
      <c r="V17" s="60">
        <v>36335068</v>
      </c>
      <c r="W17" s="60">
        <v>130636428</v>
      </c>
      <c r="X17" s="60">
        <v>-94301360</v>
      </c>
      <c r="Y17" s="61">
        <v>-72.19</v>
      </c>
      <c r="Z17" s="62">
        <v>64568588</v>
      </c>
    </row>
    <row r="18" spans="1:26" ht="13.5">
      <c r="A18" s="70" t="s">
        <v>44</v>
      </c>
      <c r="B18" s="71">
        <f>SUM(B11:B17)</f>
        <v>313912695</v>
      </c>
      <c r="C18" s="71">
        <f>SUM(C11:C17)</f>
        <v>0</v>
      </c>
      <c r="D18" s="72">
        <f aca="true" t="shared" si="1" ref="D18:Z18">SUM(D11:D17)</f>
        <v>306313037</v>
      </c>
      <c r="E18" s="73">
        <f t="shared" si="1"/>
        <v>209275867</v>
      </c>
      <c r="F18" s="73">
        <f t="shared" si="1"/>
        <v>8653007</v>
      </c>
      <c r="G18" s="73">
        <f t="shared" si="1"/>
        <v>9997432</v>
      </c>
      <c r="H18" s="73">
        <f t="shared" si="1"/>
        <v>11903392</v>
      </c>
      <c r="I18" s="73">
        <f t="shared" si="1"/>
        <v>30553831</v>
      </c>
      <c r="J18" s="73">
        <f t="shared" si="1"/>
        <v>11767661</v>
      </c>
      <c r="K18" s="73">
        <f t="shared" si="1"/>
        <v>15327249</v>
      </c>
      <c r="L18" s="73">
        <f t="shared" si="1"/>
        <v>12062270</v>
      </c>
      <c r="M18" s="73">
        <f t="shared" si="1"/>
        <v>39157180</v>
      </c>
      <c r="N18" s="73">
        <f t="shared" si="1"/>
        <v>23468338</v>
      </c>
      <c r="O18" s="73">
        <f t="shared" si="1"/>
        <v>21815278</v>
      </c>
      <c r="P18" s="73">
        <f t="shared" si="1"/>
        <v>11379602</v>
      </c>
      <c r="Q18" s="73">
        <f t="shared" si="1"/>
        <v>56663218</v>
      </c>
      <c r="R18" s="73">
        <f t="shared" si="1"/>
        <v>14898883</v>
      </c>
      <c r="S18" s="73">
        <f t="shared" si="1"/>
        <v>14539943</v>
      </c>
      <c r="T18" s="73">
        <f t="shared" si="1"/>
        <v>14143468</v>
      </c>
      <c r="U18" s="73">
        <f t="shared" si="1"/>
        <v>43582294</v>
      </c>
      <c r="V18" s="73">
        <f t="shared" si="1"/>
        <v>169956523</v>
      </c>
      <c r="W18" s="73">
        <f t="shared" si="1"/>
        <v>306312874</v>
      </c>
      <c r="X18" s="73">
        <f t="shared" si="1"/>
        <v>-136356351</v>
      </c>
      <c r="Y18" s="67">
        <f>+IF(W18&lt;&gt;0,(X18/W18)*100,0)</f>
        <v>-44.51538364006209</v>
      </c>
      <c r="Z18" s="74">
        <f t="shared" si="1"/>
        <v>209275867</v>
      </c>
    </row>
    <row r="19" spans="1:26" ht="13.5">
      <c r="A19" s="70" t="s">
        <v>45</v>
      </c>
      <c r="B19" s="75">
        <f>+B10-B18</f>
        <v>-7349578</v>
      </c>
      <c r="C19" s="75">
        <f>+C10-C18</f>
        <v>0</v>
      </c>
      <c r="D19" s="76">
        <f aca="true" t="shared" si="2" ref="D19:Z19">+D10-D18</f>
        <v>2503845</v>
      </c>
      <c r="E19" s="77">
        <f t="shared" si="2"/>
        <v>3618501</v>
      </c>
      <c r="F19" s="77">
        <f t="shared" si="2"/>
        <v>49529108</v>
      </c>
      <c r="G19" s="77">
        <f t="shared" si="2"/>
        <v>-7127896</v>
      </c>
      <c r="H19" s="77">
        <f t="shared" si="2"/>
        <v>-8775316</v>
      </c>
      <c r="I19" s="77">
        <f t="shared" si="2"/>
        <v>33625896</v>
      </c>
      <c r="J19" s="77">
        <f t="shared" si="2"/>
        <v>-9010690</v>
      </c>
      <c r="K19" s="77">
        <f t="shared" si="2"/>
        <v>14925786</v>
      </c>
      <c r="L19" s="77">
        <f t="shared" si="2"/>
        <v>36174661</v>
      </c>
      <c r="M19" s="77">
        <f t="shared" si="2"/>
        <v>42089757</v>
      </c>
      <c r="N19" s="77">
        <f t="shared" si="2"/>
        <v>-19869321</v>
      </c>
      <c r="O19" s="77">
        <f t="shared" si="2"/>
        <v>-17422018</v>
      </c>
      <c r="P19" s="77">
        <f t="shared" si="2"/>
        <v>28924103</v>
      </c>
      <c r="Q19" s="77">
        <f t="shared" si="2"/>
        <v>-8367236</v>
      </c>
      <c r="R19" s="77">
        <f t="shared" si="2"/>
        <v>-13225599</v>
      </c>
      <c r="S19" s="77">
        <f t="shared" si="2"/>
        <v>-10431908</v>
      </c>
      <c r="T19" s="77">
        <f t="shared" si="2"/>
        <v>-9735436</v>
      </c>
      <c r="U19" s="77">
        <f t="shared" si="2"/>
        <v>-33392943</v>
      </c>
      <c r="V19" s="77">
        <f t="shared" si="2"/>
        <v>33955474</v>
      </c>
      <c r="W19" s="77">
        <f>IF(E10=E18,0,W10-W18)</f>
        <v>2504006</v>
      </c>
      <c r="X19" s="77">
        <f t="shared" si="2"/>
        <v>31451468</v>
      </c>
      <c r="Y19" s="78">
        <f>+IF(W19&lt;&gt;0,(X19/W19)*100,0)</f>
        <v>1256.0460318385817</v>
      </c>
      <c r="Z19" s="79">
        <f t="shared" si="2"/>
        <v>3618501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-7349578</v>
      </c>
      <c r="C22" s="86">
        <f>SUM(C19:C21)</f>
        <v>0</v>
      </c>
      <c r="D22" s="87">
        <f aca="true" t="shared" si="3" ref="D22:Z22">SUM(D19:D21)</f>
        <v>2503845</v>
      </c>
      <c r="E22" s="88">
        <f t="shared" si="3"/>
        <v>3618501</v>
      </c>
      <c r="F22" s="88">
        <f t="shared" si="3"/>
        <v>49529108</v>
      </c>
      <c r="G22" s="88">
        <f t="shared" si="3"/>
        <v>-7127896</v>
      </c>
      <c r="H22" s="88">
        <f t="shared" si="3"/>
        <v>-8775316</v>
      </c>
      <c r="I22" s="88">
        <f t="shared" si="3"/>
        <v>33625896</v>
      </c>
      <c r="J22" s="88">
        <f t="shared" si="3"/>
        <v>-9010690</v>
      </c>
      <c r="K22" s="88">
        <f t="shared" si="3"/>
        <v>14925786</v>
      </c>
      <c r="L22" s="88">
        <f t="shared" si="3"/>
        <v>36174661</v>
      </c>
      <c r="M22" s="88">
        <f t="shared" si="3"/>
        <v>42089757</v>
      </c>
      <c r="N22" s="88">
        <f t="shared" si="3"/>
        <v>-19869321</v>
      </c>
      <c r="O22" s="88">
        <f t="shared" si="3"/>
        <v>-17422018</v>
      </c>
      <c r="P22" s="88">
        <f t="shared" si="3"/>
        <v>28924103</v>
      </c>
      <c r="Q22" s="88">
        <f t="shared" si="3"/>
        <v>-8367236</v>
      </c>
      <c r="R22" s="88">
        <f t="shared" si="3"/>
        <v>-13225599</v>
      </c>
      <c r="S22" s="88">
        <f t="shared" si="3"/>
        <v>-10431908</v>
      </c>
      <c r="T22" s="88">
        <f t="shared" si="3"/>
        <v>-9735436</v>
      </c>
      <c r="U22" s="88">
        <f t="shared" si="3"/>
        <v>-33392943</v>
      </c>
      <c r="V22" s="88">
        <f t="shared" si="3"/>
        <v>33955474</v>
      </c>
      <c r="W22" s="88">
        <f t="shared" si="3"/>
        <v>2504006</v>
      </c>
      <c r="X22" s="88">
        <f t="shared" si="3"/>
        <v>31451468</v>
      </c>
      <c r="Y22" s="89">
        <f>+IF(W22&lt;&gt;0,(X22/W22)*100,0)</f>
        <v>1256.0460318385817</v>
      </c>
      <c r="Z22" s="90">
        <f t="shared" si="3"/>
        <v>3618501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-7349578</v>
      </c>
      <c r="C24" s="75">
        <f>SUM(C22:C23)</f>
        <v>0</v>
      </c>
      <c r="D24" s="76">
        <f aca="true" t="shared" si="4" ref="D24:Z24">SUM(D22:D23)</f>
        <v>2503845</v>
      </c>
      <c r="E24" s="77">
        <f t="shared" si="4"/>
        <v>3618501</v>
      </c>
      <c r="F24" s="77">
        <f t="shared" si="4"/>
        <v>49529108</v>
      </c>
      <c r="G24" s="77">
        <f t="shared" si="4"/>
        <v>-7127896</v>
      </c>
      <c r="H24" s="77">
        <f t="shared" si="4"/>
        <v>-8775316</v>
      </c>
      <c r="I24" s="77">
        <f t="shared" si="4"/>
        <v>33625896</v>
      </c>
      <c r="J24" s="77">
        <f t="shared" si="4"/>
        <v>-9010690</v>
      </c>
      <c r="K24" s="77">
        <f t="shared" si="4"/>
        <v>14925786</v>
      </c>
      <c r="L24" s="77">
        <f t="shared" si="4"/>
        <v>36174661</v>
      </c>
      <c r="M24" s="77">
        <f t="shared" si="4"/>
        <v>42089757</v>
      </c>
      <c r="N24" s="77">
        <f t="shared" si="4"/>
        <v>-19869321</v>
      </c>
      <c r="O24" s="77">
        <f t="shared" si="4"/>
        <v>-17422018</v>
      </c>
      <c r="P24" s="77">
        <f t="shared" si="4"/>
        <v>28924103</v>
      </c>
      <c r="Q24" s="77">
        <f t="shared" si="4"/>
        <v>-8367236</v>
      </c>
      <c r="R24" s="77">
        <f t="shared" si="4"/>
        <v>-13225599</v>
      </c>
      <c r="S24" s="77">
        <f t="shared" si="4"/>
        <v>-10431908</v>
      </c>
      <c r="T24" s="77">
        <f t="shared" si="4"/>
        <v>-9735436</v>
      </c>
      <c r="U24" s="77">
        <f t="shared" si="4"/>
        <v>-33392943</v>
      </c>
      <c r="V24" s="77">
        <f t="shared" si="4"/>
        <v>33955474</v>
      </c>
      <c r="W24" s="77">
        <f t="shared" si="4"/>
        <v>2504006</v>
      </c>
      <c r="X24" s="77">
        <f t="shared" si="4"/>
        <v>31451468</v>
      </c>
      <c r="Y24" s="78">
        <f>+IF(W24&lt;&gt;0,(X24/W24)*100,0)</f>
        <v>1256.0460318385817</v>
      </c>
      <c r="Z24" s="79">
        <f t="shared" si="4"/>
        <v>3618501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999413</v>
      </c>
      <c r="C27" s="22">
        <v>0</v>
      </c>
      <c r="D27" s="99">
        <v>8300000</v>
      </c>
      <c r="E27" s="100">
        <v>9413750</v>
      </c>
      <c r="F27" s="100">
        <v>0</v>
      </c>
      <c r="G27" s="100">
        <v>0</v>
      </c>
      <c r="H27" s="100">
        <v>9600</v>
      </c>
      <c r="I27" s="100">
        <v>9600</v>
      </c>
      <c r="J27" s="100">
        <v>73996</v>
      </c>
      <c r="K27" s="100">
        <v>0</v>
      </c>
      <c r="L27" s="100">
        <v>17100</v>
      </c>
      <c r="M27" s="100">
        <v>91096</v>
      </c>
      <c r="N27" s="100">
        <v>236981</v>
      </c>
      <c r="O27" s="100">
        <v>168385</v>
      </c>
      <c r="P27" s="100">
        <v>63333</v>
      </c>
      <c r="Q27" s="100">
        <v>468699</v>
      </c>
      <c r="R27" s="100">
        <v>163188</v>
      </c>
      <c r="S27" s="100">
        <v>5740300</v>
      </c>
      <c r="T27" s="100">
        <v>1691747</v>
      </c>
      <c r="U27" s="100">
        <v>7595235</v>
      </c>
      <c r="V27" s="100">
        <v>8164630</v>
      </c>
      <c r="W27" s="100">
        <v>9413750</v>
      </c>
      <c r="X27" s="100">
        <v>-1249120</v>
      </c>
      <c r="Y27" s="101">
        <v>-13.27</v>
      </c>
      <c r="Z27" s="102">
        <v>9413750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999413</v>
      </c>
      <c r="C31" s="19">
        <v>0</v>
      </c>
      <c r="D31" s="59">
        <v>8300000</v>
      </c>
      <c r="E31" s="60">
        <v>9413750</v>
      </c>
      <c r="F31" s="60">
        <v>0</v>
      </c>
      <c r="G31" s="60">
        <v>0</v>
      </c>
      <c r="H31" s="60">
        <v>9600</v>
      </c>
      <c r="I31" s="60">
        <v>9600</v>
      </c>
      <c r="J31" s="60">
        <v>73996</v>
      </c>
      <c r="K31" s="60">
        <v>0</v>
      </c>
      <c r="L31" s="60">
        <v>17100</v>
      </c>
      <c r="M31" s="60">
        <v>91096</v>
      </c>
      <c r="N31" s="60">
        <v>236981</v>
      </c>
      <c r="O31" s="60">
        <v>168385</v>
      </c>
      <c r="P31" s="60">
        <v>63333</v>
      </c>
      <c r="Q31" s="60">
        <v>468699</v>
      </c>
      <c r="R31" s="60">
        <v>163188</v>
      </c>
      <c r="S31" s="60">
        <v>5740300</v>
      </c>
      <c r="T31" s="60">
        <v>1691747</v>
      </c>
      <c r="U31" s="60">
        <v>7595235</v>
      </c>
      <c r="V31" s="60">
        <v>8164630</v>
      </c>
      <c r="W31" s="60">
        <v>9413750</v>
      </c>
      <c r="X31" s="60">
        <v>-1249120</v>
      </c>
      <c r="Y31" s="61">
        <v>-13.27</v>
      </c>
      <c r="Z31" s="62">
        <v>9413750</v>
      </c>
    </row>
    <row r="32" spans="1:26" ht="13.5">
      <c r="A32" s="70" t="s">
        <v>54</v>
      </c>
      <c r="B32" s="22">
        <f>SUM(B28:B31)</f>
        <v>999413</v>
      </c>
      <c r="C32" s="22">
        <f>SUM(C28:C31)</f>
        <v>0</v>
      </c>
      <c r="D32" s="99">
        <f aca="true" t="shared" si="5" ref="D32:Z32">SUM(D28:D31)</f>
        <v>8300000</v>
      </c>
      <c r="E32" s="100">
        <f t="shared" si="5"/>
        <v>9413750</v>
      </c>
      <c r="F32" s="100">
        <f t="shared" si="5"/>
        <v>0</v>
      </c>
      <c r="G32" s="100">
        <f t="shared" si="5"/>
        <v>0</v>
      </c>
      <c r="H32" s="100">
        <f t="shared" si="5"/>
        <v>9600</v>
      </c>
      <c r="I32" s="100">
        <f t="shared" si="5"/>
        <v>9600</v>
      </c>
      <c r="J32" s="100">
        <f t="shared" si="5"/>
        <v>73996</v>
      </c>
      <c r="K32" s="100">
        <f t="shared" si="5"/>
        <v>0</v>
      </c>
      <c r="L32" s="100">
        <f t="shared" si="5"/>
        <v>17100</v>
      </c>
      <c r="M32" s="100">
        <f t="shared" si="5"/>
        <v>91096</v>
      </c>
      <c r="N32" s="100">
        <f t="shared" si="5"/>
        <v>236981</v>
      </c>
      <c r="O32" s="100">
        <f t="shared" si="5"/>
        <v>168385</v>
      </c>
      <c r="P32" s="100">
        <f t="shared" si="5"/>
        <v>63333</v>
      </c>
      <c r="Q32" s="100">
        <f t="shared" si="5"/>
        <v>468699</v>
      </c>
      <c r="R32" s="100">
        <f t="shared" si="5"/>
        <v>163188</v>
      </c>
      <c r="S32" s="100">
        <f t="shared" si="5"/>
        <v>5740300</v>
      </c>
      <c r="T32" s="100">
        <f t="shared" si="5"/>
        <v>1691747</v>
      </c>
      <c r="U32" s="100">
        <f t="shared" si="5"/>
        <v>7595235</v>
      </c>
      <c r="V32" s="100">
        <f t="shared" si="5"/>
        <v>8164630</v>
      </c>
      <c r="W32" s="100">
        <f t="shared" si="5"/>
        <v>9413750</v>
      </c>
      <c r="X32" s="100">
        <f t="shared" si="5"/>
        <v>-1249120</v>
      </c>
      <c r="Y32" s="101">
        <f>+IF(W32&lt;&gt;0,(X32/W32)*100,0)</f>
        <v>-13.269101048997477</v>
      </c>
      <c r="Z32" s="102">
        <f t="shared" si="5"/>
        <v>9413750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105077526</v>
      </c>
      <c r="C35" s="19">
        <v>0</v>
      </c>
      <c r="D35" s="59">
        <v>113384000</v>
      </c>
      <c r="E35" s="60">
        <v>105077526</v>
      </c>
      <c r="F35" s="60">
        <v>81962885</v>
      </c>
      <c r="G35" s="60">
        <v>81962885</v>
      </c>
      <c r="H35" s="60">
        <v>81962885</v>
      </c>
      <c r="I35" s="60">
        <v>81962885</v>
      </c>
      <c r="J35" s="60">
        <v>81962885</v>
      </c>
      <c r="K35" s="60">
        <v>81962885</v>
      </c>
      <c r="L35" s="60">
        <v>81962885</v>
      </c>
      <c r="M35" s="60">
        <v>81962885</v>
      </c>
      <c r="N35" s="60">
        <v>172834</v>
      </c>
      <c r="O35" s="60">
        <v>172834</v>
      </c>
      <c r="P35" s="60">
        <v>172834</v>
      </c>
      <c r="Q35" s="60">
        <v>172834</v>
      </c>
      <c r="R35" s="60">
        <v>172834</v>
      </c>
      <c r="S35" s="60">
        <v>172834</v>
      </c>
      <c r="T35" s="60">
        <v>172834</v>
      </c>
      <c r="U35" s="60">
        <v>172834</v>
      </c>
      <c r="V35" s="60">
        <v>172834</v>
      </c>
      <c r="W35" s="60">
        <v>105077526</v>
      </c>
      <c r="X35" s="60">
        <v>-104904692</v>
      </c>
      <c r="Y35" s="61">
        <v>-99.84</v>
      </c>
      <c r="Z35" s="62">
        <v>105077526</v>
      </c>
    </row>
    <row r="36" spans="1:26" ht="13.5">
      <c r="A36" s="58" t="s">
        <v>57</v>
      </c>
      <c r="B36" s="19">
        <v>515890136</v>
      </c>
      <c r="C36" s="19">
        <v>0</v>
      </c>
      <c r="D36" s="59">
        <v>532282000</v>
      </c>
      <c r="E36" s="60">
        <v>515890136</v>
      </c>
      <c r="F36" s="60">
        <v>628315736</v>
      </c>
      <c r="G36" s="60">
        <v>628315736</v>
      </c>
      <c r="H36" s="60">
        <v>628315736</v>
      </c>
      <c r="I36" s="60">
        <v>628315736</v>
      </c>
      <c r="J36" s="60">
        <v>628315736</v>
      </c>
      <c r="K36" s="60">
        <v>628315736</v>
      </c>
      <c r="L36" s="60">
        <v>628315736</v>
      </c>
      <c r="M36" s="60">
        <v>628315736</v>
      </c>
      <c r="N36" s="60">
        <v>514184</v>
      </c>
      <c r="O36" s="60">
        <v>514184</v>
      </c>
      <c r="P36" s="60">
        <v>514184</v>
      </c>
      <c r="Q36" s="60">
        <v>514184</v>
      </c>
      <c r="R36" s="60">
        <v>514184</v>
      </c>
      <c r="S36" s="60">
        <v>514184</v>
      </c>
      <c r="T36" s="60">
        <v>514184</v>
      </c>
      <c r="U36" s="60">
        <v>514184</v>
      </c>
      <c r="V36" s="60">
        <v>514184</v>
      </c>
      <c r="W36" s="60">
        <v>515890136</v>
      </c>
      <c r="X36" s="60">
        <v>-515375952</v>
      </c>
      <c r="Y36" s="61">
        <v>-99.9</v>
      </c>
      <c r="Z36" s="62">
        <v>515890136</v>
      </c>
    </row>
    <row r="37" spans="1:26" ht="13.5">
      <c r="A37" s="58" t="s">
        <v>58</v>
      </c>
      <c r="B37" s="19">
        <v>52701096</v>
      </c>
      <c r="C37" s="19">
        <v>0</v>
      </c>
      <c r="D37" s="59">
        <v>67533000</v>
      </c>
      <c r="E37" s="60">
        <v>52701096</v>
      </c>
      <c r="F37" s="60">
        <v>55616264</v>
      </c>
      <c r="G37" s="60">
        <v>55616264</v>
      </c>
      <c r="H37" s="60">
        <v>55616264</v>
      </c>
      <c r="I37" s="60">
        <v>55616264</v>
      </c>
      <c r="J37" s="60">
        <v>55616264</v>
      </c>
      <c r="K37" s="60">
        <v>55616264</v>
      </c>
      <c r="L37" s="60">
        <v>55616264</v>
      </c>
      <c r="M37" s="60">
        <v>55616264</v>
      </c>
      <c r="N37" s="60">
        <v>61215</v>
      </c>
      <c r="O37" s="60">
        <v>61215</v>
      </c>
      <c r="P37" s="60">
        <v>61215</v>
      </c>
      <c r="Q37" s="60">
        <v>61215</v>
      </c>
      <c r="R37" s="60">
        <v>61215</v>
      </c>
      <c r="S37" s="60">
        <v>61215</v>
      </c>
      <c r="T37" s="60">
        <v>61215</v>
      </c>
      <c r="U37" s="60">
        <v>61215</v>
      </c>
      <c r="V37" s="60">
        <v>61215</v>
      </c>
      <c r="W37" s="60">
        <v>52701096</v>
      </c>
      <c r="X37" s="60">
        <v>-52639881</v>
      </c>
      <c r="Y37" s="61">
        <v>-99.88</v>
      </c>
      <c r="Z37" s="62">
        <v>52701096</v>
      </c>
    </row>
    <row r="38" spans="1:26" ht="13.5">
      <c r="A38" s="58" t="s">
        <v>59</v>
      </c>
      <c r="B38" s="19">
        <v>114973730</v>
      </c>
      <c r="C38" s="19">
        <v>0</v>
      </c>
      <c r="D38" s="59">
        <v>117570000</v>
      </c>
      <c r="E38" s="60">
        <v>114973730</v>
      </c>
      <c r="F38" s="60">
        <v>95261284</v>
      </c>
      <c r="G38" s="60">
        <v>95261284</v>
      </c>
      <c r="H38" s="60">
        <v>95261284</v>
      </c>
      <c r="I38" s="60">
        <v>95261284</v>
      </c>
      <c r="J38" s="60">
        <v>95261284</v>
      </c>
      <c r="K38" s="60">
        <v>95261284</v>
      </c>
      <c r="L38" s="60">
        <v>95261284</v>
      </c>
      <c r="M38" s="60">
        <v>95261284</v>
      </c>
      <c r="N38" s="60">
        <v>114974</v>
      </c>
      <c r="O38" s="60">
        <v>114974</v>
      </c>
      <c r="P38" s="60">
        <v>114974</v>
      </c>
      <c r="Q38" s="60">
        <v>114974</v>
      </c>
      <c r="R38" s="60">
        <v>114974</v>
      </c>
      <c r="S38" s="60">
        <v>114974</v>
      </c>
      <c r="T38" s="60">
        <v>114974</v>
      </c>
      <c r="U38" s="60">
        <v>114974</v>
      </c>
      <c r="V38" s="60">
        <v>114974</v>
      </c>
      <c r="W38" s="60">
        <v>114973730</v>
      </c>
      <c r="X38" s="60">
        <v>-114858756</v>
      </c>
      <c r="Y38" s="61">
        <v>-99.9</v>
      </c>
      <c r="Z38" s="62">
        <v>114973730</v>
      </c>
    </row>
    <row r="39" spans="1:26" ht="13.5">
      <c r="A39" s="58" t="s">
        <v>60</v>
      </c>
      <c r="B39" s="19">
        <v>453292836</v>
      </c>
      <c r="C39" s="19">
        <v>0</v>
      </c>
      <c r="D39" s="59">
        <v>460563000</v>
      </c>
      <c r="E39" s="60">
        <v>453292836</v>
      </c>
      <c r="F39" s="60">
        <v>559401073</v>
      </c>
      <c r="G39" s="60">
        <v>559401073</v>
      </c>
      <c r="H39" s="60">
        <v>559401073</v>
      </c>
      <c r="I39" s="60">
        <v>559401073</v>
      </c>
      <c r="J39" s="60">
        <v>559401073</v>
      </c>
      <c r="K39" s="60">
        <v>559401073</v>
      </c>
      <c r="L39" s="60">
        <v>559401073</v>
      </c>
      <c r="M39" s="60">
        <v>559401073</v>
      </c>
      <c r="N39" s="60">
        <v>510829</v>
      </c>
      <c r="O39" s="60">
        <v>510829</v>
      </c>
      <c r="P39" s="60">
        <v>510829</v>
      </c>
      <c r="Q39" s="60">
        <v>510829</v>
      </c>
      <c r="R39" s="60">
        <v>510829</v>
      </c>
      <c r="S39" s="60">
        <v>510829</v>
      </c>
      <c r="T39" s="60">
        <v>510829</v>
      </c>
      <c r="U39" s="60">
        <v>510829</v>
      </c>
      <c r="V39" s="60">
        <v>510829</v>
      </c>
      <c r="W39" s="60">
        <v>453292836</v>
      </c>
      <c r="X39" s="60">
        <v>-452782007</v>
      </c>
      <c r="Y39" s="61">
        <v>-99.89</v>
      </c>
      <c r="Z39" s="62">
        <v>453292836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8445481</v>
      </c>
      <c r="C42" s="19">
        <v>0</v>
      </c>
      <c r="D42" s="59">
        <v>9022000</v>
      </c>
      <c r="E42" s="60">
        <v>9965356</v>
      </c>
      <c r="F42" s="60">
        <v>7670449</v>
      </c>
      <c r="G42" s="60">
        <v>-4544432</v>
      </c>
      <c r="H42" s="60">
        <v>-99429233</v>
      </c>
      <c r="I42" s="60">
        <v>-96303216</v>
      </c>
      <c r="J42" s="60">
        <v>-94119031</v>
      </c>
      <c r="K42" s="60">
        <v>-81443627</v>
      </c>
      <c r="L42" s="60">
        <v>35655192</v>
      </c>
      <c r="M42" s="60">
        <v>-139907466</v>
      </c>
      <c r="N42" s="60">
        <v>-114734784</v>
      </c>
      <c r="O42" s="60">
        <v>-19589815</v>
      </c>
      <c r="P42" s="60">
        <v>-64921629</v>
      </c>
      <c r="Q42" s="60">
        <v>-199246228</v>
      </c>
      <c r="R42" s="60">
        <v>-148584321</v>
      </c>
      <c r="S42" s="60">
        <v>-6559754</v>
      </c>
      <c r="T42" s="60">
        <v>-116681467</v>
      </c>
      <c r="U42" s="60">
        <v>-271825542</v>
      </c>
      <c r="V42" s="60">
        <v>-707282452</v>
      </c>
      <c r="W42" s="60">
        <v>9965356</v>
      </c>
      <c r="X42" s="60">
        <v>-717247808</v>
      </c>
      <c r="Y42" s="61">
        <v>-7197.41</v>
      </c>
      <c r="Z42" s="62">
        <v>9965356</v>
      </c>
    </row>
    <row r="43" spans="1:26" ht="13.5">
      <c r="A43" s="58" t="s">
        <v>63</v>
      </c>
      <c r="B43" s="19">
        <v>0</v>
      </c>
      <c r="C43" s="19">
        <v>0</v>
      </c>
      <c r="D43" s="59">
        <v>-5768000</v>
      </c>
      <c r="E43" s="60">
        <v>-9412750</v>
      </c>
      <c r="F43" s="60">
        <v>60397424</v>
      </c>
      <c r="G43" s="60">
        <v>40285121</v>
      </c>
      <c r="H43" s="60">
        <v>-9600</v>
      </c>
      <c r="I43" s="60">
        <v>100672945</v>
      </c>
      <c r="J43" s="60">
        <v>90529873</v>
      </c>
      <c r="K43" s="60">
        <v>182656506</v>
      </c>
      <c r="L43" s="60">
        <v>-17100</v>
      </c>
      <c r="M43" s="60">
        <v>273169279</v>
      </c>
      <c r="N43" s="60">
        <v>96606807</v>
      </c>
      <c r="O43" s="60">
        <v>-168385</v>
      </c>
      <c r="P43" s="60">
        <v>94572255</v>
      </c>
      <c r="Q43" s="60">
        <v>191010677</v>
      </c>
      <c r="R43" s="60">
        <v>130505954</v>
      </c>
      <c r="S43" s="60">
        <v>-5740300</v>
      </c>
      <c r="T43" s="60">
        <v>106856167</v>
      </c>
      <c r="U43" s="60">
        <v>231621821</v>
      </c>
      <c r="V43" s="60">
        <v>796474722</v>
      </c>
      <c r="W43" s="60">
        <v>-9412750</v>
      </c>
      <c r="X43" s="60">
        <v>805887472</v>
      </c>
      <c r="Y43" s="61">
        <v>-8561.66</v>
      </c>
      <c r="Z43" s="62">
        <v>-9412750</v>
      </c>
    </row>
    <row r="44" spans="1:26" ht="13.5">
      <c r="A44" s="58" t="s">
        <v>64</v>
      </c>
      <c r="B44" s="19">
        <v>-1692777</v>
      </c>
      <c r="C44" s="19">
        <v>0</v>
      </c>
      <c r="D44" s="59">
        <v>-650000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79737178</v>
      </c>
      <c r="C45" s="22">
        <v>0</v>
      </c>
      <c r="D45" s="99">
        <v>97186000</v>
      </c>
      <c r="E45" s="100">
        <v>552606</v>
      </c>
      <c r="F45" s="100">
        <v>82555220</v>
      </c>
      <c r="G45" s="100">
        <v>118295909</v>
      </c>
      <c r="H45" s="100">
        <v>18857076</v>
      </c>
      <c r="I45" s="100">
        <v>18857076</v>
      </c>
      <c r="J45" s="100">
        <v>15267918</v>
      </c>
      <c r="K45" s="100">
        <v>116480797</v>
      </c>
      <c r="L45" s="100">
        <v>152118889</v>
      </c>
      <c r="M45" s="100">
        <v>152118889</v>
      </c>
      <c r="N45" s="100">
        <v>133990912</v>
      </c>
      <c r="O45" s="100">
        <v>114232712</v>
      </c>
      <c r="P45" s="100">
        <v>143883338</v>
      </c>
      <c r="Q45" s="100">
        <v>133990912</v>
      </c>
      <c r="R45" s="100">
        <v>125804971</v>
      </c>
      <c r="S45" s="100">
        <v>113504917</v>
      </c>
      <c r="T45" s="100">
        <v>103679617</v>
      </c>
      <c r="U45" s="100">
        <v>103679617</v>
      </c>
      <c r="V45" s="100">
        <v>103679617</v>
      </c>
      <c r="W45" s="100">
        <v>552606</v>
      </c>
      <c r="X45" s="100">
        <v>103127011</v>
      </c>
      <c r="Y45" s="101">
        <v>18661.94</v>
      </c>
      <c r="Z45" s="102">
        <v>552606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624111</v>
      </c>
      <c r="C49" s="52">
        <v>0</v>
      </c>
      <c r="D49" s="129">
        <v>1292758</v>
      </c>
      <c r="E49" s="54">
        <v>53325</v>
      </c>
      <c r="F49" s="54">
        <v>0</v>
      </c>
      <c r="G49" s="54">
        <v>0</v>
      </c>
      <c r="H49" s="54">
        <v>0</v>
      </c>
      <c r="I49" s="54">
        <v>7626358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9596552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2288983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2288983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/>
      <c r="C67" s="24"/>
      <c r="D67" s="25"/>
      <c r="E67" s="26">
        <v>881250</v>
      </c>
      <c r="F67" s="26">
        <v>73203</v>
      </c>
      <c r="G67" s="26">
        <v>74931</v>
      </c>
      <c r="H67" s="26">
        <v>96711</v>
      </c>
      <c r="I67" s="26">
        <v>244845</v>
      </c>
      <c r="J67" s="26">
        <v>94007</v>
      </c>
      <c r="K67" s="26">
        <v>85278</v>
      </c>
      <c r="L67" s="26">
        <v>88381</v>
      </c>
      <c r="M67" s="26">
        <v>267666</v>
      </c>
      <c r="N67" s="26">
        <v>56499</v>
      </c>
      <c r="O67" s="26">
        <v>78153</v>
      </c>
      <c r="P67" s="26">
        <v>71256</v>
      </c>
      <c r="Q67" s="26">
        <v>205908</v>
      </c>
      <c r="R67" s="26">
        <v>69728</v>
      </c>
      <c r="S67" s="26">
        <v>40111</v>
      </c>
      <c r="T67" s="26">
        <v>-82149</v>
      </c>
      <c r="U67" s="26">
        <v>27690</v>
      </c>
      <c r="V67" s="26">
        <v>746109</v>
      </c>
      <c r="W67" s="26"/>
      <c r="X67" s="26"/>
      <c r="Y67" s="25"/>
      <c r="Z67" s="27">
        <v>881250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>
        <v>881250</v>
      </c>
      <c r="F75" s="30">
        <v>73203</v>
      </c>
      <c r="G75" s="30">
        <v>74931</v>
      </c>
      <c r="H75" s="30">
        <v>96711</v>
      </c>
      <c r="I75" s="30">
        <v>244845</v>
      </c>
      <c r="J75" s="30">
        <v>94007</v>
      </c>
      <c r="K75" s="30">
        <v>85278</v>
      </c>
      <c r="L75" s="30">
        <v>88381</v>
      </c>
      <c r="M75" s="30">
        <v>267666</v>
      </c>
      <c r="N75" s="30">
        <v>56499</v>
      </c>
      <c r="O75" s="30">
        <v>78153</v>
      </c>
      <c r="P75" s="30">
        <v>71256</v>
      </c>
      <c r="Q75" s="30">
        <v>205908</v>
      </c>
      <c r="R75" s="30">
        <v>69728</v>
      </c>
      <c r="S75" s="30">
        <v>40111</v>
      </c>
      <c r="T75" s="30">
        <v>-82149</v>
      </c>
      <c r="U75" s="30">
        <v>27690</v>
      </c>
      <c r="V75" s="30">
        <v>746109</v>
      </c>
      <c r="W75" s="30"/>
      <c r="X75" s="30"/>
      <c r="Y75" s="29"/>
      <c r="Z75" s="31">
        <v>881250</v>
      </c>
    </row>
    <row r="76" spans="1:26" ht="13.5" hidden="1">
      <c r="A76" s="42" t="s">
        <v>287</v>
      </c>
      <c r="B76" s="32"/>
      <c r="C76" s="32"/>
      <c r="D76" s="33"/>
      <c r="E76" s="34"/>
      <c r="F76" s="34">
        <v>73203</v>
      </c>
      <c r="G76" s="34">
        <v>74931</v>
      </c>
      <c r="H76" s="34">
        <v>96711</v>
      </c>
      <c r="I76" s="34">
        <v>244845</v>
      </c>
      <c r="J76" s="34">
        <v>94007</v>
      </c>
      <c r="K76" s="34">
        <v>85278</v>
      </c>
      <c r="L76" s="34">
        <v>88381</v>
      </c>
      <c r="M76" s="34">
        <v>267666</v>
      </c>
      <c r="N76" s="34">
        <v>56499</v>
      </c>
      <c r="O76" s="34">
        <v>78153</v>
      </c>
      <c r="P76" s="34">
        <v>71256</v>
      </c>
      <c r="Q76" s="34">
        <v>205908</v>
      </c>
      <c r="R76" s="34">
        <v>69728</v>
      </c>
      <c r="S76" s="34">
        <v>40111</v>
      </c>
      <c r="T76" s="34">
        <v>-82149</v>
      </c>
      <c r="U76" s="34">
        <v>27690</v>
      </c>
      <c r="V76" s="34">
        <v>746109</v>
      </c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73203</v>
      </c>
      <c r="G84" s="30">
        <v>74931</v>
      </c>
      <c r="H84" s="30">
        <v>96711</v>
      </c>
      <c r="I84" s="30">
        <v>244845</v>
      </c>
      <c r="J84" s="30">
        <v>94007</v>
      </c>
      <c r="K84" s="30">
        <v>85278</v>
      </c>
      <c r="L84" s="30">
        <v>88381</v>
      </c>
      <c r="M84" s="30">
        <v>267666</v>
      </c>
      <c r="N84" s="30">
        <v>56499</v>
      </c>
      <c r="O84" s="30">
        <v>78153</v>
      </c>
      <c r="P84" s="30">
        <v>71256</v>
      </c>
      <c r="Q84" s="30">
        <v>205908</v>
      </c>
      <c r="R84" s="30">
        <v>69728</v>
      </c>
      <c r="S84" s="30">
        <v>40111</v>
      </c>
      <c r="T84" s="30">
        <v>-82149</v>
      </c>
      <c r="U84" s="30">
        <v>27690</v>
      </c>
      <c r="V84" s="30">
        <v>746109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163210467</v>
      </c>
      <c r="D5" s="153">
        <f>SUM(D6:D8)</f>
        <v>0</v>
      </c>
      <c r="E5" s="154">
        <f t="shared" si="0"/>
        <v>196576571</v>
      </c>
      <c r="F5" s="100">
        <f t="shared" si="0"/>
        <v>205504597</v>
      </c>
      <c r="G5" s="100">
        <f t="shared" si="0"/>
        <v>57776184</v>
      </c>
      <c r="H5" s="100">
        <f t="shared" si="0"/>
        <v>2319220</v>
      </c>
      <c r="I5" s="100">
        <f t="shared" si="0"/>
        <v>2670043</v>
      </c>
      <c r="J5" s="100">
        <f t="shared" si="0"/>
        <v>62765447</v>
      </c>
      <c r="K5" s="100">
        <f t="shared" si="0"/>
        <v>2239606</v>
      </c>
      <c r="L5" s="100">
        <f t="shared" si="0"/>
        <v>29979108</v>
      </c>
      <c r="M5" s="100">
        <f t="shared" si="0"/>
        <v>47088427</v>
      </c>
      <c r="N5" s="100">
        <f t="shared" si="0"/>
        <v>79307141</v>
      </c>
      <c r="O5" s="100">
        <f t="shared" si="0"/>
        <v>3218785</v>
      </c>
      <c r="P5" s="100">
        <f t="shared" si="0"/>
        <v>3216929</v>
      </c>
      <c r="Q5" s="100">
        <f t="shared" si="0"/>
        <v>40008759</v>
      </c>
      <c r="R5" s="100">
        <f t="shared" si="0"/>
        <v>46444473</v>
      </c>
      <c r="S5" s="100">
        <f t="shared" si="0"/>
        <v>1251823</v>
      </c>
      <c r="T5" s="100">
        <f t="shared" si="0"/>
        <v>3564387</v>
      </c>
      <c r="U5" s="100">
        <f t="shared" si="0"/>
        <v>3847988</v>
      </c>
      <c r="V5" s="100">
        <f t="shared" si="0"/>
        <v>8664198</v>
      </c>
      <c r="W5" s="100">
        <f t="shared" si="0"/>
        <v>197181259</v>
      </c>
      <c r="X5" s="100">
        <f t="shared" si="0"/>
        <v>196576580</v>
      </c>
      <c r="Y5" s="100">
        <f t="shared" si="0"/>
        <v>604679</v>
      </c>
      <c r="Z5" s="137">
        <f>+IF(X5&lt;&gt;0,+(Y5/X5)*100,0)</f>
        <v>0.30760480215903646</v>
      </c>
      <c r="AA5" s="153">
        <f>SUM(AA6:AA8)</f>
        <v>205504597</v>
      </c>
    </row>
    <row r="6" spans="1:27" ht="13.5">
      <c r="A6" s="138" t="s">
        <v>75</v>
      </c>
      <c r="B6" s="136"/>
      <c r="C6" s="155">
        <v>162335268</v>
      </c>
      <c r="D6" s="155"/>
      <c r="E6" s="156">
        <v>195274432</v>
      </c>
      <c r="F6" s="60">
        <v>204202458</v>
      </c>
      <c r="G6" s="60">
        <v>57776184</v>
      </c>
      <c r="H6" s="60">
        <v>2103983</v>
      </c>
      <c r="I6" s="60">
        <v>2239569</v>
      </c>
      <c r="J6" s="60">
        <v>62119736</v>
      </c>
      <c r="K6" s="60">
        <v>1933369</v>
      </c>
      <c r="L6" s="60">
        <v>29979108</v>
      </c>
      <c r="M6" s="60">
        <v>46876501</v>
      </c>
      <c r="N6" s="60">
        <v>78788978</v>
      </c>
      <c r="O6" s="60">
        <v>3218785</v>
      </c>
      <c r="P6" s="60">
        <v>3216929</v>
      </c>
      <c r="Q6" s="60">
        <v>40151691</v>
      </c>
      <c r="R6" s="60">
        <v>46587405</v>
      </c>
      <c r="S6" s="60">
        <v>1251823</v>
      </c>
      <c r="T6" s="60">
        <v>3564387</v>
      </c>
      <c r="U6" s="60">
        <v>3847988</v>
      </c>
      <c r="V6" s="60">
        <v>8664198</v>
      </c>
      <c r="W6" s="60">
        <v>196160317</v>
      </c>
      <c r="X6" s="60">
        <v>195274436</v>
      </c>
      <c r="Y6" s="60">
        <v>885881</v>
      </c>
      <c r="Z6" s="140">
        <v>0.45</v>
      </c>
      <c r="AA6" s="155">
        <v>204202458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>
        <v>0</v>
      </c>
      <c r="AA7" s="157"/>
    </row>
    <row r="8" spans="1:27" ht="13.5">
      <c r="A8" s="138" t="s">
        <v>77</v>
      </c>
      <c r="B8" s="136"/>
      <c r="C8" s="155">
        <v>875199</v>
      </c>
      <c r="D8" s="155"/>
      <c r="E8" s="156">
        <v>1302139</v>
      </c>
      <c r="F8" s="60">
        <v>1302139</v>
      </c>
      <c r="G8" s="60"/>
      <c r="H8" s="60">
        <v>215237</v>
      </c>
      <c r="I8" s="60">
        <v>430474</v>
      </c>
      <c r="J8" s="60">
        <v>645711</v>
      </c>
      <c r="K8" s="60">
        <v>306237</v>
      </c>
      <c r="L8" s="60"/>
      <c r="M8" s="60">
        <v>211926</v>
      </c>
      <c r="N8" s="60">
        <v>518163</v>
      </c>
      <c r="O8" s="60"/>
      <c r="P8" s="60"/>
      <c r="Q8" s="60">
        <v>-142932</v>
      </c>
      <c r="R8" s="60">
        <v>-142932</v>
      </c>
      <c r="S8" s="60"/>
      <c r="T8" s="60"/>
      <c r="U8" s="60"/>
      <c r="V8" s="60"/>
      <c r="W8" s="60">
        <v>1020942</v>
      </c>
      <c r="X8" s="60">
        <v>1302144</v>
      </c>
      <c r="Y8" s="60">
        <v>-281202</v>
      </c>
      <c r="Z8" s="140">
        <v>-21.6</v>
      </c>
      <c r="AA8" s="155">
        <v>1302139</v>
      </c>
    </row>
    <row r="9" spans="1:27" ht="13.5">
      <c r="A9" s="135" t="s">
        <v>78</v>
      </c>
      <c r="B9" s="136"/>
      <c r="C9" s="153">
        <f aca="true" t="shared" si="1" ref="C9:Y9">SUM(C10:C14)</f>
        <v>5326623</v>
      </c>
      <c r="D9" s="153">
        <f>SUM(D10:D14)</f>
        <v>0</v>
      </c>
      <c r="E9" s="154">
        <f t="shared" si="1"/>
        <v>6023831</v>
      </c>
      <c r="F9" s="100">
        <f t="shared" si="1"/>
        <v>6035831</v>
      </c>
      <c r="G9" s="100">
        <f t="shared" si="1"/>
        <v>405931</v>
      </c>
      <c r="H9" s="100">
        <f t="shared" si="1"/>
        <v>491356</v>
      </c>
      <c r="I9" s="100">
        <f t="shared" si="1"/>
        <v>418033</v>
      </c>
      <c r="J9" s="100">
        <f t="shared" si="1"/>
        <v>1315320</v>
      </c>
      <c r="K9" s="100">
        <f t="shared" si="1"/>
        <v>516961</v>
      </c>
      <c r="L9" s="100">
        <f t="shared" si="1"/>
        <v>273927</v>
      </c>
      <c r="M9" s="100">
        <f t="shared" si="1"/>
        <v>491175</v>
      </c>
      <c r="N9" s="100">
        <f t="shared" si="1"/>
        <v>1282063</v>
      </c>
      <c r="O9" s="100">
        <f t="shared" si="1"/>
        <v>380232</v>
      </c>
      <c r="P9" s="100">
        <f t="shared" si="1"/>
        <v>1176331</v>
      </c>
      <c r="Q9" s="100">
        <f t="shared" si="1"/>
        <v>296446</v>
      </c>
      <c r="R9" s="100">
        <f t="shared" si="1"/>
        <v>1853009</v>
      </c>
      <c r="S9" s="100">
        <f t="shared" si="1"/>
        <v>414641</v>
      </c>
      <c r="T9" s="100">
        <f t="shared" si="1"/>
        <v>537088</v>
      </c>
      <c r="U9" s="100">
        <f t="shared" si="1"/>
        <v>432555</v>
      </c>
      <c r="V9" s="100">
        <f t="shared" si="1"/>
        <v>1384284</v>
      </c>
      <c r="W9" s="100">
        <f t="shared" si="1"/>
        <v>5834676</v>
      </c>
      <c r="X9" s="100">
        <f t="shared" si="1"/>
        <v>6023832</v>
      </c>
      <c r="Y9" s="100">
        <f t="shared" si="1"/>
        <v>-189156</v>
      </c>
      <c r="Z9" s="137">
        <f>+IF(X9&lt;&gt;0,+(Y9/X9)*100,0)</f>
        <v>-3.1401274139119417</v>
      </c>
      <c r="AA9" s="153">
        <f>SUM(AA10:AA14)</f>
        <v>6035831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>
        <v>5143377</v>
      </c>
      <c r="D11" s="155"/>
      <c r="E11" s="156">
        <v>5854871</v>
      </c>
      <c r="F11" s="60">
        <v>5866871</v>
      </c>
      <c r="G11" s="60">
        <v>388391</v>
      </c>
      <c r="H11" s="60">
        <v>476146</v>
      </c>
      <c r="I11" s="60">
        <v>399521</v>
      </c>
      <c r="J11" s="60">
        <v>1264058</v>
      </c>
      <c r="K11" s="60">
        <v>497426</v>
      </c>
      <c r="L11" s="60">
        <v>252287</v>
      </c>
      <c r="M11" s="60">
        <v>476510</v>
      </c>
      <c r="N11" s="60">
        <v>1226223</v>
      </c>
      <c r="O11" s="60">
        <v>365857</v>
      </c>
      <c r="P11" s="60">
        <v>1157567</v>
      </c>
      <c r="Q11" s="60">
        <v>276481</v>
      </c>
      <c r="R11" s="60">
        <v>1799905</v>
      </c>
      <c r="S11" s="60">
        <v>400946</v>
      </c>
      <c r="T11" s="60">
        <v>513868</v>
      </c>
      <c r="U11" s="60">
        <v>414630</v>
      </c>
      <c r="V11" s="60">
        <v>1329444</v>
      </c>
      <c r="W11" s="60">
        <v>5619630</v>
      </c>
      <c r="X11" s="60">
        <v>5854872</v>
      </c>
      <c r="Y11" s="60">
        <v>-235242</v>
      </c>
      <c r="Z11" s="140">
        <v>-4.02</v>
      </c>
      <c r="AA11" s="155">
        <v>5866871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183246</v>
      </c>
      <c r="D14" s="157"/>
      <c r="E14" s="158">
        <v>168960</v>
      </c>
      <c r="F14" s="159">
        <v>168960</v>
      </c>
      <c r="G14" s="159">
        <v>17540</v>
      </c>
      <c r="H14" s="159">
        <v>15210</v>
      </c>
      <c r="I14" s="159">
        <v>18512</v>
      </c>
      <c r="J14" s="159">
        <v>51262</v>
      </c>
      <c r="K14" s="159">
        <v>19535</v>
      </c>
      <c r="L14" s="159">
        <v>21640</v>
      </c>
      <c r="M14" s="159">
        <v>14665</v>
      </c>
      <c r="N14" s="159">
        <v>55840</v>
      </c>
      <c r="O14" s="159">
        <v>14375</v>
      </c>
      <c r="P14" s="159">
        <v>18764</v>
      </c>
      <c r="Q14" s="159">
        <v>19965</v>
      </c>
      <c r="R14" s="159">
        <v>53104</v>
      </c>
      <c r="S14" s="159">
        <v>13695</v>
      </c>
      <c r="T14" s="159">
        <v>23220</v>
      </c>
      <c r="U14" s="159">
        <v>17925</v>
      </c>
      <c r="V14" s="159">
        <v>54840</v>
      </c>
      <c r="W14" s="159">
        <v>215046</v>
      </c>
      <c r="X14" s="159">
        <v>168960</v>
      </c>
      <c r="Y14" s="159">
        <v>46086</v>
      </c>
      <c r="Z14" s="141">
        <v>27.28</v>
      </c>
      <c r="AA14" s="157">
        <v>168960</v>
      </c>
    </row>
    <row r="15" spans="1:27" ht="13.5">
      <c r="A15" s="135" t="s">
        <v>84</v>
      </c>
      <c r="B15" s="142"/>
      <c r="C15" s="153">
        <f aca="true" t="shared" si="2" ref="C15:Y15">SUM(C16:C18)</f>
        <v>137906027</v>
      </c>
      <c r="D15" s="153">
        <f>SUM(D16:D18)</f>
        <v>0</v>
      </c>
      <c r="E15" s="154">
        <f t="shared" si="2"/>
        <v>106132000</v>
      </c>
      <c r="F15" s="100">
        <f t="shared" si="2"/>
        <v>232000</v>
      </c>
      <c r="G15" s="100">
        <f t="shared" si="2"/>
        <v>0</v>
      </c>
      <c r="H15" s="100">
        <f t="shared" si="2"/>
        <v>8960</v>
      </c>
      <c r="I15" s="100">
        <f t="shared" si="2"/>
        <v>0</v>
      </c>
      <c r="J15" s="100">
        <f t="shared" si="2"/>
        <v>8960</v>
      </c>
      <c r="K15" s="100">
        <f t="shared" si="2"/>
        <v>404</v>
      </c>
      <c r="L15" s="100">
        <f t="shared" si="2"/>
        <v>0</v>
      </c>
      <c r="M15" s="100">
        <f t="shared" si="2"/>
        <v>17829</v>
      </c>
      <c r="N15" s="100">
        <f t="shared" si="2"/>
        <v>18233</v>
      </c>
      <c r="O15" s="100">
        <f t="shared" si="2"/>
        <v>0</v>
      </c>
      <c r="P15" s="100">
        <f t="shared" si="2"/>
        <v>0</v>
      </c>
      <c r="Q15" s="100">
        <f t="shared" si="2"/>
        <v>-1500</v>
      </c>
      <c r="R15" s="100">
        <f t="shared" si="2"/>
        <v>-1500</v>
      </c>
      <c r="S15" s="100">
        <f t="shared" si="2"/>
        <v>6820</v>
      </c>
      <c r="T15" s="100">
        <f t="shared" si="2"/>
        <v>6560</v>
      </c>
      <c r="U15" s="100">
        <f t="shared" si="2"/>
        <v>127489</v>
      </c>
      <c r="V15" s="100">
        <f t="shared" si="2"/>
        <v>140869</v>
      </c>
      <c r="W15" s="100">
        <f t="shared" si="2"/>
        <v>166562</v>
      </c>
      <c r="X15" s="100">
        <f t="shared" si="2"/>
        <v>106132000</v>
      </c>
      <c r="Y15" s="100">
        <f t="shared" si="2"/>
        <v>-105965438</v>
      </c>
      <c r="Z15" s="137">
        <f>+IF(X15&lt;&gt;0,+(Y15/X15)*100,0)</f>
        <v>-99.84306147062149</v>
      </c>
      <c r="AA15" s="153">
        <f>SUM(AA16:AA18)</f>
        <v>232000</v>
      </c>
    </row>
    <row r="16" spans="1:27" ht="13.5">
      <c r="A16" s="138" t="s">
        <v>85</v>
      </c>
      <c r="B16" s="136"/>
      <c r="C16" s="155">
        <v>4000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137712906</v>
      </c>
      <c r="D17" s="155"/>
      <c r="E17" s="156">
        <v>106000000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106000000</v>
      </c>
      <c r="Y17" s="60">
        <v>-106000000</v>
      </c>
      <c r="Z17" s="140">
        <v>-100</v>
      </c>
      <c r="AA17" s="155"/>
    </row>
    <row r="18" spans="1:27" ht="13.5">
      <c r="A18" s="138" t="s">
        <v>87</v>
      </c>
      <c r="B18" s="136"/>
      <c r="C18" s="155">
        <v>189121</v>
      </c>
      <c r="D18" s="155"/>
      <c r="E18" s="156">
        <v>132000</v>
      </c>
      <c r="F18" s="60">
        <v>232000</v>
      </c>
      <c r="G18" s="60"/>
      <c r="H18" s="60">
        <v>8960</v>
      </c>
      <c r="I18" s="60"/>
      <c r="J18" s="60">
        <v>8960</v>
      </c>
      <c r="K18" s="60">
        <v>404</v>
      </c>
      <c r="L18" s="60"/>
      <c r="M18" s="60">
        <v>17829</v>
      </c>
      <c r="N18" s="60">
        <v>18233</v>
      </c>
      <c r="O18" s="60"/>
      <c r="P18" s="60"/>
      <c r="Q18" s="60">
        <v>-1500</v>
      </c>
      <c r="R18" s="60">
        <v>-1500</v>
      </c>
      <c r="S18" s="60">
        <v>6820</v>
      </c>
      <c r="T18" s="60">
        <v>6560</v>
      </c>
      <c r="U18" s="60">
        <v>127489</v>
      </c>
      <c r="V18" s="60">
        <v>140869</v>
      </c>
      <c r="W18" s="60">
        <v>166562</v>
      </c>
      <c r="X18" s="60">
        <v>132000</v>
      </c>
      <c r="Y18" s="60">
        <v>34562</v>
      </c>
      <c r="Z18" s="140">
        <v>26.18</v>
      </c>
      <c r="AA18" s="155">
        <v>232000</v>
      </c>
    </row>
    <row r="19" spans="1:27" ht="13.5">
      <c r="A19" s="135" t="s">
        <v>88</v>
      </c>
      <c r="B19" s="142"/>
      <c r="C19" s="153">
        <f aca="true" t="shared" si="3" ref="C19:Y19">SUM(C20:C23)</f>
        <v>120000</v>
      </c>
      <c r="D19" s="153">
        <f>SUM(D20:D23)</f>
        <v>0</v>
      </c>
      <c r="E19" s="154">
        <f t="shared" si="3"/>
        <v>84480</v>
      </c>
      <c r="F19" s="100">
        <f t="shared" si="3"/>
        <v>1121940</v>
      </c>
      <c r="G19" s="100">
        <f t="shared" si="3"/>
        <v>0</v>
      </c>
      <c r="H19" s="100">
        <f t="shared" si="3"/>
        <v>50000</v>
      </c>
      <c r="I19" s="100">
        <f t="shared" si="3"/>
        <v>40000</v>
      </c>
      <c r="J19" s="100">
        <f t="shared" si="3"/>
        <v>90000</v>
      </c>
      <c r="K19" s="100">
        <f t="shared" si="3"/>
        <v>0</v>
      </c>
      <c r="L19" s="100">
        <f t="shared" si="3"/>
        <v>0</v>
      </c>
      <c r="M19" s="100">
        <f t="shared" si="3"/>
        <v>639500</v>
      </c>
      <c r="N19" s="100">
        <f t="shared" si="3"/>
        <v>639500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729500</v>
      </c>
      <c r="X19" s="100">
        <f t="shared" si="3"/>
        <v>84480</v>
      </c>
      <c r="Y19" s="100">
        <f t="shared" si="3"/>
        <v>645020</v>
      </c>
      <c r="Z19" s="137">
        <f>+IF(X19&lt;&gt;0,+(Y19/X19)*100,0)</f>
        <v>763.5179924242424</v>
      </c>
      <c r="AA19" s="153">
        <f>SUM(AA20:AA23)</f>
        <v>1121940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>
        <v>50000</v>
      </c>
      <c r="I21" s="60">
        <v>40000</v>
      </c>
      <c r="J21" s="60">
        <v>90000</v>
      </c>
      <c r="K21" s="60"/>
      <c r="L21" s="60"/>
      <c r="M21" s="60"/>
      <c r="N21" s="60"/>
      <c r="O21" s="60"/>
      <c r="P21" s="60">
        <v>-90000</v>
      </c>
      <c r="Q21" s="60"/>
      <c r="R21" s="60">
        <v>-90000</v>
      </c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120000</v>
      </c>
      <c r="D23" s="155"/>
      <c r="E23" s="156">
        <v>84480</v>
      </c>
      <c r="F23" s="60">
        <v>1121940</v>
      </c>
      <c r="G23" s="60"/>
      <c r="H23" s="60"/>
      <c r="I23" s="60"/>
      <c r="J23" s="60"/>
      <c r="K23" s="60"/>
      <c r="L23" s="60"/>
      <c r="M23" s="60">
        <v>639500</v>
      </c>
      <c r="N23" s="60">
        <v>639500</v>
      </c>
      <c r="O23" s="60"/>
      <c r="P23" s="60">
        <v>90000</v>
      </c>
      <c r="Q23" s="60"/>
      <c r="R23" s="60">
        <v>90000</v>
      </c>
      <c r="S23" s="60"/>
      <c r="T23" s="60"/>
      <c r="U23" s="60"/>
      <c r="V23" s="60"/>
      <c r="W23" s="60">
        <v>729500</v>
      </c>
      <c r="X23" s="60">
        <v>84480</v>
      </c>
      <c r="Y23" s="60">
        <v>645020</v>
      </c>
      <c r="Z23" s="140">
        <v>763.52</v>
      </c>
      <c r="AA23" s="155">
        <v>1121940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306563117</v>
      </c>
      <c r="D25" s="168">
        <f>+D5+D9+D15+D19+D24</f>
        <v>0</v>
      </c>
      <c r="E25" s="169">
        <f t="shared" si="4"/>
        <v>308816882</v>
      </c>
      <c r="F25" s="73">
        <f t="shared" si="4"/>
        <v>212894368</v>
      </c>
      <c r="G25" s="73">
        <f t="shared" si="4"/>
        <v>58182115</v>
      </c>
      <c r="H25" s="73">
        <f t="shared" si="4"/>
        <v>2869536</v>
      </c>
      <c r="I25" s="73">
        <f t="shared" si="4"/>
        <v>3128076</v>
      </c>
      <c r="J25" s="73">
        <f t="shared" si="4"/>
        <v>64179727</v>
      </c>
      <c r="K25" s="73">
        <f t="shared" si="4"/>
        <v>2756971</v>
      </c>
      <c r="L25" s="73">
        <f t="shared" si="4"/>
        <v>30253035</v>
      </c>
      <c r="M25" s="73">
        <f t="shared" si="4"/>
        <v>48236931</v>
      </c>
      <c r="N25" s="73">
        <f t="shared" si="4"/>
        <v>81246937</v>
      </c>
      <c r="O25" s="73">
        <f t="shared" si="4"/>
        <v>3599017</v>
      </c>
      <c r="P25" s="73">
        <f t="shared" si="4"/>
        <v>4393260</v>
      </c>
      <c r="Q25" s="73">
        <f t="shared" si="4"/>
        <v>40303705</v>
      </c>
      <c r="R25" s="73">
        <f t="shared" si="4"/>
        <v>48295982</v>
      </c>
      <c r="S25" s="73">
        <f t="shared" si="4"/>
        <v>1673284</v>
      </c>
      <c r="T25" s="73">
        <f t="shared" si="4"/>
        <v>4108035</v>
      </c>
      <c r="U25" s="73">
        <f t="shared" si="4"/>
        <v>4408032</v>
      </c>
      <c r="V25" s="73">
        <f t="shared" si="4"/>
        <v>10189351</v>
      </c>
      <c r="W25" s="73">
        <f t="shared" si="4"/>
        <v>203911997</v>
      </c>
      <c r="X25" s="73">
        <f t="shared" si="4"/>
        <v>308816892</v>
      </c>
      <c r="Y25" s="73">
        <f t="shared" si="4"/>
        <v>-104904895</v>
      </c>
      <c r="Z25" s="170">
        <f>+IF(X25&lt;&gt;0,+(Y25/X25)*100,0)</f>
        <v>-33.969934196475236</v>
      </c>
      <c r="AA25" s="168">
        <f>+AA5+AA9+AA15+AA19+AA24</f>
        <v>212894368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109453234</v>
      </c>
      <c r="D28" s="153">
        <f>SUM(D29:D31)</f>
        <v>0</v>
      </c>
      <c r="E28" s="154">
        <f t="shared" si="5"/>
        <v>117701199</v>
      </c>
      <c r="F28" s="100">
        <f t="shared" si="5"/>
        <v>128040388</v>
      </c>
      <c r="G28" s="100">
        <f t="shared" si="5"/>
        <v>3985225</v>
      </c>
      <c r="H28" s="100">
        <f t="shared" si="5"/>
        <v>5083111</v>
      </c>
      <c r="I28" s="100">
        <f t="shared" si="5"/>
        <v>6066140</v>
      </c>
      <c r="J28" s="100">
        <f t="shared" si="5"/>
        <v>15134476</v>
      </c>
      <c r="K28" s="100">
        <f t="shared" si="5"/>
        <v>6314220</v>
      </c>
      <c r="L28" s="100">
        <f t="shared" si="5"/>
        <v>7865266</v>
      </c>
      <c r="M28" s="100">
        <f t="shared" si="5"/>
        <v>5740703</v>
      </c>
      <c r="N28" s="100">
        <f t="shared" si="5"/>
        <v>19920189</v>
      </c>
      <c r="O28" s="100">
        <f t="shared" si="5"/>
        <v>17956825</v>
      </c>
      <c r="P28" s="100">
        <f t="shared" si="5"/>
        <v>15885834</v>
      </c>
      <c r="Q28" s="100">
        <f t="shared" si="5"/>
        <v>5099836</v>
      </c>
      <c r="R28" s="100">
        <f t="shared" si="5"/>
        <v>38942495</v>
      </c>
      <c r="S28" s="100">
        <f t="shared" si="5"/>
        <v>6780185</v>
      </c>
      <c r="T28" s="100">
        <f t="shared" si="5"/>
        <v>9245097</v>
      </c>
      <c r="U28" s="100">
        <f t="shared" si="5"/>
        <v>6659513</v>
      </c>
      <c r="V28" s="100">
        <f t="shared" si="5"/>
        <v>22684795</v>
      </c>
      <c r="W28" s="100">
        <f t="shared" si="5"/>
        <v>96681955</v>
      </c>
      <c r="X28" s="100">
        <f t="shared" si="5"/>
        <v>117699980</v>
      </c>
      <c r="Y28" s="100">
        <f t="shared" si="5"/>
        <v>-21018025</v>
      </c>
      <c r="Z28" s="137">
        <f>+IF(X28&lt;&gt;0,+(Y28/X28)*100,0)</f>
        <v>-17.857288505911388</v>
      </c>
      <c r="AA28" s="153">
        <f>SUM(AA29:AA31)</f>
        <v>128040388</v>
      </c>
    </row>
    <row r="29" spans="1:27" ht="13.5">
      <c r="A29" s="138" t="s">
        <v>75</v>
      </c>
      <c r="B29" s="136"/>
      <c r="C29" s="155">
        <v>65949039</v>
      </c>
      <c r="D29" s="155"/>
      <c r="E29" s="156">
        <v>63639421</v>
      </c>
      <c r="F29" s="60">
        <v>74322445</v>
      </c>
      <c r="G29" s="60">
        <v>1382429</v>
      </c>
      <c r="H29" s="60">
        <v>1523955</v>
      </c>
      <c r="I29" s="60">
        <v>1815473</v>
      </c>
      <c r="J29" s="60">
        <v>4721857</v>
      </c>
      <c r="K29" s="60">
        <v>2868577</v>
      </c>
      <c r="L29" s="60">
        <v>2323511</v>
      </c>
      <c r="M29" s="60">
        <v>2717808</v>
      </c>
      <c r="N29" s="60">
        <v>7909896</v>
      </c>
      <c r="O29" s="60">
        <v>12593783</v>
      </c>
      <c r="P29" s="60">
        <v>12409052</v>
      </c>
      <c r="Q29" s="60">
        <v>2043340</v>
      </c>
      <c r="R29" s="60">
        <v>27046175</v>
      </c>
      <c r="S29" s="60">
        <v>2764110</v>
      </c>
      <c r="T29" s="60">
        <v>5800871</v>
      </c>
      <c r="U29" s="60">
        <v>2424889</v>
      </c>
      <c r="V29" s="60">
        <v>10989870</v>
      </c>
      <c r="W29" s="60">
        <v>50667798</v>
      </c>
      <c r="X29" s="60">
        <v>63639175</v>
      </c>
      <c r="Y29" s="60">
        <v>-12971377</v>
      </c>
      <c r="Z29" s="140">
        <v>-20.38</v>
      </c>
      <c r="AA29" s="155">
        <v>74322445</v>
      </c>
    </row>
    <row r="30" spans="1:27" ht="13.5">
      <c r="A30" s="138" t="s">
        <v>76</v>
      </c>
      <c r="B30" s="136"/>
      <c r="C30" s="157">
        <v>17259103</v>
      </c>
      <c r="D30" s="157"/>
      <c r="E30" s="158">
        <v>24698521</v>
      </c>
      <c r="F30" s="159">
        <v>22998955</v>
      </c>
      <c r="G30" s="159">
        <v>1038895</v>
      </c>
      <c r="H30" s="159">
        <v>1635421</v>
      </c>
      <c r="I30" s="159">
        <v>1840113</v>
      </c>
      <c r="J30" s="159">
        <v>4514429</v>
      </c>
      <c r="K30" s="159">
        <v>1250376</v>
      </c>
      <c r="L30" s="159">
        <v>2341097</v>
      </c>
      <c r="M30" s="159">
        <v>1137295</v>
      </c>
      <c r="N30" s="159">
        <v>4728768</v>
      </c>
      <c r="O30" s="159">
        <v>2255776</v>
      </c>
      <c r="P30" s="159">
        <v>1103533</v>
      </c>
      <c r="Q30" s="159">
        <v>1065773</v>
      </c>
      <c r="R30" s="159">
        <v>4425082</v>
      </c>
      <c r="S30" s="159">
        <v>1687635</v>
      </c>
      <c r="T30" s="159">
        <v>1434539</v>
      </c>
      <c r="U30" s="159">
        <v>1991893</v>
      </c>
      <c r="V30" s="159">
        <v>5114067</v>
      </c>
      <c r="W30" s="159">
        <v>18782346</v>
      </c>
      <c r="X30" s="159">
        <v>24697501</v>
      </c>
      <c r="Y30" s="159">
        <v>-5915155</v>
      </c>
      <c r="Z30" s="141">
        <v>-23.95</v>
      </c>
      <c r="AA30" s="157">
        <v>22998955</v>
      </c>
    </row>
    <row r="31" spans="1:27" ht="13.5">
      <c r="A31" s="138" t="s">
        <v>77</v>
      </c>
      <c r="B31" s="136"/>
      <c r="C31" s="155">
        <v>26245092</v>
      </c>
      <c r="D31" s="155"/>
      <c r="E31" s="156">
        <v>29363257</v>
      </c>
      <c r="F31" s="60">
        <v>30718988</v>
      </c>
      <c r="G31" s="60">
        <v>1563901</v>
      </c>
      <c r="H31" s="60">
        <v>1923735</v>
      </c>
      <c r="I31" s="60">
        <v>2410554</v>
      </c>
      <c r="J31" s="60">
        <v>5898190</v>
      </c>
      <c r="K31" s="60">
        <v>2195267</v>
      </c>
      <c r="L31" s="60">
        <v>3200658</v>
      </c>
      <c r="M31" s="60">
        <v>1885600</v>
      </c>
      <c r="N31" s="60">
        <v>7281525</v>
      </c>
      <c r="O31" s="60">
        <v>3107266</v>
      </c>
      <c r="P31" s="60">
        <v>2373249</v>
      </c>
      <c r="Q31" s="60">
        <v>1990723</v>
      </c>
      <c r="R31" s="60">
        <v>7471238</v>
      </c>
      <c r="S31" s="60">
        <v>2328440</v>
      </c>
      <c r="T31" s="60">
        <v>2009687</v>
      </c>
      <c r="U31" s="60">
        <v>2242731</v>
      </c>
      <c r="V31" s="60">
        <v>6580858</v>
      </c>
      <c r="W31" s="60">
        <v>27231811</v>
      </c>
      <c r="X31" s="60">
        <v>29363304</v>
      </c>
      <c r="Y31" s="60">
        <v>-2131493</v>
      </c>
      <c r="Z31" s="140">
        <v>-7.26</v>
      </c>
      <c r="AA31" s="155">
        <v>30718988</v>
      </c>
    </row>
    <row r="32" spans="1:27" ht="13.5">
      <c r="A32" s="135" t="s">
        <v>78</v>
      </c>
      <c r="B32" s="136"/>
      <c r="C32" s="153">
        <f aca="true" t="shared" si="6" ref="C32:Y32">SUM(C33:C37)</f>
        <v>63230121</v>
      </c>
      <c r="D32" s="153">
        <f>SUM(D33:D37)</f>
        <v>0</v>
      </c>
      <c r="E32" s="154">
        <f t="shared" si="6"/>
        <v>65305027</v>
      </c>
      <c r="F32" s="100">
        <f t="shared" si="6"/>
        <v>64409374</v>
      </c>
      <c r="G32" s="100">
        <f t="shared" si="6"/>
        <v>3972372</v>
      </c>
      <c r="H32" s="100">
        <f t="shared" si="6"/>
        <v>4329088</v>
      </c>
      <c r="I32" s="100">
        <f t="shared" si="6"/>
        <v>4968755</v>
      </c>
      <c r="J32" s="100">
        <f t="shared" si="6"/>
        <v>13270215</v>
      </c>
      <c r="K32" s="100">
        <f t="shared" si="6"/>
        <v>4687461</v>
      </c>
      <c r="L32" s="100">
        <f t="shared" si="6"/>
        <v>6275437</v>
      </c>
      <c r="M32" s="100">
        <f t="shared" si="6"/>
        <v>4788683</v>
      </c>
      <c r="N32" s="100">
        <f t="shared" si="6"/>
        <v>15751581</v>
      </c>
      <c r="O32" s="100">
        <f t="shared" si="6"/>
        <v>4751506</v>
      </c>
      <c r="P32" s="100">
        <f t="shared" si="6"/>
        <v>5219986</v>
      </c>
      <c r="Q32" s="100">
        <f t="shared" si="6"/>
        <v>5292809</v>
      </c>
      <c r="R32" s="100">
        <f t="shared" si="6"/>
        <v>15264301</v>
      </c>
      <c r="S32" s="100">
        <f t="shared" si="6"/>
        <v>5147106</v>
      </c>
      <c r="T32" s="100">
        <f t="shared" si="6"/>
        <v>4212181</v>
      </c>
      <c r="U32" s="100">
        <f t="shared" si="6"/>
        <v>6109834</v>
      </c>
      <c r="V32" s="100">
        <f t="shared" si="6"/>
        <v>15469121</v>
      </c>
      <c r="W32" s="100">
        <f t="shared" si="6"/>
        <v>59755218</v>
      </c>
      <c r="X32" s="100">
        <f t="shared" si="6"/>
        <v>65303396</v>
      </c>
      <c r="Y32" s="100">
        <f t="shared" si="6"/>
        <v>-5548178</v>
      </c>
      <c r="Z32" s="137">
        <f>+IF(X32&lt;&gt;0,+(Y32/X32)*100,0)</f>
        <v>-8.496002259974352</v>
      </c>
      <c r="AA32" s="153">
        <f>SUM(AA33:AA37)</f>
        <v>64409374</v>
      </c>
    </row>
    <row r="33" spans="1:27" ht="13.5">
      <c r="A33" s="138" t="s">
        <v>79</v>
      </c>
      <c r="B33" s="136"/>
      <c r="C33" s="155">
        <v>2278869</v>
      </c>
      <c r="D33" s="155"/>
      <c r="E33" s="156">
        <v>2918357</v>
      </c>
      <c r="F33" s="60"/>
      <c r="G33" s="60">
        <v>174796</v>
      </c>
      <c r="H33" s="60">
        <v>188641</v>
      </c>
      <c r="I33" s="60">
        <v>227495</v>
      </c>
      <c r="J33" s="60">
        <v>590932</v>
      </c>
      <c r="K33" s="60">
        <v>185035</v>
      </c>
      <c r="L33" s="60">
        <v>328252</v>
      </c>
      <c r="M33" s="60">
        <v>222873</v>
      </c>
      <c r="N33" s="60">
        <v>736160</v>
      </c>
      <c r="O33" s="60">
        <v>289199</v>
      </c>
      <c r="P33" s="60">
        <v>-1617252</v>
      </c>
      <c r="Q33" s="60"/>
      <c r="R33" s="60">
        <v>-1328053</v>
      </c>
      <c r="S33" s="60"/>
      <c r="T33" s="60"/>
      <c r="U33" s="60"/>
      <c r="V33" s="60"/>
      <c r="W33" s="60">
        <v>-961</v>
      </c>
      <c r="X33" s="60">
        <v>2918360</v>
      </c>
      <c r="Y33" s="60">
        <v>-2919321</v>
      </c>
      <c r="Z33" s="140">
        <v>-100.03</v>
      </c>
      <c r="AA33" s="155"/>
    </row>
    <row r="34" spans="1:27" ht="13.5">
      <c r="A34" s="138" t="s">
        <v>80</v>
      </c>
      <c r="B34" s="136"/>
      <c r="C34" s="155">
        <v>8276835</v>
      </c>
      <c r="D34" s="155"/>
      <c r="E34" s="156">
        <v>9742761</v>
      </c>
      <c r="F34" s="60">
        <v>10093048</v>
      </c>
      <c r="G34" s="60">
        <v>437657</v>
      </c>
      <c r="H34" s="60">
        <v>521388</v>
      </c>
      <c r="I34" s="60">
        <v>657878</v>
      </c>
      <c r="J34" s="60">
        <v>1616923</v>
      </c>
      <c r="K34" s="60">
        <v>733903</v>
      </c>
      <c r="L34" s="60">
        <v>979901</v>
      </c>
      <c r="M34" s="60">
        <v>787918</v>
      </c>
      <c r="N34" s="60">
        <v>2501722</v>
      </c>
      <c r="O34" s="60">
        <v>833411</v>
      </c>
      <c r="P34" s="60">
        <v>1405031</v>
      </c>
      <c r="Q34" s="60">
        <v>685644</v>
      </c>
      <c r="R34" s="60">
        <v>2924086</v>
      </c>
      <c r="S34" s="60">
        <v>706517</v>
      </c>
      <c r="T34" s="60">
        <v>745190</v>
      </c>
      <c r="U34" s="60">
        <v>914190</v>
      </c>
      <c r="V34" s="60">
        <v>2365897</v>
      </c>
      <c r="W34" s="60">
        <v>9408628</v>
      </c>
      <c r="X34" s="60">
        <v>9742360</v>
      </c>
      <c r="Y34" s="60">
        <v>-333732</v>
      </c>
      <c r="Z34" s="140">
        <v>-3.43</v>
      </c>
      <c r="AA34" s="155">
        <v>10093048</v>
      </c>
    </row>
    <row r="35" spans="1:27" ht="13.5">
      <c r="A35" s="138" t="s">
        <v>81</v>
      </c>
      <c r="B35" s="136"/>
      <c r="C35" s="155">
        <v>28928067</v>
      </c>
      <c r="D35" s="155"/>
      <c r="E35" s="156">
        <v>25179083</v>
      </c>
      <c r="F35" s="60">
        <v>23534123</v>
      </c>
      <c r="G35" s="60">
        <v>1443043</v>
      </c>
      <c r="H35" s="60">
        <v>1444957</v>
      </c>
      <c r="I35" s="60">
        <v>1923721</v>
      </c>
      <c r="J35" s="60">
        <v>4811721</v>
      </c>
      <c r="K35" s="60">
        <v>1761760</v>
      </c>
      <c r="L35" s="60">
        <v>2079842</v>
      </c>
      <c r="M35" s="60">
        <v>1500949</v>
      </c>
      <c r="N35" s="60">
        <v>5342551</v>
      </c>
      <c r="O35" s="60">
        <v>1491295</v>
      </c>
      <c r="P35" s="60">
        <v>1464369</v>
      </c>
      <c r="Q35" s="60">
        <v>2299887</v>
      </c>
      <c r="R35" s="60">
        <v>5255551</v>
      </c>
      <c r="S35" s="60">
        <v>2267391</v>
      </c>
      <c r="T35" s="60">
        <v>1326660</v>
      </c>
      <c r="U35" s="60">
        <v>2556209</v>
      </c>
      <c r="V35" s="60">
        <v>6150260</v>
      </c>
      <c r="W35" s="60">
        <v>21560083</v>
      </c>
      <c r="X35" s="60">
        <v>25178872</v>
      </c>
      <c r="Y35" s="60">
        <v>-3618789</v>
      </c>
      <c r="Z35" s="140">
        <v>-14.37</v>
      </c>
      <c r="AA35" s="155">
        <v>23534123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23746350</v>
      </c>
      <c r="D37" s="157"/>
      <c r="E37" s="158">
        <v>27464826</v>
      </c>
      <c r="F37" s="159">
        <v>30782203</v>
      </c>
      <c r="G37" s="159">
        <v>1916876</v>
      </c>
      <c r="H37" s="159">
        <v>2174102</v>
      </c>
      <c r="I37" s="159">
        <v>2159661</v>
      </c>
      <c r="J37" s="159">
        <v>6250639</v>
      </c>
      <c r="K37" s="159">
        <v>2006763</v>
      </c>
      <c r="L37" s="159">
        <v>2887442</v>
      </c>
      <c r="M37" s="159">
        <v>2276943</v>
      </c>
      <c r="N37" s="159">
        <v>7171148</v>
      </c>
      <c r="O37" s="159">
        <v>2137601</v>
      </c>
      <c r="P37" s="159">
        <v>3967838</v>
      </c>
      <c r="Q37" s="159">
        <v>2307278</v>
      </c>
      <c r="R37" s="159">
        <v>8412717</v>
      </c>
      <c r="S37" s="159">
        <v>2173198</v>
      </c>
      <c r="T37" s="159">
        <v>2140331</v>
      </c>
      <c r="U37" s="159">
        <v>2639435</v>
      </c>
      <c r="V37" s="159">
        <v>6952964</v>
      </c>
      <c r="W37" s="159">
        <v>28787468</v>
      </c>
      <c r="X37" s="159">
        <v>27463804</v>
      </c>
      <c r="Y37" s="159">
        <v>1323664</v>
      </c>
      <c r="Z37" s="141">
        <v>4.82</v>
      </c>
      <c r="AA37" s="157">
        <v>30782203</v>
      </c>
    </row>
    <row r="38" spans="1:27" ht="13.5">
      <c r="A38" s="135" t="s">
        <v>84</v>
      </c>
      <c r="B38" s="142"/>
      <c r="C38" s="153">
        <f aca="true" t="shared" si="7" ref="C38:Y38">SUM(C39:C41)</f>
        <v>137364695</v>
      </c>
      <c r="D38" s="153">
        <f>SUM(D39:D41)</f>
        <v>0</v>
      </c>
      <c r="E38" s="154">
        <f t="shared" si="7"/>
        <v>118236868</v>
      </c>
      <c r="F38" s="100">
        <f t="shared" si="7"/>
        <v>10456244</v>
      </c>
      <c r="G38" s="100">
        <f t="shared" si="7"/>
        <v>577256</v>
      </c>
      <c r="H38" s="100">
        <f t="shared" si="7"/>
        <v>475277</v>
      </c>
      <c r="I38" s="100">
        <f t="shared" si="7"/>
        <v>693508</v>
      </c>
      <c r="J38" s="100">
        <f t="shared" si="7"/>
        <v>1746041</v>
      </c>
      <c r="K38" s="100">
        <f t="shared" si="7"/>
        <v>609927</v>
      </c>
      <c r="L38" s="100">
        <f t="shared" si="7"/>
        <v>985727</v>
      </c>
      <c r="M38" s="100">
        <f t="shared" si="7"/>
        <v>581068</v>
      </c>
      <c r="N38" s="100">
        <f t="shared" si="7"/>
        <v>2176722</v>
      </c>
      <c r="O38" s="100">
        <f t="shared" si="7"/>
        <v>543645</v>
      </c>
      <c r="P38" s="100">
        <f t="shared" si="7"/>
        <v>591041</v>
      </c>
      <c r="Q38" s="100">
        <f t="shared" si="7"/>
        <v>687312</v>
      </c>
      <c r="R38" s="100">
        <f t="shared" si="7"/>
        <v>1821998</v>
      </c>
      <c r="S38" s="100">
        <f t="shared" si="7"/>
        <v>905530</v>
      </c>
      <c r="T38" s="100">
        <f t="shared" si="7"/>
        <v>966471</v>
      </c>
      <c r="U38" s="100">
        <f t="shared" si="7"/>
        <v>846666</v>
      </c>
      <c r="V38" s="100">
        <f t="shared" si="7"/>
        <v>2718667</v>
      </c>
      <c r="W38" s="100">
        <f t="shared" si="7"/>
        <v>8463428</v>
      </c>
      <c r="X38" s="100">
        <f t="shared" si="7"/>
        <v>118236958</v>
      </c>
      <c r="Y38" s="100">
        <f t="shared" si="7"/>
        <v>-109773530</v>
      </c>
      <c r="Z38" s="137">
        <f>+IF(X38&lt;&gt;0,+(Y38/X38)*100,0)</f>
        <v>-92.84197754817069</v>
      </c>
      <c r="AA38" s="153">
        <f>SUM(AA39:AA41)</f>
        <v>10456244</v>
      </c>
    </row>
    <row r="39" spans="1:27" ht="13.5">
      <c r="A39" s="138" t="s">
        <v>85</v>
      </c>
      <c r="B39" s="136"/>
      <c r="C39" s="155">
        <v>6192786</v>
      </c>
      <c r="D39" s="155"/>
      <c r="E39" s="156">
        <v>6909136</v>
      </c>
      <c r="F39" s="60">
        <v>7350566</v>
      </c>
      <c r="G39" s="60">
        <v>396149</v>
      </c>
      <c r="H39" s="60">
        <v>427480</v>
      </c>
      <c r="I39" s="60">
        <v>538992</v>
      </c>
      <c r="J39" s="60">
        <v>1362621</v>
      </c>
      <c r="K39" s="60">
        <v>483848</v>
      </c>
      <c r="L39" s="60">
        <v>780454</v>
      </c>
      <c r="M39" s="60">
        <v>437266</v>
      </c>
      <c r="N39" s="60">
        <v>1701568</v>
      </c>
      <c r="O39" s="60">
        <v>426084</v>
      </c>
      <c r="P39" s="60">
        <v>455644</v>
      </c>
      <c r="Q39" s="60">
        <v>527737</v>
      </c>
      <c r="R39" s="60">
        <v>1409465</v>
      </c>
      <c r="S39" s="60">
        <v>680060</v>
      </c>
      <c r="T39" s="60">
        <v>838164</v>
      </c>
      <c r="U39" s="60">
        <v>683992</v>
      </c>
      <c r="V39" s="60">
        <v>2202216</v>
      </c>
      <c r="W39" s="60">
        <v>6675870</v>
      </c>
      <c r="X39" s="60">
        <v>6909222</v>
      </c>
      <c r="Y39" s="60">
        <v>-233352</v>
      </c>
      <c r="Z39" s="140">
        <v>-3.38</v>
      </c>
      <c r="AA39" s="155">
        <v>7350566</v>
      </c>
    </row>
    <row r="40" spans="1:27" ht="13.5">
      <c r="A40" s="138" t="s">
        <v>86</v>
      </c>
      <c r="B40" s="136"/>
      <c r="C40" s="155">
        <v>125443645</v>
      </c>
      <c r="D40" s="155"/>
      <c r="E40" s="156">
        <v>108891352</v>
      </c>
      <c r="F40" s="60">
        <v>1041002</v>
      </c>
      <c r="G40" s="60"/>
      <c r="H40" s="60"/>
      <c r="I40" s="60"/>
      <c r="J40" s="60"/>
      <c r="K40" s="60"/>
      <c r="L40" s="60"/>
      <c r="M40" s="60"/>
      <c r="N40" s="60"/>
      <c r="O40" s="60"/>
      <c r="P40" s="60">
        <v>2442</v>
      </c>
      <c r="Q40" s="60"/>
      <c r="R40" s="60">
        <v>2442</v>
      </c>
      <c r="S40" s="60"/>
      <c r="T40" s="60"/>
      <c r="U40" s="60"/>
      <c r="V40" s="60"/>
      <c r="W40" s="60">
        <v>2442</v>
      </c>
      <c r="X40" s="60">
        <v>108891352</v>
      </c>
      <c r="Y40" s="60">
        <v>-108888910</v>
      </c>
      <c r="Z40" s="140">
        <v>-100</v>
      </c>
      <c r="AA40" s="155">
        <v>1041002</v>
      </c>
    </row>
    <row r="41" spans="1:27" ht="13.5">
      <c r="A41" s="138" t="s">
        <v>87</v>
      </c>
      <c r="B41" s="136"/>
      <c r="C41" s="155">
        <v>5728264</v>
      </c>
      <c r="D41" s="155"/>
      <c r="E41" s="156">
        <v>2436380</v>
      </c>
      <c r="F41" s="60">
        <v>2064676</v>
      </c>
      <c r="G41" s="60">
        <v>181107</v>
      </c>
      <c r="H41" s="60">
        <v>47797</v>
      </c>
      <c r="I41" s="60">
        <v>154516</v>
      </c>
      <c r="J41" s="60">
        <v>383420</v>
      </c>
      <c r="K41" s="60">
        <v>126079</v>
      </c>
      <c r="L41" s="60">
        <v>205273</v>
      </c>
      <c r="M41" s="60">
        <v>143802</v>
      </c>
      <c r="N41" s="60">
        <v>475154</v>
      </c>
      <c r="O41" s="60">
        <v>117561</v>
      </c>
      <c r="P41" s="60">
        <v>132955</v>
      </c>
      <c r="Q41" s="60">
        <v>159575</v>
      </c>
      <c r="R41" s="60">
        <v>410091</v>
      </c>
      <c r="S41" s="60">
        <v>225470</v>
      </c>
      <c r="T41" s="60">
        <v>128307</v>
      </c>
      <c r="U41" s="60">
        <v>162674</v>
      </c>
      <c r="V41" s="60">
        <v>516451</v>
      </c>
      <c r="W41" s="60">
        <v>1785116</v>
      </c>
      <c r="X41" s="60">
        <v>2436384</v>
      </c>
      <c r="Y41" s="60">
        <v>-651268</v>
      </c>
      <c r="Z41" s="140">
        <v>-26.73</v>
      </c>
      <c r="AA41" s="155">
        <v>2064676</v>
      </c>
    </row>
    <row r="42" spans="1:27" ht="13.5">
      <c r="A42" s="135" t="s">
        <v>88</v>
      </c>
      <c r="B42" s="142"/>
      <c r="C42" s="153">
        <f aca="true" t="shared" si="8" ref="C42:Y42">SUM(C43:C46)</f>
        <v>3864645</v>
      </c>
      <c r="D42" s="153">
        <f>SUM(D43:D46)</f>
        <v>0</v>
      </c>
      <c r="E42" s="154">
        <f t="shared" si="8"/>
        <v>5069943</v>
      </c>
      <c r="F42" s="100">
        <f t="shared" si="8"/>
        <v>6369861</v>
      </c>
      <c r="G42" s="100">
        <f t="shared" si="8"/>
        <v>118154</v>
      </c>
      <c r="H42" s="100">
        <f t="shared" si="8"/>
        <v>109956</v>
      </c>
      <c r="I42" s="100">
        <f t="shared" si="8"/>
        <v>174989</v>
      </c>
      <c r="J42" s="100">
        <f t="shared" si="8"/>
        <v>403099</v>
      </c>
      <c r="K42" s="100">
        <f t="shared" si="8"/>
        <v>156053</v>
      </c>
      <c r="L42" s="100">
        <f t="shared" si="8"/>
        <v>200819</v>
      </c>
      <c r="M42" s="100">
        <f t="shared" si="8"/>
        <v>951816</v>
      </c>
      <c r="N42" s="100">
        <f t="shared" si="8"/>
        <v>1308688</v>
      </c>
      <c r="O42" s="100">
        <f t="shared" si="8"/>
        <v>216362</v>
      </c>
      <c r="P42" s="100">
        <f t="shared" si="8"/>
        <v>118417</v>
      </c>
      <c r="Q42" s="100">
        <f t="shared" si="8"/>
        <v>299645</v>
      </c>
      <c r="R42" s="100">
        <f t="shared" si="8"/>
        <v>634424</v>
      </c>
      <c r="S42" s="100">
        <f t="shared" si="8"/>
        <v>2066062</v>
      </c>
      <c r="T42" s="100">
        <f t="shared" si="8"/>
        <v>116194</v>
      </c>
      <c r="U42" s="100">
        <f t="shared" si="8"/>
        <v>527455</v>
      </c>
      <c r="V42" s="100">
        <f t="shared" si="8"/>
        <v>2709711</v>
      </c>
      <c r="W42" s="100">
        <f t="shared" si="8"/>
        <v>5055922</v>
      </c>
      <c r="X42" s="100">
        <f t="shared" si="8"/>
        <v>5069952</v>
      </c>
      <c r="Y42" s="100">
        <f t="shared" si="8"/>
        <v>-14030</v>
      </c>
      <c r="Z42" s="137">
        <f>+IF(X42&lt;&gt;0,+(Y42/X42)*100,0)</f>
        <v>-0.27672845817869673</v>
      </c>
      <c r="AA42" s="153">
        <f>SUM(AA43:AA46)</f>
        <v>6369861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200861</v>
      </c>
      <c r="D44" s="155"/>
      <c r="E44" s="156">
        <v>3708103</v>
      </c>
      <c r="F44" s="60">
        <v>3022850</v>
      </c>
      <c r="G44" s="60">
        <v>17850</v>
      </c>
      <c r="H44" s="60"/>
      <c r="I44" s="60">
        <v>744</v>
      </c>
      <c r="J44" s="60">
        <v>18594</v>
      </c>
      <c r="K44" s="60">
        <v>51669</v>
      </c>
      <c r="L44" s="60">
        <v>26588</v>
      </c>
      <c r="M44" s="60"/>
      <c r="N44" s="60">
        <v>78257</v>
      </c>
      <c r="O44" s="60"/>
      <c r="P44" s="60">
        <v>17024</v>
      </c>
      <c r="Q44" s="60">
        <v>197062</v>
      </c>
      <c r="R44" s="60">
        <v>214086</v>
      </c>
      <c r="S44" s="60">
        <v>1960011</v>
      </c>
      <c r="T44" s="60">
        <v>17024</v>
      </c>
      <c r="U44" s="60">
        <v>343407</v>
      </c>
      <c r="V44" s="60">
        <v>2320442</v>
      </c>
      <c r="W44" s="60">
        <v>2631379</v>
      </c>
      <c r="X44" s="60">
        <v>3708108</v>
      </c>
      <c r="Y44" s="60">
        <v>-1076729</v>
      </c>
      <c r="Z44" s="140">
        <v>-29.04</v>
      </c>
      <c r="AA44" s="155">
        <v>3022850</v>
      </c>
    </row>
    <row r="45" spans="1:27" ht="13.5">
      <c r="A45" s="138" t="s">
        <v>91</v>
      </c>
      <c r="B45" s="136"/>
      <c r="C45" s="157">
        <v>1975733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1688051</v>
      </c>
      <c r="D46" s="155"/>
      <c r="E46" s="156">
        <v>1361840</v>
      </c>
      <c r="F46" s="60">
        <v>3347011</v>
      </c>
      <c r="G46" s="60">
        <v>100304</v>
      </c>
      <c r="H46" s="60">
        <v>109956</v>
      </c>
      <c r="I46" s="60">
        <v>174245</v>
      </c>
      <c r="J46" s="60">
        <v>384505</v>
      </c>
      <c r="K46" s="60">
        <v>104384</v>
      </c>
      <c r="L46" s="60">
        <v>174231</v>
      </c>
      <c r="M46" s="60">
        <v>951816</v>
      </c>
      <c r="N46" s="60">
        <v>1230431</v>
      </c>
      <c r="O46" s="60">
        <v>216362</v>
      </c>
      <c r="P46" s="60">
        <v>101393</v>
      </c>
      <c r="Q46" s="60">
        <v>102583</v>
      </c>
      <c r="R46" s="60">
        <v>420338</v>
      </c>
      <c r="S46" s="60">
        <v>106051</v>
      </c>
      <c r="T46" s="60">
        <v>99170</v>
      </c>
      <c r="U46" s="60">
        <v>184048</v>
      </c>
      <c r="V46" s="60">
        <v>389269</v>
      </c>
      <c r="W46" s="60">
        <v>2424543</v>
      </c>
      <c r="X46" s="60">
        <v>1361844</v>
      </c>
      <c r="Y46" s="60">
        <v>1062699</v>
      </c>
      <c r="Z46" s="140">
        <v>78.03</v>
      </c>
      <c r="AA46" s="155">
        <v>3347011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3000</v>
      </c>
      <c r="Y47" s="100">
        <v>-3000</v>
      </c>
      <c r="Z47" s="137">
        <v>-100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313912695</v>
      </c>
      <c r="D48" s="168">
        <f>+D28+D32+D38+D42+D47</f>
        <v>0</v>
      </c>
      <c r="E48" s="169">
        <f t="shared" si="9"/>
        <v>306313037</v>
      </c>
      <c r="F48" s="73">
        <f t="shared" si="9"/>
        <v>209275867</v>
      </c>
      <c r="G48" s="73">
        <f t="shared" si="9"/>
        <v>8653007</v>
      </c>
      <c r="H48" s="73">
        <f t="shared" si="9"/>
        <v>9997432</v>
      </c>
      <c r="I48" s="73">
        <f t="shared" si="9"/>
        <v>11903392</v>
      </c>
      <c r="J48" s="73">
        <f t="shared" si="9"/>
        <v>30553831</v>
      </c>
      <c r="K48" s="73">
        <f t="shared" si="9"/>
        <v>11767661</v>
      </c>
      <c r="L48" s="73">
        <f t="shared" si="9"/>
        <v>15327249</v>
      </c>
      <c r="M48" s="73">
        <f t="shared" si="9"/>
        <v>12062270</v>
      </c>
      <c r="N48" s="73">
        <f t="shared" si="9"/>
        <v>39157180</v>
      </c>
      <c r="O48" s="73">
        <f t="shared" si="9"/>
        <v>23468338</v>
      </c>
      <c r="P48" s="73">
        <f t="shared" si="9"/>
        <v>21815278</v>
      </c>
      <c r="Q48" s="73">
        <f t="shared" si="9"/>
        <v>11379602</v>
      </c>
      <c r="R48" s="73">
        <f t="shared" si="9"/>
        <v>56663218</v>
      </c>
      <c r="S48" s="73">
        <f t="shared" si="9"/>
        <v>14898883</v>
      </c>
      <c r="T48" s="73">
        <f t="shared" si="9"/>
        <v>14539943</v>
      </c>
      <c r="U48" s="73">
        <f t="shared" si="9"/>
        <v>14143468</v>
      </c>
      <c r="V48" s="73">
        <f t="shared" si="9"/>
        <v>43582294</v>
      </c>
      <c r="W48" s="73">
        <f t="shared" si="9"/>
        <v>169956523</v>
      </c>
      <c r="X48" s="73">
        <f t="shared" si="9"/>
        <v>306313286</v>
      </c>
      <c r="Y48" s="73">
        <f t="shared" si="9"/>
        <v>-136356763</v>
      </c>
      <c r="Z48" s="170">
        <f>+IF(X48&lt;&gt;0,+(Y48/X48)*100,0)</f>
        <v>-44.515458268434365</v>
      </c>
      <c r="AA48" s="168">
        <f>+AA28+AA32+AA38+AA42+AA47</f>
        <v>209275867</v>
      </c>
    </row>
    <row r="49" spans="1:27" ht="13.5">
      <c r="A49" s="148" t="s">
        <v>49</v>
      </c>
      <c r="B49" s="149"/>
      <c r="C49" s="171">
        <f aca="true" t="shared" si="10" ref="C49:Y49">+C25-C48</f>
        <v>-7349578</v>
      </c>
      <c r="D49" s="171">
        <f>+D25-D48</f>
        <v>0</v>
      </c>
      <c r="E49" s="172">
        <f t="shared" si="10"/>
        <v>2503845</v>
      </c>
      <c r="F49" s="173">
        <f t="shared" si="10"/>
        <v>3618501</v>
      </c>
      <c r="G49" s="173">
        <f t="shared" si="10"/>
        <v>49529108</v>
      </c>
      <c r="H49" s="173">
        <f t="shared" si="10"/>
        <v>-7127896</v>
      </c>
      <c r="I49" s="173">
        <f t="shared" si="10"/>
        <v>-8775316</v>
      </c>
      <c r="J49" s="173">
        <f t="shared" si="10"/>
        <v>33625896</v>
      </c>
      <c r="K49" s="173">
        <f t="shared" si="10"/>
        <v>-9010690</v>
      </c>
      <c r="L49" s="173">
        <f t="shared" si="10"/>
        <v>14925786</v>
      </c>
      <c r="M49" s="173">
        <f t="shared" si="10"/>
        <v>36174661</v>
      </c>
      <c r="N49" s="173">
        <f t="shared" si="10"/>
        <v>42089757</v>
      </c>
      <c r="O49" s="173">
        <f t="shared" si="10"/>
        <v>-19869321</v>
      </c>
      <c r="P49" s="173">
        <f t="shared" si="10"/>
        <v>-17422018</v>
      </c>
      <c r="Q49" s="173">
        <f t="shared" si="10"/>
        <v>28924103</v>
      </c>
      <c r="R49" s="173">
        <f t="shared" si="10"/>
        <v>-8367236</v>
      </c>
      <c r="S49" s="173">
        <f t="shared" si="10"/>
        <v>-13225599</v>
      </c>
      <c r="T49" s="173">
        <f t="shared" si="10"/>
        <v>-10431908</v>
      </c>
      <c r="U49" s="173">
        <f t="shared" si="10"/>
        <v>-9735436</v>
      </c>
      <c r="V49" s="173">
        <f t="shared" si="10"/>
        <v>-33392943</v>
      </c>
      <c r="W49" s="173">
        <f t="shared" si="10"/>
        <v>33955474</v>
      </c>
      <c r="X49" s="173">
        <f>IF(F25=F48,0,X25-X48)</f>
        <v>2503606</v>
      </c>
      <c r="Y49" s="173">
        <f t="shared" si="10"/>
        <v>31451868</v>
      </c>
      <c r="Z49" s="174">
        <f>+IF(X49&lt;&gt;0,+(Y49/X49)*100,0)</f>
        <v>1256.262686700703</v>
      </c>
      <c r="AA49" s="171">
        <f>+AA25-AA48</f>
        <v>3618501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852958</v>
      </c>
      <c r="D12" s="155">
        <v>0</v>
      </c>
      <c r="E12" s="156">
        <v>2356867</v>
      </c>
      <c r="F12" s="60">
        <v>2356867</v>
      </c>
      <c r="G12" s="60">
        <v>361348</v>
      </c>
      <c r="H12" s="60">
        <v>-178092</v>
      </c>
      <c r="I12" s="60">
        <v>210015</v>
      </c>
      <c r="J12" s="60">
        <v>393271</v>
      </c>
      <c r="K12" s="60">
        <v>-1082851</v>
      </c>
      <c r="L12" s="60">
        <v>33967</v>
      </c>
      <c r="M12" s="60">
        <v>39234</v>
      </c>
      <c r="N12" s="60">
        <v>-1009650</v>
      </c>
      <c r="O12" s="60">
        <v>77607</v>
      </c>
      <c r="P12" s="60">
        <v>1215183</v>
      </c>
      <c r="Q12" s="60">
        <v>37703</v>
      </c>
      <c r="R12" s="60">
        <v>1330493</v>
      </c>
      <c r="S12" s="60">
        <v>42951</v>
      </c>
      <c r="T12" s="60">
        <v>41727</v>
      </c>
      <c r="U12" s="60">
        <v>496977</v>
      </c>
      <c r="V12" s="60">
        <v>581655</v>
      </c>
      <c r="W12" s="60">
        <v>1295769</v>
      </c>
      <c r="X12" s="60">
        <v>2356872</v>
      </c>
      <c r="Y12" s="60">
        <v>-1061103</v>
      </c>
      <c r="Z12" s="140">
        <v>-45.02</v>
      </c>
      <c r="AA12" s="155">
        <v>2356867</v>
      </c>
    </row>
    <row r="13" spans="1:27" ht="13.5">
      <c r="A13" s="181" t="s">
        <v>109</v>
      </c>
      <c r="B13" s="185"/>
      <c r="C13" s="155">
        <v>4683695</v>
      </c>
      <c r="D13" s="155">
        <v>0</v>
      </c>
      <c r="E13" s="156">
        <v>4500000</v>
      </c>
      <c r="F13" s="60">
        <v>4750000</v>
      </c>
      <c r="G13" s="60">
        <v>588963</v>
      </c>
      <c r="H13" s="60">
        <v>340546</v>
      </c>
      <c r="I13" s="60">
        <v>422917</v>
      </c>
      <c r="J13" s="60">
        <v>1352426</v>
      </c>
      <c r="K13" s="60">
        <v>723553</v>
      </c>
      <c r="L13" s="60">
        <v>649334</v>
      </c>
      <c r="M13" s="60">
        <v>250031</v>
      </c>
      <c r="N13" s="60">
        <v>1622918</v>
      </c>
      <c r="O13" s="60">
        <v>1279358</v>
      </c>
      <c r="P13" s="60">
        <v>309938</v>
      </c>
      <c r="Q13" s="60">
        <v>664318</v>
      </c>
      <c r="R13" s="60">
        <v>2253614</v>
      </c>
      <c r="S13" s="60">
        <v>898359</v>
      </c>
      <c r="T13" s="60">
        <v>236265</v>
      </c>
      <c r="U13" s="60">
        <v>786099</v>
      </c>
      <c r="V13" s="60">
        <v>1920723</v>
      </c>
      <c r="W13" s="60">
        <v>7149681</v>
      </c>
      <c r="X13" s="60">
        <v>4500000</v>
      </c>
      <c r="Y13" s="60">
        <v>2649681</v>
      </c>
      <c r="Z13" s="140">
        <v>58.88</v>
      </c>
      <c r="AA13" s="155">
        <v>4750000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881250</v>
      </c>
      <c r="G14" s="60">
        <v>73203</v>
      </c>
      <c r="H14" s="60">
        <v>74931</v>
      </c>
      <c r="I14" s="60">
        <v>96711</v>
      </c>
      <c r="J14" s="60">
        <v>244845</v>
      </c>
      <c r="K14" s="60">
        <v>94007</v>
      </c>
      <c r="L14" s="60">
        <v>85278</v>
      </c>
      <c r="M14" s="60">
        <v>88381</v>
      </c>
      <c r="N14" s="60">
        <v>267666</v>
      </c>
      <c r="O14" s="60">
        <v>56499</v>
      </c>
      <c r="P14" s="60">
        <v>78153</v>
      </c>
      <c r="Q14" s="60">
        <v>71256</v>
      </c>
      <c r="R14" s="60">
        <v>205908</v>
      </c>
      <c r="S14" s="60">
        <v>69728</v>
      </c>
      <c r="T14" s="60">
        <v>40111</v>
      </c>
      <c r="U14" s="60">
        <v>-82149</v>
      </c>
      <c r="V14" s="60">
        <v>27690</v>
      </c>
      <c r="W14" s="60">
        <v>746109</v>
      </c>
      <c r="X14" s="60"/>
      <c r="Y14" s="60">
        <v>746109</v>
      </c>
      <c r="Z14" s="140">
        <v>0</v>
      </c>
      <c r="AA14" s="155">
        <v>881250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189121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12670924</v>
      </c>
      <c r="F18" s="60">
        <v>13777324</v>
      </c>
      <c r="G18" s="60">
        <v>1009800</v>
      </c>
      <c r="H18" s="60">
        <v>1009800</v>
      </c>
      <c r="I18" s="60">
        <v>1009800</v>
      </c>
      <c r="J18" s="60">
        <v>3029400</v>
      </c>
      <c r="K18" s="60">
        <v>1009800</v>
      </c>
      <c r="L18" s="60">
        <v>1009800</v>
      </c>
      <c r="M18" s="60">
        <v>1009800</v>
      </c>
      <c r="N18" s="60">
        <v>3029400</v>
      </c>
      <c r="O18" s="60">
        <v>1938337</v>
      </c>
      <c r="P18" s="60">
        <v>1009800</v>
      </c>
      <c r="Q18" s="60">
        <v>1009800</v>
      </c>
      <c r="R18" s="60">
        <v>3957937</v>
      </c>
      <c r="S18" s="60">
        <v>0</v>
      </c>
      <c r="T18" s="60">
        <v>2019600</v>
      </c>
      <c r="U18" s="60">
        <v>1197000</v>
      </c>
      <c r="V18" s="60">
        <v>3216600</v>
      </c>
      <c r="W18" s="60">
        <v>13233337</v>
      </c>
      <c r="X18" s="60">
        <v>12670920</v>
      </c>
      <c r="Y18" s="60">
        <v>562417</v>
      </c>
      <c r="Z18" s="140">
        <v>4.44</v>
      </c>
      <c r="AA18" s="155">
        <v>13777324</v>
      </c>
    </row>
    <row r="19" spans="1:27" ht="13.5">
      <c r="A19" s="181" t="s">
        <v>34</v>
      </c>
      <c r="B19" s="185"/>
      <c r="C19" s="155">
        <v>145732716</v>
      </c>
      <c r="D19" s="155">
        <v>0</v>
      </c>
      <c r="E19" s="156">
        <v>170060000</v>
      </c>
      <c r="F19" s="60">
        <v>170030460</v>
      </c>
      <c r="G19" s="60">
        <v>54330000</v>
      </c>
      <c r="H19" s="60">
        <v>1413200</v>
      </c>
      <c r="I19" s="60">
        <v>0</v>
      </c>
      <c r="J19" s="60">
        <v>55743200</v>
      </c>
      <c r="K19" s="60">
        <v>900000</v>
      </c>
      <c r="L19" s="60">
        <v>27830480</v>
      </c>
      <c r="M19" s="60">
        <v>44640000</v>
      </c>
      <c r="N19" s="60">
        <v>73370480</v>
      </c>
      <c r="O19" s="60">
        <v>0</v>
      </c>
      <c r="P19" s="60">
        <v>509300</v>
      </c>
      <c r="Q19" s="60">
        <v>38251649</v>
      </c>
      <c r="R19" s="60">
        <v>38760949</v>
      </c>
      <c r="S19" s="60">
        <v>0</v>
      </c>
      <c r="T19" s="60">
        <v>0</v>
      </c>
      <c r="U19" s="60">
        <v>0</v>
      </c>
      <c r="V19" s="60">
        <v>0</v>
      </c>
      <c r="W19" s="60">
        <v>167874629</v>
      </c>
      <c r="X19" s="60">
        <v>170060000</v>
      </c>
      <c r="Y19" s="60">
        <v>-2185371</v>
      </c>
      <c r="Z19" s="140">
        <v>-1.29</v>
      </c>
      <c r="AA19" s="155">
        <v>170030460</v>
      </c>
    </row>
    <row r="20" spans="1:27" ht="13.5">
      <c r="A20" s="181" t="s">
        <v>35</v>
      </c>
      <c r="B20" s="185"/>
      <c r="C20" s="155">
        <v>155104627</v>
      </c>
      <c r="D20" s="155">
        <v>0</v>
      </c>
      <c r="E20" s="156">
        <v>119229091</v>
      </c>
      <c r="F20" s="54">
        <v>21098467</v>
      </c>
      <c r="G20" s="54">
        <v>1818801</v>
      </c>
      <c r="H20" s="54">
        <v>209151</v>
      </c>
      <c r="I20" s="54">
        <v>1388633</v>
      </c>
      <c r="J20" s="54">
        <v>3416585</v>
      </c>
      <c r="K20" s="54">
        <v>1112462</v>
      </c>
      <c r="L20" s="54">
        <v>644176</v>
      </c>
      <c r="M20" s="54">
        <v>2209485</v>
      </c>
      <c r="N20" s="54">
        <v>3966123</v>
      </c>
      <c r="O20" s="54">
        <v>247216</v>
      </c>
      <c r="P20" s="54">
        <v>1270886</v>
      </c>
      <c r="Q20" s="54">
        <v>268979</v>
      </c>
      <c r="R20" s="54">
        <v>1787081</v>
      </c>
      <c r="S20" s="54">
        <v>662246</v>
      </c>
      <c r="T20" s="54">
        <v>1770332</v>
      </c>
      <c r="U20" s="54">
        <v>2010105</v>
      </c>
      <c r="V20" s="54">
        <v>4442683</v>
      </c>
      <c r="W20" s="54">
        <v>13612472</v>
      </c>
      <c r="X20" s="54">
        <v>119229088</v>
      </c>
      <c r="Y20" s="54">
        <v>-105616616</v>
      </c>
      <c r="Z20" s="184">
        <v>-88.58</v>
      </c>
      <c r="AA20" s="130">
        <v>21098467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306563117</v>
      </c>
      <c r="D22" s="188">
        <f>SUM(D5:D21)</f>
        <v>0</v>
      </c>
      <c r="E22" s="189">
        <f t="shared" si="0"/>
        <v>308816882</v>
      </c>
      <c r="F22" s="190">
        <f t="shared" si="0"/>
        <v>212894368</v>
      </c>
      <c r="G22" s="190">
        <f t="shared" si="0"/>
        <v>58182115</v>
      </c>
      <c r="H22" s="190">
        <f t="shared" si="0"/>
        <v>2869536</v>
      </c>
      <c r="I22" s="190">
        <f t="shared" si="0"/>
        <v>3128076</v>
      </c>
      <c r="J22" s="190">
        <f t="shared" si="0"/>
        <v>64179727</v>
      </c>
      <c r="K22" s="190">
        <f t="shared" si="0"/>
        <v>2756971</v>
      </c>
      <c r="L22" s="190">
        <f t="shared" si="0"/>
        <v>30253035</v>
      </c>
      <c r="M22" s="190">
        <f t="shared" si="0"/>
        <v>48236931</v>
      </c>
      <c r="N22" s="190">
        <f t="shared" si="0"/>
        <v>81246937</v>
      </c>
      <c r="O22" s="190">
        <f t="shared" si="0"/>
        <v>3599017</v>
      </c>
      <c r="P22" s="190">
        <f t="shared" si="0"/>
        <v>4393260</v>
      </c>
      <c r="Q22" s="190">
        <f t="shared" si="0"/>
        <v>40303705</v>
      </c>
      <c r="R22" s="190">
        <f t="shared" si="0"/>
        <v>48295982</v>
      </c>
      <c r="S22" s="190">
        <f t="shared" si="0"/>
        <v>1673284</v>
      </c>
      <c r="T22" s="190">
        <f t="shared" si="0"/>
        <v>4108035</v>
      </c>
      <c r="U22" s="190">
        <f t="shared" si="0"/>
        <v>4408032</v>
      </c>
      <c r="V22" s="190">
        <f t="shared" si="0"/>
        <v>10189351</v>
      </c>
      <c r="W22" s="190">
        <f t="shared" si="0"/>
        <v>203911997</v>
      </c>
      <c r="X22" s="190">
        <f t="shared" si="0"/>
        <v>308816880</v>
      </c>
      <c r="Y22" s="190">
        <f t="shared" si="0"/>
        <v>-104904883</v>
      </c>
      <c r="Z22" s="191">
        <f>+IF(X22&lt;&gt;0,+(Y22/X22)*100,0)</f>
        <v>-33.96993163068029</v>
      </c>
      <c r="AA22" s="188">
        <f>SUM(AA5:AA21)</f>
        <v>212894368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147786780</v>
      </c>
      <c r="D25" s="155">
        <v>0</v>
      </c>
      <c r="E25" s="156">
        <v>155035309</v>
      </c>
      <c r="F25" s="60">
        <v>94315426</v>
      </c>
      <c r="G25" s="60">
        <v>7082325</v>
      </c>
      <c r="H25" s="60">
        <v>7109502</v>
      </c>
      <c r="I25" s="60">
        <v>7187191</v>
      </c>
      <c r="J25" s="60">
        <v>21379018</v>
      </c>
      <c r="K25" s="60">
        <v>6928574</v>
      </c>
      <c r="L25" s="60">
        <v>10314533</v>
      </c>
      <c r="M25" s="60">
        <v>7965395</v>
      </c>
      <c r="N25" s="60">
        <v>25208502</v>
      </c>
      <c r="O25" s="60">
        <v>7458683</v>
      </c>
      <c r="P25" s="60">
        <v>7542231</v>
      </c>
      <c r="Q25" s="60">
        <v>7231075</v>
      </c>
      <c r="R25" s="60">
        <v>22231989</v>
      </c>
      <c r="S25" s="60">
        <v>7171515</v>
      </c>
      <c r="T25" s="60">
        <v>7130332</v>
      </c>
      <c r="U25" s="60">
        <v>7195262</v>
      </c>
      <c r="V25" s="60">
        <v>21497109</v>
      </c>
      <c r="W25" s="60">
        <v>90316618</v>
      </c>
      <c r="X25" s="60">
        <v>155035138</v>
      </c>
      <c r="Y25" s="60">
        <v>-64718520</v>
      </c>
      <c r="Z25" s="140">
        <v>-41.74</v>
      </c>
      <c r="AA25" s="155">
        <v>94315426</v>
      </c>
    </row>
    <row r="26" spans="1:27" ht="13.5">
      <c r="A26" s="183" t="s">
        <v>38</v>
      </c>
      <c r="B26" s="182"/>
      <c r="C26" s="155">
        <v>7027896</v>
      </c>
      <c r="D26" s="155">
        <v>0</v>
      </c>
      <c r="E26" s="156">
        <v>7705275</v>
      </c>
      <c r="F26" s="60">
        <v>7723443</v>
      </c>
      <c r="G26" s="60">
        <v>598417</v>
      </c>
      <c r="H26" s="60">
        <v>588828</v>
      </c>
      <c r="I26" s="60">
        <v>598508</v>
      </c>
      <c r="J26" s="60">
        <v>1785753</v>
      </c>
      <c r="K26" s="60">
        <v>574684</v>
      </c>
      <c r="L26" s="60">
        <v>601498</v>
      </c>
      <c r="M26" s="60">
        <v>584928</v>
      </c>
      <c r="N26" s="60">
        <v>1761110</v>
      </c>
      <c r="O26" s="60">
        <v>564907</v>
      </c>
      <c r="P26" s="60">
        <v>586309</v>
      </c>
      <c r="Q26" s="60">
        <v>578566</v>
      </c>
      <c r="R26" s="60">
        <v>1729782</v>
      </c>
      <c r="S26" s="60">
        <v>603420</v>
      </c>
      <c r="T26" s="60">
        <v>885642</v>
      </c>
      <c r="U26" s="60">
        <v>647024</v>
      </c>
      <c r="V26" s="60">
        <v>2136086</v>
      </c>
      <c r="W26" s="60">
        <v>7412731</v>
      </c>
      <c r="X26" s="60">
        <v>7705272</v>
      </c>
      <c r="Y26" s="60">
        <v>-292541</v>
      </c>
      <c r="Z26" s="140">
        <v>-3.8</v>
      </c>
      <c r="AA26" s="155">
        <v>7723443</v>
      </c>
    </row>
    <row r="27" spans="1:27" ht="13.5">
      <c r="A27" s="183" t="s">
        <v>118</v>
      </c>
      <c r="B27" s="182"/>
      <c r="C27" s="155">
        <v>2442803</v>
      </c>
      <c r="D27" s="155">
        <v>0</v>
      </c>
      <c r="E27" s="156">
        <v>800000</v>
      </c>
      <c r="F27" s="60">
        <v>1800000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800000</v>
      </c>
      <c r="Y27" s="60">
        <v>-800000</v>
      </c>
      <c r="Z27" s="140">
        <v>-100</v>
      </c>
      <c r="AA27" s="155">
        <v>1800000</v>
      </c>
    </row>
    <row r="28" spans="1:27" ht="13.5">
      <c r="A28" s="183" t="s">
        <v>39</v>
      </c>
      <c r="B28" s="182"/>
      <c r="C28" s="155">
        <v>4830626</v>
      </c>
      <c r="D28" s="155">
        <v>0</v>
      </c>
      <c r="E28" s="156">
        <v>8322033</v>
      </c>
      <c r="F28" s="60">
        <v>6800000</v>
      </c>
      <c r="G28" s="60">
        <v>0</v>
      </c>
      <c r="H28" s="60">
        <v>0</v>
      </c>
      <c r="I28" s="60">
        <v>690862</v>
      </c>
      <c r="J28" s="60">
        <v>690862</v>
      </c>
      <c r="K28" s="60">
        <v>334237</v>
      </c>
      <c r="L28" s="60">
        <v>680385</v>
      </c>
      <c r="M28" s="60">
        <v>0</v>
      </c>
      <c r="N28" s="60">
        <v>1014622</v>
      </c>
      <c r="O28" s="60">
        <v>345806</v>
      </c>
      <c r="P28" s="60">
        <v>347474</v>
      </c>
      <c r="Q28" s="60">
        <v>0</v>
      </c>
      <c r="R28" s="60">
        <v>693280</v>
      </c>
      <c r="S28" s="60">
        <v>657627</v>
      </c>
      <c r="T28" s="60">
        <v>335298</v>
      </c>
      <c r="U28" s="60">
        <v>331342</v>
      </c>
      <c r="V28" s="60">
        <v>1324267</v>
      </c>
      <c r="W28" s="60">
        <v>3723031</v>
      </c>
      <c r="X28" s="60">
        <v>8322036</v>
      </c>
      <c r="Y28" s="60">
        <v>-4599005</v>
      </c>
      <c r="Z28" s="140">
        <v>-55.26</v>
      </c>
      <c r="AA28" s="155">
        <v>6800000</v>
      </c>
    </row>
    <row r="29" spans="1:27" ht="13.5">
      <c r="A29" s="183" t="s">
        <v>40</v>
      </c>
      <c r="B29" s="182"/>
      <c r="C29" s="155">
        <v>704457</v>
      </c>
      <c r="D29" s="155">
        <v>0</v>
      </c>
      <c r="E29" s="156">
        <v>530000</v>
      </c>
      <c r="F29" s="60">
        <v>830000</v>
      </c>
      <c r="G29" s="60">
        <v>0</v>
      </c>
      <c r="H29" s="60">
        <v>0</v>
      </c>
      <c r="I29" s="60">
        <v>80340</v>
      </c>
      <c r="J29" s="60">
        <v>80340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57337</v>
      </c>
      <c r="R29" s="60">
        <v>57337</v>
      </c>
      <c r="S29" s="60">
        <v>0</v>
      </c>
      <c r="T29" s="60">
        <v>0</v>
      </c>
      <c r="U29" s="60">
        <v>0</v>
      </c>
      <c r="V29" s="60">
        <v>0</v>
      </c>
      <c r="W29" s="60">
        <v>137677</v>
      </c>
      <c r="X29" s="60">
        <v>530004</v>
      </c>
      <c r="Y29" s="60">
        <v>-392327</v>
      </c>
      <c r="Z29" s="140">
        <v>-74.02</v>
      </c>
      <c r="AA29" s="155">
        <v>830000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13807925</v>
      </c>
      <c r="D32" s="155">
        <v>0</v>
      </c>
      <c r="E32" s="156">
        <v>9825303</v>
      </c>
      <c r="F32" s="60">
        <v>8414183</v>
      </c>
      <c r="G32" s="60">
        <v>461827</v>
      </c>
      <c r="H32" s="60">
        <v>860707</v>
      </c>
      <c r="I32" s="60">
        <v>1073420</v>
      </c>
      <c r="J32" s="60">
        <v>2395954</v>
      </c>
      <c r="K32" s="60">
        <v>573439</v>
      </c>
      <c r="L32" s="60">
        <v>365083</v>
      </c>
      <c r="M32" s="60">
        <v>313180</v>
      </c>
      <c r="N32" s="60">
        <v>1251702</v>
      </c>
      <c r="O32" s="60">
        <v>799558</v>
      </c>
      <c r="P32" s="60">
        <v>351154</v>
      </c>
      <c r="Q32" s="60">
        <v>1084271</v>
      </c>
      <c r="R32" s="60">
        <v>2234983</v>
      </c>
      <c r="S32" s="60">
        <v>335725</v>
      </c>
      <c r="T32" s="60">
        <v>239903</v>
      </c>
      <c r="U32" s="60">
        <v>1189481</v>
      </c>
      <c r="V32" s="60">
        <v>1765109</v>
      </c>
      <c r="W32" s="60">
        <v>7647748</v>
      </c>
      <c r="X32" s="60">
        <v>9825300</v>
      </c>
      <c r="Y32" s="60">
        <v>-2177552</v>
      </c>
      <c r="Z32" s="140">
        <v>-22.16</v>
      </c>
      <c r="AA32" s="155">
        <v>8414183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4084000</v>
      </c>
      <c r="F33" s="60">
        <v>35038410</v>
      </c>
      <c r="G33" s="60">
        <v>125928</v>
      </c>
      <c r="H33" s="60">
        <v>304747</v>
      </c>
      <c r="I33" s="60">
        <v>103687</v>
      </c>
      <c r="J33" s="60">
        <v>534362</v>
      </c>
      <c r="K33" s="60">
        <v>113716</v>
      </c>
      <c r="L33" s="60">
        <v>233376</v>
      </c>
      <c r="M33" s="60">
        <v>98291</v>
      </c>
      <c r="N33" s="60">
        <v>445383</v>
      </c>
      <c r="O33" s="60">
        <v>11842776</v>
      </c>
      <c r="P33" s="60">
        <v>11314067</v>
      </c>
      <c r="Q33" s="60">
        <v>379204</v>
      </c>
      <c r="R33" s="60">
        <v>23536047</v>
      </c>
      <c r="S33" s="60">
        <v>2547866</v>
      </c>
      <c r="T33" s="60">
        <v>3847102</v>
      </c>
      <c r="U33" s="60">
        <v>1120638</v>
      </c>
      <c r="V33" s="60">
        <v>7515606</v>
      </c>
      <c r="W33" s="60">
        <v>32031398</v>
      </c>
      <c r="X33" s="60">
        <v>4083996</v>
      </c>
      <c r="Y33" s="60">
        <v>27947402</v>
      </c>
      <c r="Z33" s="140">
        <v>684.32</v>
      </c>
      <c r="AA33" s="155">
        <v>35038410</v>
      </c>
    </row>
    <row r="34" spans="1:27" ht="13.5">
      <c r="A34" s="183" t="s">
        <v>43</v>
      </c>
      <c r="B34" s="182"/>
      <c r="C34" s="155">
        <v>105542989</v>
      </c>
      <c r="D34" s="155">
        <v>0</v>
      </c>
      <c r="E34" s="156">
        <v>120011117</v>
      </c>
      <c r="F34" s="60">
        <v>54354405</v>
      </c>
      <c r="G34" s="60">
        <v>384510</v>
      </c>
      <c r="H34" s="60">
        <v>1133648</v>
      </c>
      <c r="I34" s="60">
        <v>2169384</v>
      </c>
      <c r="J34" s="60">
        <v>3687542</v>
      </c>
      <c r="K34" s="60">
        <v>3243011</v>
      </c>
      <c r="L34" s="60">
        <v>3132374</v>
      </c>
      <c r="M34" s="60">
        <v>3100476</v>
      </c>
      <c r="N34" s="60">
        <v>9475861</v>
      </c>
      <c r="O34" s="60">
        <v>2456608</v>
      </c>
      <c r="P34" s="60">
        <v>1674043</v>
      </c>
      <c r="Q34" s="60">
        <v>2049149</v>
      </c>
      <c r="R34" s="60">
        <v>6179800</v>
      </c>
      <c r="S34" s="60">
        <v>3582730</v>
      </c>
      <c r="T34" s="60">
        <v>2101666</v>
      </c>
      <c r="U34" s="60">
        <v>3659721</v>
      </c>
      <c r="V34" s="60">
        <v>9344117</v>
      </c>
      <c r="W34" s="60">
        <v>28687320</v>
      </c>
      <c r="X34" s="60">
        <v>120011128</v>
      </c>
      <c r="Y34" s="60">
        <v>-91323808</v>
      </c>
      <c r="Z34" s="140">
        <v>-76.1</v>
      </c>
      <c r="AA34" s="155">
        <v>54354405</v>
      </c>
    </row>
    <row r="35" spans="1:27" ht="13.5">
      <c r="A35" s="181" t="s">
        <v>122</v>
      </c>
      <c r="B35" s="185"/>
      <c r="C35" s="155">
        <v>31769219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313912695</v>
      </c>
      <c r="D36" s="188">
        <f>SUM(D25:D35)</f>
        <v>0</v>
      </c>
      <c r="E36" s="189">
        <f t="shared" si="1"/>
        <v>306313037</v>
      </c>
      <c r="F36" s="190">
        <f t="shared" si="1"/>
        <v>209275867</v>
      </c>
      <c r="G36" s="190">
        <f t="shared" si="1"/>
        <v>8653007</v>
      </c>
      <c r="H36" s="190">
        <f t="shared" si="1"/>
        <v>9997432</v>
      </c>
      <c r="I36" s="190">
        <f t="shared" si="1"/>
        <v>11903392</v>
      </c>
      <c r="J36" s="190">
        <f t="shared" si="1"/>
        <v>30553831</v>
      </c>
      <c r="K36" s="190">
        <f t="shared" si="1"/>
        <v>11767661</v>
      </c>
      <c r="L36" s="190">
        <f t="shared" si="1"/>
        <v>15327249</v>
      </c>
      <c r="M36" s="190">
        <f t="shared" si="1"/>
        <v>12062270</v>
      </c>
      <c r="N36" s="190">
        <f t="shared" si="1"/>
        <v>39157180</v>
      </c>
      <c r="O36" s="190">
        <f t="shared" si="1"/>
        <v>23468338</v>
      </c>
      <c r="P36" s="190">
        <f t="shared" si="1"/>
        <v>21815278</v>
      </c>
      <c r="Q36" s="190">
        <f t="shared" si="1"/>
        <v>11379602</v>
      </c>
      <c r="R36" s="190">
        <f t="shared" si="1"/>
        <v>56663218</v>
      </c>
      <c r="S36" s="190">
        <f t="shared" si="1"/>
        <v>14898883</v>
      </c>
      <c r="T36" s="190">
        <f t="shared" si="1"/>
        <v>14539943</v>
      </c>
      <c r="U36" s="190">
        <f t="shared" si="1"/>
        <v>14143468</v>
      </c>
      <c r="V36" s="190">
        <f t="shared" si="1"/>
        <v>43582294</v>
      </c>
      <c r="W36" s="190">
        <f t="shared" si="1"/>
        <v>169956523</v>
      </c>
      <c r="X36" s="190">
        <f t="shared" si="1"/>
        <v>306312874</v>
      </c>
      <c r="Y36" s="190">
        <f t="shared" si="1"/>
        <v>-136356351</v>
      </c>
      <c r="Z36" s="191">
        <f>+IF(X36&lt;&gt;0,+(Y36/X36)*100,0)</f>
        <v>-44.51538364006209</v>
      </c>
      <c r="AA36" s="188">
        <f>SUM(AA25:AA35)</f>
        <v>209275867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-7349578</v>
      </c>
      <c r="D38" s="199">
        <f>+D22-D36</f>
        <v>0</v>
      </c>
      <c r="E38" s="200">
        <f t="shared" si="2"/>
        <v>2503845</v>
      </c>
      <c r="F38" s="106">
        <f t="shared" si="2"/>
        <v>3618501</v>
      </c>
      <c r="G38" s="106">
        <f t="shared" si="2"/>
        <v>49529108</v>
      </c>
      <c r="H38" s="106">
        <f t="shared" si="2"/>
        <v>-7127896</v>
      </c>
      <c r="I38" s="106">
        <f t="shared" si="2"/>
        <v>-8775316</v>
      </c>
      <c r="J38" s="106">
        <f t="shared" si="2"/>
        <v>33625896</v>
      </c>
      <c r="K38" s="106">
        <f t="shared" si="2"/>
        <v>-9010690</v>
      </c>
      <c r="L38" s="106">
        <f t="shared" si="2"/>
        <v>14925786</v>
      </c>
      <c r="M38" s="106">
        <f t="shared" si="2"/>
        <v>36174661</v>
      </c>
      <c r="N38" s="106">
        <f t="shared" si="2"/>
        <v>42089757</v>
      </c>
      <c r="O38" s="106">
        <f t="shared" si="2"/>
        <v>-19869321</v>
      </c>
      <c r="P38" s="106">
        <f t="shared" si="2"/>
        <v>-17422018</v>
      </c>
      <c r="Q38" s="106">
        <f t="shared" si="2"/>
        <v>28924103</v>
      </c>
      <c r="R38" s="106">
        <f t="shared" si="2"/>
        <v>-8367236</v>
      </c>
      <c r="S38" s="106">
        <f t="shared" si="2"/>
        <v>-13225599</v>
      </c>
      <c r="T38" s="106">
        <f t="shared" si="2"/>
        <v>-10431908</v>
      </c>
      <c r="U38" s="106">
        <f t="shared" si="2"/>
        <v>-9735436</v>
      </c>
      <c r="V38" s="106">
        <f t="shared" si="2"/>
        <v>-33392943</v>
      </c>
      <c r="W38" s="106">
        <f t="shared" si="2"/>
        <v>33955474</v>
      </c>
      <c r="X38" s="106">
        <f>IF(F22=F36,0,X22-X36)</f>
        <v>2504006</v>
      </c>
      <c r="Y38" s="106">
        <f t="shared" si="2"/>
        <v>31451468</v>
      </c>
      <c r="Z38" s="201">
        <f>+IF(X38&lt;&gt;0,+(Y38/X38)*100,0)</f>
        <v>1256.0460318385817</v>
      </c>
      <c r="AA38" s="199">
        <f>+AA22-AA36</f>
        <v>3618501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-7349578</v>
      </c>
      <c r="D42" s="206">
        <f>SUM(D38:D41)</f>
        <v>0</v>
      </c>
      <c r="E42" s="207">
        <f t="shared" si="3"/>
        <v>2503845</v>
      </c>
      <c r="F42" s="88">
        <f t="shared" si="3"/>
        <v>3618501</v>
      </c>
      <c r="G42" s="88">
        <f t="shared" si="3"/>
        <v>49529108</v>
      </c>
      <c r="H42" s="88">
        <f t="shared" si="3"/>
        <v>-7127896</v>
      </c>
      <c r="I42" s="88">
        <f t="shared" si="3"/>
        <v>-8775316</v>
      </c>
      <c r="J42" s="88">
        <f t="shared" si="3"/>
        <v>33625896</v>
      </c>
      <c r="K42" s="88">
        <f t="shared" si="3"/>
        <v>-9010690</v>
      </c>
      <c r="L42" s="88">
        <f t="shared" si="3"/>
        <v>14925786</v>
      </c>
      <c r="M42" s="88">
        <f t="shared" si="3"/>
        <v>36174661</v>
      </c>
      <c r="N42" s="88">
        <f t="shared" si="3"/>
        <v>42089757</v>
      </c>
      <c r="O42" s="88">
        <f t="shared" si="3"/>
        <v>-19869321</v>
      </c>
      <c r="P42" s="88">
        <f t="shared" si="3"/>
        <v>-17422018</v>
      </c>
      <c r="Q42" s="88">
        <f t="shared" si="3"/>
        <v>28924103</v>
      </c>
      <c r="R42" s="88">
        <f t="shared" si="3"/>
        <v>-8367236</v>
      </c>
      <c r="S42" s="88">
        <f t="shared" si="3"/>
        <v>-13225599</v>
      </c>
      <c r="T42" s="88">
        <f t="shared" si="3"/>
        <v>-10431908</v>
      </c>
      <c r="U42" s="88">
        <f t="shared" si="3"/>
        <v>-9735436</v>
      </c>
      <c r="V42" s="88">
        <f t="shared" si="3"/>
        <v>-33392943</v>
      </c>
      <c r="W42" s="88">
        <f t="shared" si="3"/>
        <v>33955474</v>
      </c>
      <c r="X42" s="88">
        <f t="shared" si="3"/>
        <v>2504006</v>
      </c>
      <c r="Y42" s="88">
        <f t="shared" si="3"/>
        <v>31451468</v>
      </c>
      <c r="Z42" s="208">
        <f>+IF(X42&lt;&gt;0,+(Y42/X42)*100,0)</f>
        <v>1256.0460318385817</v>
      </c>
      <c r="AA42" s="206">
        <f>SUM(AA38:AA41)</f>
        <v>3618501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-7349578</v>
      </c>
      <c r="D44" s="210">
        <f>+D42-D43</f>
        <v>0</v>
      </c>
      <c r="E44" s="211">
        <f t="shared" si="4"/>
        <v>2503845</v>
      </c>
      <c r="F44" s="77">
        <f t="shared" si="4"/>
        <v>3618501</v>
      </c>
      <c r="G44" s="77">
        <f t="shared" si="4"/>
        <v>49529108</v>
      </c>
      <c r="H44" s="77">
        <f t="shared" si="4"/>
        <v>-7127896</v>
      </c>
      <c r="I44" s="77">
        <f t="shared" si="4"/>
        <v>-8775316</v>
      </c>
      <c r="J44" s="77">
        <f t="shared" si="4"/>
        <v>33625896</v>
      </c>
      <c r="K44" s="77">
        <f t="shared" si="4"/>
        <v>-9010690</v>
      </c>
      <c r="L44" s="77">
        <f t="shared" si="4"/>
        <v>14925786</v>
      </c>
      <c r="M44" s="77">
        <f t="shared" si="4"/>
        <v>36174661</v>
      </c>
      <c r="N44" s="77">
        <f t="shared" si="4"/>
        <v>42089757</v>
      </c>
      <c r="O44" s="77">
        <f t="shared" si="4"/>
        <v>-19869321</v>
      </c>
      <c r="P44" s="77">
        <f t="shared" si="4"/>
        <v>-17422018</v>
      </c>
      <c r="Q44" s="77">
        <f t="shared" si="4"/>
        <v>28924103</v>
      </c>
      <c r="R44" s="77">
        <f t="shared" si="4"/>
        <v>-8367236</v>
      </c>
      <c r="S44" s="77">
        <f t="shared" si="4"/>
        <v>-13225599</v>
      </c>
      <c r="T44" s="77">
        <f t="shared" si="4"/>
        <v>-10431908</v>
      </c>
      <c r="U44" s="77">
        <f t="shared" si="4"/>
        <v>-9735436</v>
      </c>
      <c r="V44" s="77">
        <f t="shared" si="4"/>
        <v>-33392943</v>
      </c>
      <c r="W44" s="77">
        <f t="shared" si="4"/>
        <v>33955474</v>
      </c>
      <c r="X44" s="77">
        <f t="shared" si="4"/>
        <v>2504006</v>
      </c>
      <c r="Y44" s="77">
        <f t="shared" si="4"/>
        <v>31451468</v>
      </c>
      <c r="Z44" s="212">
        <f>+IF(X44&lt;&gt;0,+(Y44/X44)*100,0)</f>
        <v>1256.0460318385817</v>
      </c>
      <c r="AA44" s="210">
        <f>+AA42-AA43</f>
        <v>3618501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-7349578</v>
      </c>
      <c r="D46" s="206">
        <f>SUM(D44:D45)</f>
        <v>0</v>
      </c>
      <c r="E46" s="207">
        <f t="shared" si="5"/>
        <v>2503845</v>
      </c>
      <c r="F46" s="88">
        <f t="shared" si="5"/>
        <v>3618501</v>
      </c>
      <c r="G46" s="88">
        <f t="shared" si="5"/>
        <v>49529108</v>
      </c>
      <c r="H46" s="88">
        <f t="shared" si="5"/>
        <v>-7127896</v>
      </c>
      <c r="I46" s="88">
        <f t="shared" si="5"/>
        <v>-8775316</v>
      </c>
      <c r="J46" s="88">
        <f t="shared" si="5"/>
        <v>33625896</v>
      </c>
      <c r="K46" s="88">
        <f t="shared" si="5"/>
        <v>-9010690</v>
      </c>
      <c r="L46" s="88">
        <f t="shared" si="5"/>
        <v>14925786</v>
      </c>
      <c r="M46" s="88">
        <f t="shared" si="5"/>
        <v>36174661</v>
      </c>
      <c r="N46" s="88">
        <f t="shared" si="5"/>
        <v>42089757</v>
      </c>
      <c r="O46" s="88">
        <f t="shared" si="5"/>
        <v>-19869321</v>
      </c>
      <c r="P46" s="88">
        <f t="shared" si="5"/>
        <v>-17422018</v>
      </c>
      <c r="Q46" s="88">
        <f t="shared" si="5"/>
        <v>28924103</v>
      </c>
      <c r="R46" s="88">
        <f t="shared" si="5"/>
        <v>-8367236</v>
      </c>
      <c r="S46" s="88">
        <f t="shared" si="5"/>
        <v>-13225599</v>
      </c>
      <c r="T46" s="88">
        <f t="shared" si="5"/>
        <v>-10431908</v>
      </c>
      <c r="U46" s="88">
        <f t="shared" si="5"/>
        <v>-9735436</v>
      </c>
      <c r="V46" s="88">
        <f t="shared" si="5"/>
        <v>-33392943</v>
      </c>
      <c r="W46" s="88">
        <f t="shared" si="5"/>
        <v>33955474</v>
      </c>
      <c r="X46" s="88">
        <f t="shared" si="5"/>
        <v>2504006</v>
      </c>
      <c r="Y46" s="88">
        <f t="shared" si="5"/>
        <v>31451468</v>
      </c>
      <c r="Z46" s="208">
        <f>+IF(X46&lt;&gt;0,+(Y46/X46)*100,0)</f>
        <v>1256.0460318385817</v>
      </c>
      <c r="AA46" s="206">
        <f>SUM(AA44:AA45)</f>
        <v>3618501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-7349578</v>
      </c>
      <c r="D48" s="217">
        <f>SUM(D46:D47)</f>
        <v>0</v>
      </c>
      <c r="E48" s="218">
        <f t="shared" si="6"/>
        <v>2503845</v>
      </c>
      <c r="F48" s="219">
        <f t="shared" si="6"/>
        <v>3618501</v>
      </c>
      <c r="G48" s="219">
        <f t="shared" si="6"/>
        <v>49529108</v>
      </c>
      <c r="H48" s="220">
        <f t="shared" si="6"/>
        <v>-7127896</v>
      </c>
      <c r="I48" s="220">
        <f t="shared" si="6"/>
        <v>-8775316</v>
      </c>
      <c r="J48" s="220">
        <f t="shared" si="6"/>
        <v>33625896</v>
      </c>
      <c r="K48" s="220">
        <f t="shared" si="6"/>
        <v>-9010690</v>
      </c>
      <c r="L48" s="220">
        <f t="shared" si="6"/>
        <v>14925786</v>
      </c>
      <c r="M48" s="219">
        <f t="shared" si="6"/>
        <v>36174661</v>
      </c>
      <c r="N48" s="219">
        <f t="shared" si="6"/>
        <v>42089757</v>
      </c>
      <c r="O48" s="220">
        <f t="shared" si="6"/>
        <v>-19869321</v>
      </c>
      <c r="P48" s="220">
        <f t="shared" si="6"/>
        <v>-17422018</v>
      </c>
      <c r="Q48" s="220">
        <f t="shared" si="6"/>
        <v>28924103</v>
      </c>
      <c r="R48" s="220">
        <f t="shared" si="6"/>
        <v>-8367236</v>
      </c>
      <c r="S48" s="220">
        <f t="shared" si="6"/>
        <v>-13225599</v>
      </c>
      <c r="T48" s="219">
        <f t="shared" si="6"/>
        <v>-10431908</v>
      </c>
      <c r="U48" s="219">
        <f t="shared" si="6"/>
        <v>-9735436</v>
      </c>
      <c r="V48" s="220">
        <f t="shared" si="6"/>
        <v>-33392943</v>
      </c>
      <c r="W48" s="220">
        <f t="shared" si="6"/>
        <v>33955474</v>
      </c>
      <c r="X48" s="220">
        <f t="shared" si="6"/>
        <v>2504006</v>
      </c>
      <c r="Y48" s="220">
        <f t="shared" si="6"/>
        <v>31451468</v>
      </c>
      <c r="Z48" s="221">
        <f>+IF(X48&lt;&gt;0,+(Y48/X48)*100,0)</f>
        <v>1256.0460318385817</v>
      </c>
      <c r="AA48" s="222">
        <f>SUM(AA46:AA47)</f>
        <v>3618501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599413</v>
      </c>
      <c r="D5" s="153">
        <f>SUM(D6:D8)</f>
        <v>0</v>
      </c>
      <c r="E5" s="154">
        <f t="shared" si="0"/>
        <v>1000000</v>
      </c>
      <c r="F5" s="100">
        <f t="shared" si="0"/>
        <v>1366000</v>
      </c>
      <c r="G5" s="100">
        <f t="shared" si="0"/>
        <v>0</v>
      </c>
      <c r="H5" s="100">
        <f t="shared" si="0"/>
        <v>0</v>
      </c>
      <c r="I5" s="100">
        <f t="shared" si="0"/>
        <v>9600</v>
      </c>
      <c r="J5" s="100">
        <f t="shared" si="0"/>
        <v>9600</v>
      </c>
      <c r="K5" s="100">
        <f t="shared" si="0"/>
        <v>73996</v>
      </c>
      <c r="L5" s="100">
        <f t="shared" si="0"/>
        <v>0</v>
      </c>
      <c r="M5" s="100">
        <f t="shared" si="0"/>
        <v>0</v>
      </c>
      <c r="N5" s="100">
        <f t="shared" si="0"/>
        <v>73996</v>
      </c>
      <c r="O5" s="100">
        <f t="shared" si="0"/>
        <v>157933</v>
      </c>
      <c r="P5" s="100">
        <f t="shared" si="0"/>
        <v>168385</v>
      </c>
      <c r="Q5" s="100">
        <f t="shared" si="0"/>
        <v>54192</v>
      </c>
      <c r="R5" s="100">
        <f t="shared" si="0"/>
        <v>380510</v>
      </c>
      <c r="S5" s="100">
        <f t="shared" si="0"/>
        <v>37992</v>
      </c>
      <c r="T5" s="100">
        <f t="shared" si="0"/>
        <v>32702</v>
      </c>
      <c r="U5" s="100">
        <f t="shared" si="0"/>
        <v>331441</v>
      </c>
      <c r="V5" s="100">
        <f t="shared" si="0"/>
        <v>402135</v>
      </c>
      <c r="W5" s="100">
        <f t="shared" si="0"/>
        <v>866241</v>
      </c>
      <c r="X5" s="100">
        <f t="shared" si="0"/>
        <v>1000000</v>
      </c>
      <c r="Y5" s="100">
        <f t="shared" si="0"/>
        <v>-133759</v>
      </c>
      <c r="Z5" s="137">
        <f>+IF(X5&lt;&gt;0,+(Y5/X5)*100,0)</f>
        <v>-13.3759</v>
      </c>
      <c r="AA5" s="153">
        <f>SUM(AA6:AA8)</f>
        <v>1366000</v>
      </c>
    </row>
    <row r="6" spans="1:27" ht="13.5">
      <c r="A6" s="138" t="s">
        <v>75</v>
      </c>
      <c r="B6" s="136"/>
      <c r="C6" s="155"/>
      <c r="D6" s="155"/>
      <c r="E6" s="156"/>
      <c r="F6" s="60">
        <v>327000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327000</v>
      </c>
    </row>
    <row r="7" spans="1:27" ht="13.5">
      <c r="A7" s="138" t="s">
        <v>76</v>
      </c>
      <c r="B7" s="136"/>
      <c r="C7" s="157"/>
      <c r="D7" s="157"/>
      <c r="E7" s="158"/>
      <c r="F7" s="159">
        <v>6000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>
        <v>9249</v>
      </c>
      <c r="V7" s="159">
        <v>9249</v>
      </c>
      <c r="W7" s="159">
        <v>9249</v>
      </c>
      <c r="X7" s="159"/>
      <c r="Y7" s="159">
        <v>9249</v>
      </c>
      <c r="Z7" s="141"/>
      <c r="AA7" s="225">
        <v>6000</v>
      </c>
    </row>
    <row r="8" spans="1:27" ht="13.5">
      <c r="A8" s="138" t="s">
        <v>77</v>
      </c>
      <c r="B8" s="136"/>
      <c r="C8" s="155">
        <v>599413</v>
      </c>
      <c r="D8" s="155"/>
      <c r="E8" s="156">
        <v>1000000</v>
      </c>
      <c r="F8" s="60">
        <v>1033000</v>
      </c>
      <c r="G8" s="60"/>
      <c r="H8" s="60"/>
      <c r="I8" s="60">
        <v>9600</v>
      </c>
      <c r="J8" s="60">
        <v>9600</v>
      </c>
      <c r="K8" s="60">
        <v>73996</v>
      </c>
      <c r="L8" s="60"/>
      <c r="M8" s="60"/>
      <c r="N8" s="60">
        <v>73996</v>
      </c>
      <c r="O8" s="60">
        <v>157933</v>
      </c>
      <c r="P8" s="60">
        <v>168385</v>
      </c>
      <c r="Q8" s="60">
        <v>54192</v>
      </c>
      <c r="R8" s="60">
        <v>380510</v>
      </c>
      <c r="S8" s="60">
        <v>37992</v>
      </c>
      <c r="T8" s="60">
        <v>32702</v>
      </c>
      <c r="U8" s="60">
        <v>322192</v>
      </c>
      <c r="V8" s="60">
        <v>392886</v>
      </c>
      <c r="W8" s="60">
        <v>856992</v>
      </c>
      <c r="X8" s="60">
        <v>1000000</v>
      </c>
      <c r="Y8" s="60">
        <v>-143008</v>
      </c>
      <c r="Z8" s="140">
        <v>-14.3</v>
      </c>
      <c r="AA8" s="62">
        <v>1033000</v>
      </c>
    </row>
    <row r="9" spans="1:27" ht="13.5">
      <c r="A9" s="135" t="s">
        <v>78</v>
      </c>
      <c r="B9" s="136"/>
      <c r="C9" s="153">
        <f aca="true" t="shared" si="1" ref="C9:Y9">SUM(C10:C14)</f>
        <v>400000</v>
      </c>
      <c r="D9" s="153">
        <f>SUM(D10:D14)</f>
        <v>0</v>
      </c>
      <c r="E9" s="154">
        <f t="shared" si="1"/>
        <v>1500000</v>
      </c>
      <c r="F9" s="100">
        <f t="shared" si="1"/>
        <v>2247750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17100</v>
      </c>
      <c r="N9" s="100">
        <f t="shared" si="1"/>
        <v>17100</v>
      </c>
      <c r="O9" s="100">
        <f t="shared" si="1"/>
        <v>79048</v>
      </c>
      <c r="P9" s="100">
        <f t="shared" si="1"/>
        <v>0</v>
      </c>
      <c r="Q9" s="100">
        <f t="shared" si="1"/>
        <v>9141</v>
      </c>
      <c r="R9" s="100">
        <f t="shared" si="1"/>
        <v>88189</v>
      </c>
      <c r="S9" s="100">
        <f t="shared" si="1"/>
        <v>9463</v>
      </c>
      <c r="T9" s="100">
        <f t="shared" si="1"/>
        <v>112193</v>
      </c>
      <c r="U9" s="100">
        <f t="shared" si="1"/>
        <v>1334838</v>
      </c>
      <c r="V9" s="100">
        <f t="shared" si="1"/>
        <v>1456494</v>
      </c>
      <c r="W9" s="100">
        <f t="shared" si="1"/>
        <v>1561783</v>
      </c>
      <c r="X9" s="100">
        <f t="shared" si="1"/>
        <v>1500000</v>
      </c>
      <c r="Y9" s="100">
        <f t="shared" si="1"/>
        <v>61783</v>
      </c>
      <c r="Z9" s="137">
        <f>+IF(X9&lt;&gt;0,+(Y9/X9)*100,0)</f>
        <v>4.1188666666666665</v>
      </c>
      <c r="AA9" s="102">
        <f>SUM(AA10:AA14)</f>
        <v>2247750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200000</v>
      </c>
      <c r="F11" s="60">
        <v>260000</v>
      </c>
      <c r="G11" s="60"/>
      <c r="H11" s="60"/>
      <c r="I11" s="60"/>
      <c r="J11" s="60"/>
      <c r="K11" s="60"/>
      <c r="L11" s="60"/>
      <c r="M11" s="60">
        <v>17100</v>
      </c>
      <c r="N11" s="60">
        <v>17100</v>
      </c>
      <c r="O11" s="60">
        <v>79048</v>
      </c>
      <c r="P11" s="60"/>
      <c r="Q11" s="60"/>
      <c r="R11" s="60">
        <v>79048</v>
      </c>
      <c r="S11" s="60"/>
      <c r="T11" s="60">
        <v>91062</v>
      </c>
      <c r="U11" s="60">
        <v>117335</v>
      </c>
      <c r="V11" s="60">
        <v>208397</v>
      </c>
      <c r="W11" s="60">
        <v>304545</v>
      </c>
      <c r="X11" s="60">
        <v>200000</v>
      </c>
      <c r="Y11" s="60">
        <v>104545</v>
      </c>
      <c r="Z11" s="140">
        <v>52.27</v>
      </c>
      <c r="AA11" s="62">
        <v>260000</v>
      </c>
    </row>
    <row r="12" spans="1:27" ht="13.5">
      <c r="A12" s="138" t="s">
        <v>81</v>
      </c>
      <c r="B12" s="136"/>
      <c r="C12" s="155">
        <v>400000</v>
      </c>
      <c r="D12" s="155"/>
      <c r="E12" s="156">
        <v>1300000</v>
      </c>
      <c r="F12" s="60">
        <v>1935000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9141</v>
      </c>
      <c r="R12" s="60">
        <v>9141</v>
      </c>
      <c r="S12" s="60">
        <v>9463</v>
      </c>
      <c r="T12" s="60">
        <v>21131</v>
      </c>
      <c r="U12" s="60">
        <v>1209008</v>
      </c>
      <c r="V12" s="60">
        <v>1239602</v>
      </c>
      <c r="W12" s="60">
        <v>1248743</v>
      </c>
      <c r="X12" s="60">
        <v>1300000</v>
      </c>
      <c r="Y12" s="60">
        <v>-51257</v>
      </c>
      <c r="Z12" s="140">
        <v>-3.94</v>
      </c>
      <c r="AA12" s="62">
        <v>1935000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>
        <v>52750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>
        <v>8495</v>
      </c>
      <c r="V14" s="159">
        <v>8495</v>
      </c>
      <c r="W14" s="159">
        <v>8495</v>
      </c>
      <c r="X14" s="159"/>
      <c r="Y14" s="159">
        <v>8495</v>
      </c>
      <c r="Z14" s="141"/>
      <c r="AA14" s="225">
        <v>52750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25428</v>
      </c>
      <c r="V15" s="100">
        <f t="shared" si="2"/>
        <v>25428</v>
      </c>
      <c r="W15" s="100">
        <f t="shared" si="2"/>
        <v>25428</v>
      </c>
      <c r="X15" s="100">
        <f t="shared" si="2"/>
        <v>0</v>
      </c>
      <c r="Y15" s="100">
        <f t="shared" si="2"/>
        <v>25428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25428</v>
      </c>
      <c r="V16" s="60">
        <v>25428</v>
      </c>
      <c r="W16" s="60">
        <v>25428</v>
      </c>
      <c r="X16" s="60"/>
      <c r="Y16" s="60">
        <v>25428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5800000</v>
      </c>
      <c r="F19" s="100">
        <f t="shared" si="3"/>
        <v>5800000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115733</v>
      </c>
      <c r="T19" s="100">
        <f t="shared" si="3"/>
        <v>5595405</v>
      </c>
      <c r="U19" s="100">
        <f t="shared" si="3"/>
        <v>40</v>
      </c>
      <c r="V19" s="100">
        <f t="shared" si="3"/>
        <v>5711178</v>
      </c>
      <c r="W19" s="100">
        <f t="shared" si="3"/>
        <v>5711178</v>
      </c>
      <c r="X19" s="100">
        <f t="shared" si="3"/>
        <v>5800000</v>
      </c>
      <c r="Y19" s="100">
        <f t="shared" si="3"/>
        <v>-88822</v>
      </c>
      <c r="Z19" s="137">
        <f>+IF(X19&lt;&gt;0,+(Y19/X19)*100,0)</f>
        <v>-1.5314137931034482</v>
      </c>
      <c r="AA19" s="102">
        <f>SUM(AA20:AA23)</f>
        <v>5800000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5800000</v>
      </c>
      <c r="F23" s="60">
        <v>5800000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>
        <v>115733</v>
      </c>
      <c r="T23" s="60">
        <v>5595405</v>
      </c>
      <c r="U23" s="60">
        <v>40</v>
      </c>
      <c r="V23" s="60">
        <v>5711178</v>
      </c>
      <c r="W23" s="60">
        <v>5711178</v>
      </c>
      <c r="X23" s="60">
        <v>5800000</v>
      </c>
      <c r="Y23" s="60">
        <v>-88822</v>
      </c>
      <c r="Z23" s="140">
        <v>-1.53</v>
      </c>
      <c r="AA23" s="62">
        <v>5800000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999413</v>
      </c>
      <c r="D25" s="217">
        <f>+D5+D9+D15+D19+D24</f>
        <v>0</v>
      </c>
      <c r="E25" s="230">
        <f t="shared" si="4"/>
        <v>8300000</v>
      </c>
      <c r="F25" s="219">
        <f t="shared" si="4"/>
        <v>9413750</v>
      </c>
      <c r="G25" s="219">
        <f t="shared" si="4"/>
        <v>0</v>
      </c>
      <c r="H25" s="219">
        <f t="shared" si="4"/>
        <v>0</v>
      </c>
      <c r="I25" s="219">
        <f t="shared" si="4"/>
        <v>9600</v>
      </c>
      <c r="J25" s="219">
        <f t="shared" si="4"/>
        <v>9600</v>
      </c>
      <c r="K25" s="219">
        <f t="shared" si="4"/>
        <v>73996</v>
      </c>
      <c r="L25" s="219">
        <f t="shared" si="4"/>
        <v>0</v>
      </c>
      <c r="M25" s="219">
        <f t="shared" si="4"/>
        <v>17100</v>
      </c>
      <c r="N25" s="219">
        <f t="shared" si="4"/>
        <v>91096</v>
      </c>
      <c r="O25" s="219">
        <f t="shared" si="4"/>
        <v>236981</v>
      </c>
      <c r="P25" s="219">
        <f t="shared" si="4"/>
        <v>168385</v>
      </c>
      <c r="Q25" s="219">
        <f t="shared" si="4"/>
        <v>63333</v>
      </c>
      <c r="R25" s="219">
        <f t="shared" si="4"/>
        <v>468699</v>
      </c>
      <c r="S25" s="219">
        <f t="shared" si="4"/>
        <v>163188</v>
      </c>
      <c r="T25" s="219">
        <f t="shared" si="4"/>
        <v>5740300</v>
      </c>
      <c r="U25" s="219">
        <f t="shared" si="4"/>
        <v>1691747</v>
      </c>
      <c r="V25" s="219">
        <f t="shared" si="4"/>
        <v>7595235</v>
      </c>
      <c r="W25" s="219">
        <f t="shared" si="4"/>
        <v>8164630</v>
      </c>
      <c r="X25" s="219">
        <f t="shared" si="4"/>
        <v>8300000</v>
      </c>
      <c r="Y25" s="219">
        <f t="shared" si="4"/>
        <v>-135370</v>
      </c>
      <c r="Z25" s="231">
        <f>+IF(X25&lt;&gt;0,+(Y25/X25)*100,0)</f>
        <v>-1.6309638554216868</v>
      </c>
      <c r="AA25" s="232">
        <f>+AA5+AA9+AA15+AA19+AA24</f>
        <v>9413750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999413</v>
      </c>
      <c r="D35" s="155"/>
      <c r="E35" s="156">
        <v>8300000</v>
      </c>
      <c r="F35" s="60">
        <v>9413750</v>
      </c>
      <c r="G35" s="60"/>
      <c r="H35" s="60"/>
      <c r="I35" s="60">
        <v>9600</v>
      </c>
      <c r="J35" s="60">
        <v>9600</v>
      </c>
      <c r="K35" s="60">
        <v>73996</v>
      </c>
      <c r="L35" s="60"/>
      <c r="M35" s="60">
        <v>17100</v>
      </c>
      <c r="N35" s="60">
        <v>91096</v>
      </c>
      <c r="O35" s="60">
        <v>236981</v>
      </c>
      <c r="P35" s="60">
        <v>168385</v>
      </c>
      <c r="Q35" s="60">
        <v>63333</v>
      </c>
      <c r="R35" s="60">
        <v>468699</v>
      </c>
      <c r="S35" s="60">
        <v>163188</v>
      </c>
      <c r="T35" s="60">
        <v>5740300</v>
      </c>
      <c r="U35" s="60">
        <v>1691747</v>
      </c>
      <c r="V35" s="60">
        <v>7595235</v>
      </c>
      <c r="W35" s="60">
        <v>8164630</v>
      </c>
      <c r="X35" s="60"/>
      <c r="Y35" s="60">
        <v>8164630</v>
      </c>
      <c r="Z35" s="140"/>
      <c r="AA35" s="62">
        <v>9413750</v>
      </c>
    </row>
    <row r="36" spans="1:27" ht="13.5">
      <c r="A36" s="238" t="s">
        <v>139</v>
      </c>
      <c r="B36" s="149"/>
      <c r="C36" s="222">
        <f aca="true" t="shared" si="6" ref="C36:Y36">SUM(C32:C35)</f>
        <v>999413</v>
      </c>
      <c r="D36" s="222">
        <f>SUM(D32:D35)</f>
        <v>0</v>
      </c>
      <c r="E36" s="218">
        <f t="shared" si="6"/>
        <v>8300000</v>
      </c>
      <c r="F36" s="220">
        <f t="shared" si="6"/>
        <v>9413750</v>
      </c>
      <c r="G36" s="220">
        <f t="shared" si="6"/>
        <v>0</v>
      </c>
      <c r="H36" s="220">
        <f t="shared" si="6"/>
        <v>0</v>
      </c>
      <c r="I36" s="220">
        <f t="shared" si="6"/>
        <v>9600</v>
      </c>
      <c r="J36" s="220">
        <f t="shared" si="6"/>
        <v>9600</v>
      </c>
      <c r="K36" s="220">
        <f t="shared" si="6"/>
        <v>73996</v>
      </c>
      <c r="L36" s="220">
        <f t="shared" si="6"/>
        <v>0</v>
      </c>
      <c r="M36" s="220">
        <f t="shared" si="6"/>
        <v>17100</v>
      </c>
      <c r="N36" s="220">
        <f t="shared" si="6"/>
        <v>91096</v>
      </c>
      <c r="O36" s="220">
        <f t="shared" si="6"/>
        <v>236981</v>
      </c>
      <c r="P36" s="220">
        <f t="shared" si="6"/>
        <v>168385</v>
      </c>
      <c r="Q36" s="220">
        <f t="shared" si="6"/>
        <v>63333</v>
      </c>
      <c r="R36" s="220">
        <f t="shared" si="6"/>
        <v>468699</v>
      </c>
      <c r="S36" s="220">
        <f t="shared" si="6"/>
        <v>163188</v>
      </c>
      <c r="T36" s="220">
        <f t="shared" si="6"/>
        <v>5740300</v>
      </c>
      <c r="U36" s="220">
        <f t="shared" si="6"/>
        <v>1691747</v>
      </c>
      <c r="V36" s="220">
        <f t="shared" si="6"/>
        <v>7595235</v>
      </c>
      <c r="W36" s="220">
        <f t="shared" si="6"/>
        <v>8164630</v>
      </c>
      <c r="X36" s="220">
        <f t="shared" si="6"/>
        <v>0</v>
      </c>
      <c r="Y36" s="220">
        <f t="shared" si="6"/>
        <v>8164630</v>
      </c>
      <c r="Z36" s="221">
        <f>+IF(X36&lt;&gt;0,+(Y36/X36)*100,0)</f>
        <v>0</v>
      </c>
      <c r="AA36" s="239">
        <f>SUM(AA32:AA35)</f>
        <v>9413750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79737174</v>
      </c>
      <c r="D6" s="155"/>
      <c r="E6" s="59">
        <v>95686000</v>
      </c>
      <c r="F6" s="60">
        <v>79737174</v>
      </c>
      <c r="G6" s="60">
        <v>27145311</v>
      </c>
      <c r="H6" s="60">
        <v>27145311</v>
      </c>
      <c r="I6" s="60">
        <v>27145311</v>
      </c>
      <c r="J6" s="60">
        <v>27145311</v>
      </c>
      <c r="K6" s="60">
        <v>27145311</v>
      </c>
      <c r="L6" s="60">
        <v>27145311</v>
      </c>
      <c r="M6" s="60">
        <v>27145311</v>
      </c>
      <c r="N6" s="60">
        <v>27145311</v>
      </c>
      <c r="O6" s="60">
        <v>156266</v>
      </c>
      <c r="P6" s="60">
        <v>156266</v>
      </c>
      <c r="Q6" s="60">
        <v>156266</v>
      </c>
      <c r="R6" s="60">
        <v>156266</v>
      </c>
      <c r="S6" s="60">
        <v>156266</v>
      </c>
      <c r="T6" s="60">
        <v>156266</v>
      </c>
      <c r="U6" s="60">
        <v>156266</v>
      </c>
      <c r="V6" s="60">
        <v>156266</v>
      </c>
      <c r="W6" s="60">
        <v>156266</v>
      </c>
      <c r="X6" s="60">
        <v>79737174</v>
      </c>
      <c r="Y6" s="60">
        <v>-79580908</v>
      </c>
      <c r="Z6" s="140">
        <v>-99.8</v>
      </c>
      <c r="AA6" s="62">
        <v>79737174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14440466</v>
      </c>
      <c r="D8" s="155"/>
      <c r="E8" s="59">
        <v>6757000</v>
      </c>
      <c r="F8" s="60">
        <v>16446187</v>
      </c>
      <c r="G8" s="60">
        <v>1674950</v>
      </c>
      <c r="H8" s="60">
        <v>1674950</v>
      </c>
      <c r="I8" s="60">
        <v>1674950</v>
      </c>
      <c r="J8" s="60">
        <v>1674950</v>
      </c>
      <c r="K8" s="60">
        <v>1674950</v>
      </c>
      <c r="L8" s="60">
        <v>1674950</v>
      </c>
      <c r="M8" s="60">
        <v>1674950</v>
      </c>
      <c r="N8" s="60">
        <v>1674950</v>
      </c>
      <c r="O8" s="60">
        <v>10034</v>
      </c>
      <c r="P8" s="60">
        <v>10034</v>
      </c>
      <c r="Q8" s="60">
        <v>10034</v>
      </c>
      <c r="R8" s="60">
        <v>10034</v>
      </c>
      <c r="S8" s="60">
        <v>10034</v>
      </c>
      <c r="T8" s="60">
        <v>10034</v>
      </c>
      <c r="U8" s="60">
        <v>10034</v>
      </c>
      <c r="V8" s="60">
        <v>10034</v>
      </c>
      <c r="W8" s="60">
        <v>10034</v>
      </c>
      <c r="X8" s="60">
        <v>16446187</v>
      </c>
      <c r="Y8" s="60">
        <v>-16436153</v>
      </c>
      <c r="Z8" s="140">
        <v>-99.94</v>
      </c>
      <c r="AA8" s="62">
        <v>16446187</v>
      </c>
    </row>
    <row r="9" spans="1:27" ht="13.5">
      <c r="A9" s="249" t="s">
        <v>146</v>
      </c>
      <c r="B9" s="182"/>
      <c r="C9" s="155">
        <v>3850582</v>
      </c>
      <c r="D9" s="155"/>
      <c r="E9" s="59">
        <v>4402000</v>
      </c>
      <c r="F9" s="60">
        <v>1844861</v>
      </c>
      <c r="G9" s="60">
        <v>12351868</v>
      </c>
      <c r="H9" s="60">
        <v>12351868</v>
      </c>
      <c r="I9" s="60">
        <v>12351868</v>
      </c>
      <c r="J9" s="60">
        <v>12351868</v>
      </c>
      <c r="K9" s="60">
        <v>12351868</v>
      </c>
      <c r="L9" s="60">
        <v>12351868</v>
      </c>
      <c r="M9" s="60">
        <v>12351868</v>
      </c>
      <c r="N9" s="60">
        <v>12351868</v>
      </c>
      <c r="O9" s="60"/>
      <c r="P9" s="60"/>
      <c r="Q9" s="60"/>
      <c r="R9" s="60"/>
      <c r="S9" s="60"/>
      <c r="T9" s="60"/>
      <c r="U9" s="60"/>
      <c r="V9" s="60"/>
      <c r="W9" s="60"/>
      <c r="X9" s="60">
        <v>1844861</v>
      </c>
      <c r="Y9" s="60">
        <v>-1844861</v>
      </c>
      <c r="Z9" s="140">
        <v>-100</v>
      </c>
      <c r="AA9" s="62">
        <v>1844861</v>
      </c>
    </row>
    <row r="10" spans="1:27" ht="13.5">
      <c r="A10" s="249" t="s">
        <v>147</v>
      </c>
      <c r="B10" s="182"/>
      <c r="C10" s="155">
        <v>2404270</v>
      </c>
      <c r="D10" s="155"/>
      <c r="E10" s="59">
        <v>2534000</v>
      </c>
      <c r="F10" s="60">
        <v>2404270</v>
      </c>
      <c r="G10" s="159">
        <v>37385210</v>
      </c>
      <c r="H10" s="159">
        <v>37385210</v>
      </c>
      <c r="I10" s="159">
        <v>37385210</v>
      </c>
      <c r="J10" s="60">
        <v>37385210</v>
      </c>
      <c r="K10" s="159">
        <v>37385210</v>
      </c>
      <c r="L10" s="159">
        <v>37385210</v>
      </c>
      <c r="M10" s="60">
        <v>37385210</v>
      </c>
      <c r="N10" s="159">
        <v>37385210</v>
      </c>
      <c r="O10" s="159">
        <v>2404</v>
      </c>
      <c r="P10" s="159">
        <v>2404</v>
      </c>
      <c r="Q10" s="60">
        <v>2404</v>
      </c>
      <c r="R10" s="159">
        <v>2404</v>
      </c>
      <c r="S10" s="159">
        <v>2404</v>
      </c>
      <c r="T10" s="60">
        <v>2404</v>
      </c>
      <c r="U10" s="159">
        <v>2404</v>
      </c>
      <c r="V10" s="159">
        <v>2404</v>
      </c>
      <c r="W10" s="159">
        <v>2404</v>
      </c>
      <c r="X10" s="60">
        <v>2404270</v>
      </c>
      <c r="Y10" s="159">
        <v>-2401866</v>
      </c>
      <c r="Z10" s="141">
        <v>-99.9</v>
      </c>
      <c r="AA10" s="225">
        <v>2404270</v>
      </c>
    </row>
    <row r="11" spans="1:27" ht="13.5">
      <c r="A11" s="249" t="s">
        <v>148</v>
      </c>
      <c r="B11" s="182"/>
      <c r="C11" s="155">
        <v>4645034</v>
      </c>
      <c r="D11" s="155"/>
      <c r="E11" s="59">
        <v>4005000</v>
      </c>
      <c r="F11" s="60">
        <v>4645034</v>
      </c>
      <c r="G11" s="60">
        <v>3405546</v>
      </c>
      <c r="H11" s="60">
        <v>3405546</v>
      </c>
      <c r="I11" s="60">
        <v>3405546</v>
      </c>
      <c r="J11" s="60">
        <v>3405546</v>
      </c>
      <c r="K11" s="60">
        <v>3405546</v>
      </c>
      <c r="L11" s="60">
        <v>3405546</v>
      </c>
      <c r="M11" s="60">
        <v>3405546</v>
      </c>
      <c r="N11" s="60">
        <v>3405546</v>
      </c>
      <c r="O11" s="60">
        <v>4130</v>
      </c>
      <c r="P11" s="60">
        <v>4130</v>
      </c>
      <c r="Q11" s="60">
        <v>4130</v>
      </c>
      <c r="R11" s="60">
        <v>4130</v>
      </c>
      <c r="S11" s="60">
        <v>4130</v>
      </c>
      <c r="T11" s="60">
        <v>4130</v>
      </c>
      <c r="U11" s="60">
        <v>4130</v>
      </c>
      <c r="V11" s="60">
        <v>4130</v>
      </c>
      <c r="W11" s="60">
        <v>4130</v>
      </c>
      <c r="X11" s="60">
        <v>4645034</v>
      </c>
      <c r="Y11" s="60">
        <v>-4640904</v>
      </c>
      <c r="Z11" s="140">
        <v>-99.91</v>
      </c>
      <c r="AA11" s="62">
        <v>4645034</v>
      </c>
    </row>
    <row r="12" spans="1:27" ht="13.5">
      <c r="A12" s="250" t="s">
        <v>56</v>
      </c>
      <c r="B12" s="251"/>
      <c r="C12" s="168">
        <f aca="true" t="shared" si="0" ref="C12:Y12">SUM(C6:C11)</f>
        <v>105077526</v>
      </c>
      <c r="D12" s="168">
        <f>SUM(D6:D11)</f>
        <v>0</v>
      </c>
      <c r="E12" s="72">
        <f t="shared" si="0"/>
        <v>113384000</v>
      </c>
      <c r="F12" s="73">
        <f t="shared" si="0"/>
        <v>105077526</v>
      </c>
      <c r="G12" s="73">
        <f t="shared" si="0"/>
        <v>81962885</v>
      </c>
      <c r="H12" s="73">
        <f t="shared" si="0"/>
        <v>81962885</v>
      </c>
      <c r="I12" s="73">
        <f t="shared" si="0"/>
        <v>81962885</v>
      </c>
      <c r="J12" s="73">
        <f t="shared" si="0"/>
        <v>81962885</v>
      </c>
      <c r="K12" s="73">
        <f t="shared" si="0"/>
        <v>81962885</v>
      </c>
      <c r="L12" s="73">
        <f t="shared" si="0"/>
        <v>81962885</v>
      </c>
      <c r="M12" s="73">
        <f t="shared" si="0"/>
        <v>81962885</v>
      </c>
      <c r="N12" s="73">
        <f t="shared" si="0"/>
        <v>81962885</v>
      </c>
      <c r="O12" s="73">
        <f t="shared" si="0"/>
        <v>172834</v>
      </c>
      <c r="P12" s="73">
        <f t="shared" si="0"/>
        <v>172834</v>
      </c>
      <c r="Q12" s="73">
        <f t="shared" si="0"/>
        <v>172834</v>
      </c>
      <c r="R12" s="73">
        <f t="shared" si="0"/>
        <v>172834</v>
      </c>
      <c r="S12" s="73">
        <f t="shared" si="0"/>
        <v>172834</v>
      </c>
      <c r="T12" s="73">
        <f t="shared" si="0"/>
        <v>172834</v>
      </c>
      <c r="U12" s="73">
        <f t="shared" si="0"/>
        <v>172834</v>
      </c>
      <c r="V12" s="73">
        <f t="shared" si="0"/>
        <v>172834</v>
      </c>
      <c r="W12" s="73">
        <f t="shared" si="0"/>
        <v>172834</v>
      </c>
      <c r="X12" s="73">
        <f t="shared" si="0"/>
        <v>105077526</v>
      </c>
      <c r="Y12" s="73">
        <f t="shared" si="0"/>
        <v>-104904692</v>
      </c>
      <c r="Z12" s="170">
        <f>+IF(X12&lt;&gt;0,+(Y12/X12)*100,0)</f>
        <v>-99.83551763485562</v>
      </c>
      <c r="AA12" s="74">
        <f>SUM(AA6:AA11)</f>
        <v>105077526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47487458</v>
      </c>
      <c r="D15" s="155"/>
      <c r="E15" s="59">
        <v>37190000</v>
      </c>
      <c r="F15" s="60">
        <v>47487458</v>
      </c>
      <c r="G15" s="60">
        <v>23461</v>
      </c>
      <c r="H15" s="60">
        <v>23461</v>
      </c>
      <c r="I15" s="60">
        <v>23461</v>
      </c>
      <c r="J15" s="60">
        <v>23461</v>
      </c>
      <c r="K15" s="60">
        <v>23461</v>
      </c>
      <c r="L15" s="60">
        <v>23461</v>
      </c>
      <c r="M15" s="60">
        <v>23461</v>
      </c>
      <c r="N15" s="60">
        <v>23461</v>
      </c>
      <c r="O15" s="60">
        <v>47487</v>
      </c>
      <c r="P15" s="60">
        <v>47487</v>
      </c>
      <c r="Q15" s="60">
        <v>47487</v>
      </c>
      <c r="R15" s="60">
        <v>47487</v>
      </c>
      <c r="S15" s="60">
        <v>47487</v>
      </c>
      <c r="T15" s="60">
        <v>47487</v>
      </c>
      <c r="U15" s="60">
        <v>47487</v>
      </c>
      <c r="V15" s="60">
        <v>47487</v>
      </c>
      <c r="W15" s="60">
        <v>47487</v>
      </c>
      <c r="X15" s="60">
        <v>47487458</v>
      </c>
      <c r="Y15" s="60">
        <v>-47439971</v>
      </c>
      <c r="Z15" s="140">
        <v>-99.9</v>
      </c>
      <c r="AA15" s="62">
        <v>47487458</v>
      </c>
    </row>
    <row r="16" spans="1:27" ht="13.5">
      <c r="A16" s="249" t="s">
        <v>151</v>
      </c>
      <c r="B16" s="182"/>
      <c r="C16" s="155">
        <v>40774</v>
      </c>
      <c r="D16" s="155"/>
      <c r="E16" s="59"/>
      <c r="F16" s="60"/>
      <c r="G16" s="159">
        <v>40974</v>
      </c>
      <c r="H16" s="159">
        <v>40974</v>
      </c>
      <c r="I16" s="159">
        <v>40974</v>
      </c>
      <c r="J16" s="60">
        <v>40974</v>
      </c>
      <c r="K16" s="159">
        <v>40974</v>
      </c>
      <c r="L16" s="159">
        <v>40974</v>
      </c>
      <c r="M16" s="60">
        <v>40974</v>
      </c>
      <c r="N16" s="159">
        <v>40974</v>
      </c>
      <c r="O16" s="159">
        <v>41</v>
      </c>
      <c r="P16" s="159">
        <v>41</v>
      </c>
      <c r="Q16" s="60">
        <v>41</v>
      </c>
      <c r="R16" s="159">
        <v>41</v>
      </c>
      <c r="S16" s="159">
        <v>41</v>
      </c>
      <c r="T16" s="60">
        <v>41</v>
      </c>
      <c r="U16" s="159">
        <v>41</v>
      </c>
      <c r="V16" s="159">
        <v>41</v>
      </c>
      <c r="W16" s="159">
        <v>41</v>
      </c>
      <c r="X16" s="60"/>
      <c r="Y16" s="159">
        <v>41</v>
      </c>
      <c r="Z16" s="141"/>
      <c r="AA16" s="225"/>
    </row>
    <row r="17" spans="1:27" ht="13.5">
      <c r="A17" s="249" t="s">
        <v>152</v>
      </c>
      <c r="B17" s="182"/>
      <c r="C17" s="155">
        <v>170665034</v>
      </c>
      <c r="D17" s="155"/>
      <c r="E17" s="59">
        <v>345577000</v>
      </c>
      <c r="F17" s="60">
        <v>170665034</v>
      </c>
      <c r="G17" s="60">
        <v>354605750</v>
      </c>
      <c r="H17" s="60">
        <v>354605750</v>
      </c>
      <c r="I17" s="60">
        <v>354605750</v>
      </c>
      <c r="J17" s="60">
        <v>354605750</v>
      </c>
      <c r="K17" s="60">
        <v>354605750</v>
      </c>
      <c r="L17" s="60">
        <v>354605750</v>
      </c>
      <c r="M17" s="60">
        <v>354605750</v>
      </c>
      <c r="N17" s="60">
        <v>354605750</v>
      </c>
      <c r="O17" s="60">
        <v>170578</v>
      </c>
      <c r="P17" s="60">
        <v>170578</v>
      </c>
      <c r="Q17" s="60">
        <v>170578</v>
      </c>
      <c r="R17" s="60">
        <v>170578</v>
      </c>
      <c r="S17" s="60">
        <v>170578</v>
      </c>
      <c r="T17" s="60">
        <v>170578</v>
      </c>
      <c r="U17" s="60">
        <v>170578</v>
      </c>
      <c r="V17" s="60">
        <v>170578</v>
      </c>
      <c r="W17" s="60">
        <v>170578</v>
      </c>
      <c r="X17" s="60">
        <v>170665034</v>
      </c>
      <c r="Y17" s="60">
        <v>-170494456</v>
      </c>
      <c r="Z17" s="140">
        <v>-99.9</v>
      </c>
      <c r="AA17" s="62">
        <v>170665034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294896003</v>
      </c>
      <c r="D19" s="155"/>
      <c r="E19" s="59">
        <v>146406000</v>
      </c>
      <c r="F19" s="60">
        <v>294896003</v>
      </c>
      <c r="G19" s="60">
        <v>177571745</v>
      </c>
      <c r="H19" s="60">
        <v>177571745</v>
      </c>
      <c r="I19" s="60">
        <v>177571745</v>
      </c>
      <c r="J19" s="60">
        <v>177571745</v>
      </c>
      <c r="K19" s="60">
        <v>177571745</v>
      </c>
      <c r="L19" s="60">
        <v>177571745</v>
      </c>
      <c r="M19" s="60">
        <v>177571745</v>
      </c>
      <c r="N19" s="60">
        <v>177571745</v>
      </c>
      <c r="O19" s="60">
        <v>293507</v>
      </c>
      <c r="P19" s="60">
        <v>293507</v>
      </c>
      <c r="Q19" s="60">
        <v>293507</v>
      </c>
      <c r="R19" s="60">
        <v>293507</v>
      </c>
      <c r="S19" s="60">
        <v>293507</v>
      </c>
      <c r="T19" s="60">
        <v>293507</v>
      </c>
      <c r="U19" s="60">
        <v>293507</v>
      </c>
      <c r="V19" s="60">
        <v>293507</v>
      </c>
      <c r="W19" s="60">
        <v>293507</v>
      </c>
      <c r="X19" s="60">
        <v>294896003</v>
      </c>
      <c r="Y19" s="60">
        <v>-294602496</v>
      </c>
      <c r="Z19" s="140">
        <v>-99.9</v>
      </c>
      <c r="AA19" s="62">
        <v>294896003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2800867</v>
      </c>
      <c r="D22" s="155"/>
      <c r="E22" s="59">
        <v>3068000</v>
      </c>
      <c r="F22" s="60">
        <v>2800867</v>
      </c>
      <c r="G22" s="60">
        <v>3357640</v>
      </c>
      <c r="H22" s="60">
        <v>3357640</v>
      </c>
      <c r="I22" s="60">
        <v>3357640</v>
      </c>
      <c r="J22" s="60">
        <v>3357640</v>
      </c>
      <c r="K22" s="60">
        <v>3357640</v>
      </c>
      <c r="L22" s="60">
        <v>3357640</v>
      </c>
      <c r="M22" s="60">
        <v>3357640</v>
      </c>
      <c r="N22" s="60">
        <v>3357640</v>
      </c>
      <c r="O22" s="60">
        <v>2571</v>
      </c>
      <c r="P22" s="60">
        <v>2571</v>
      </c>
      <c r="Q22" s="60">
        <v>2571</v>
      </c>
      <c r="R22" s="60">
        <v>2571</v>
      </c>
      <c r="S22" s="60">
        <v>2571</v>
      </c>
      <c r="T22" s="60">
        <v>2571</v>
      </c>
      <c r="U22" s="60">
        <v>2571</v>
      </c>
      <c r="V22" s="60">
        <v>2571</v>
      </c>
      <c r="W22" s="60">
        <v>2571</v>
      </c>
      <c r="X22" s="60">
        <v>2800867</v>
      </c>
      <c r="Y22" s="60">
        <v>-2798296</v>
      </c>
      <c r="Z22" s="140">
        <v>-99.91</v>
      </c>
      <c r="AA22" s="62">
        <v>2800867</v>
      </c>
    </row>
    <row r="23" spans="1:27" ht="13.5">
      <c r="A23" s="249" t="s">
        <v>158</v>
      </c>
      <c r="B23" s="182"/>
      <c r="C23" s="155"/>
      <c r="D23" s="155"/>
      <c r="E23" s="59">
        <v>41000</v>
      </c>
      <c r="F23" s="60">
        <v>40774</v>
      </c>
      <c r="G23" s="159">
        <v>92716166</v>
      </c>
      <c r="H23" s="159">
        <v>92716166</v>
      </c>
      <c r="I23" s="159">
        <v>92716166</v>
      </c>
      <c r="J23" s="60">
        <v>92716166</v>
      </c>
      <c r="K23" s="159">
        <v>92716166</v>
      </c>
      <c r="L23" s="159">
        <v>92716166</v>
      </c>
      <c r="M23" s="60">
        <v>92716166</v>
      </c>
      <c r="N23" s="159">
        <v>92716166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>
        <v>40774</v>
      </c>
      <c r="Y23" s="159">
        <v>-40774</v>
      </c>
      <c r="Z23" s="141">
        <v>-100</v>
      </c>
      <c r="AA23" s="225">
        <v>40774</v>
      </c>
    </row>
    <row r="24" spans="1:27" ht="13.5">
      <c r="A24" s="250" t="s">
        <v>57</v>
      </c>
      <c r="B24" s="253"/>
      <c r="C24" s="168">
        <f aca="true" t="shared" si="1" ref="C24:Y24">SUM(C15:C23)</f>
        <v>515890136</v>
      </c>
      <c r="D24" s="168">
        <f>SUM(D15:D23)</f>
        <v>0</v>
      </c>
      <c r="E24" s="76">
        <f t="shared" si="1"/>
        <v>532282000</v>
      </c>
      <c r="F24" s="77">
        <f t="shared" si="1"/>
        <v>515890136</v>
      </c>
      <c r="G24" s="77">
        <f t="shared" si="1"/>
        <v>628315736</v>
      </c>
      <c r="H24" s="77">
        <f t="shared" si="1"/>
        <v>628315736</v>
      </c>
      <c r="I24" s="77">
        <f t="shared" si="1"/>
        <v>628315736</v>
      </c>
      <c r="J24" s="77">
        <f t="shared" si="1"/>
        <v>628315736</v>
      </c>
      <c r="K24" s="77">
        <f t="shared" si="1"/>
        <v>628315736</v>
      </c>
      <c r="L24" s="77">
        <f t="shared" si="1"/>
        <v>628315736</v>
      </c>
      <c r="M24" s="77">
        <f t="shared" si="1"/>
        <v>628315736</v>
      </c>
      <c r="N24" s="77">
        <f t="shared" si="1"/>
        <v>628315736</v>
      </c>
      <c r="O24" s="77">
        <f t="shared" si="1"/>
        <v>514184</v>
      </c>
      <c r="P24" s="77">
        <f t="shared" si="1"/>
        <v>514184</v>
      </c>
      <c r="Q24" s="77">
        <f t="shared" si="1"/>
        <v>514184</v>
      </c>
      <c r="R24" s="77">
        <f t="shared" si="1"/>
        <v>514184</v>
      </c>
      <c r="S24" s="77">
        <f t="shared" si="1"/>
        <v>514184</v>
      </c>
      <c r="T24" s="77">
        <f t="shared" si="1"/>
        <v>514184</v>
      </c>
      <c r="U24" s="77">
        <f t="shared" si="1"/>
        <v>514184</v>
      </c>
      <c r="V24" s="77">
        <f t="shared" si="1"/>
        <v>514184</v>
      </c>
      <c r="W24" s="77">
        <f t="shared" si="1"/>
        <v>514184</v>
      </c>
      <c r="X24" s="77">
        <f t="shared" si="1"/>
        <v>515890136</v>
      </c>
      <c r="Y24" s="77">
        <f t="shared" si="1"/>
        <v>-515375952</v>
      </c>
      <c r="Z24" s="212">
        <f>+IF(X24&lt;&gt;0,+(Y24/X24)*100,0)</f>
        <v>-99.90033071692613</v>
      </c>
      <c r="AA24" s="79">
        <f>SUM(AA15:AA23)</f>
        <v>515890136</v>
      </c>
    </row>
    <row r="25" spans="1:27" ht="13.5">
      <c r="A25" s="250" t="s">
        <v>159</v>
      </c>
      <c r="B25" s="251"/>
      <c r="C25" s="168">
        <f aca="true" t="shared" si="2" ref="C25:Y25">+C12+C24</f>
        <v>620967662</v>
      </c>
      <c r="D25" s="168">
        <f>+D12+D24</f>
        <v>0</v>
      </c>
      <c r="E25" s="72">
        <f t="shared" si="2"/>
        <v>645666000</v>
      </c>
      <c r="F25" s="73">
        <f t="shared" si="2"/>
        <v>620967662</v>
      </c>
      <c r="G25" s="73">
        <f t="shared" si="2"/>
        <v>710278621</v>
      </c>
      <c r="H25" s="73">
        <f t="shared" si="2"/>
        <v>710278621</v>
      </c>
      <c r="I25" s="73">
        <f t="shared" si="2"/>
        <v>710278621</v>
      </c>
      <c r="J25" s="73">
        <f t="shared" si="2"/>
        <v>710278621</v>
      </c>
      <c r="K25" s="73">
        <f t="shared" si="2"/>
        <v>710278621</v>
      </c>
      <c r="L25" s="73">
        <f t="shared" si="2"/>
        <v>710278621</v>
      </c>
      <c r="M25" s="73">
        <f t="shared" si="2"/>
        <v>710278621</v>
      </c>
      <c r="N25" s="73">
        <f t="shared" si="2"/>
        <v>710278621</v>
      </c>
      <c r="O25" s="73">
        <f t="shared" si="2"/>
        <v>687018</v>
      </c>
      <c r="P25" s="73">
        <f t="shared" si="2"/>
        <v>687018</v>
      </c>
      <c r="Q25" s="73">
        <f t="shared" si="2"/>
        <v>687018</v>
      </c>
      <c r="R25" s="73">
        <f t="shared" si="2"/>
        <v>687018</v>
      </c>
      <c r="S25" s="73">
        <f t="shared" si="2"/>
        <v>687018</v>
      </c>
      <c r="T25" s="73">
        <f t="shared" si="2"/>
        <v>687018</v>
      </c>
      <c r="U25" s="73">
        <f t="shared" si="2"/>
        <v>687018</v>
      </c>
      <c r="V25" s="73">
        <f t="shared" si="2"/>
        <v>687018</v>
      </c>
      <c r="W25" s="73">
        <f t="shared" si="2"/>
        <v>687018</v>
      </c>
      <c r="X25" s="73">
        <f t="shared" si="2"/>
        <v>620967662</v>
      </c>
      <c r="Y25" s="73">
        <f t="shared" si="2"/>
        <v>-620280644</v>
      </c>
      <c r="Z25" s="170">
        <f>+IF(X25&lt;&gt;0,+(Y25/X25)*100,0)</f>
        <v>-99.88936332082298</v>
      </c>
      <c r="AA25" s="74">
        <f>+AA12+AA24</f>
        <v>620967662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1922594</v>
      </c>
      <c r="D30" s="155"/>
      <c r="E30" s="59">
        <v>700000</v>
      </c>
      <c r="F30" s="60">
        <v>1904452</v>
      </c>
      <c r="G30" s="60">
        <v>1583041</v>
      </c>
      <c r="H30" s="60">
        <v>1583041</v>
      </c>
      <c r="I30" s="60">
        <v>1583041</v>
      </c>
      <c r="J30" s="60">
        <v>1583041</v>
      </c>
      <c r="K30" s="60">
        <v>1583041</v>
      </c>
      <c r="L30" s="60">
        <v>1583041</v>
      </c>
      <c r="M30" s="60">
        <v>1583041</v>
      </c>
      <c r="N30" s="60">
        <v>1583041</v>
      </c>
      <c r="O30" s="60">
        <v>1470</v>
      </c>
      <c r="P30" s="60">
        <v>1470</v>
      </c>
      <c r="Q30" s="60">
        <v>1470</v>
      </c>
      <c r="R30" s="60">
        <v>1470</v>
      </c>
      <c r="S30" s="60">
        <v>1470</v>
      </c>
      <c r="T30" s="60">
        <v>1470</v>
      </c>
      <c r="U30" s="60">
        <v>1470</v>
      </c>
      <c r="V30" s="60">
        <v>1470</v>
      </c>
      <c r="W30" s="60">
        <v>1470</v>
      </c>
      <c r="X30" s="60">
        <v>1904452</v>
      </c>
      <c r="Y30" s="60">
        <v>-1902982</v>
      </c>
      <c r="Z30" s="140">
        <v>-99.92</v>
      </c>
      <c r="AA30" s="62">
        <v>1904452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30277988</v>
      </c>
      <c r="D32" s="155"/>
      <c r="E32" s="59">
        <v>44745600</v>
      </c>
      <c r="F32" s="60">
        <v>30296129</v>
      </c>
      <c r="G32" s="60">
        <v>38178982</v>
      </c>
      <c r="H32" s="60">
        <v>38178982</v>
      </c>
      <c r="I32" s="60">
        <v>38178982</v>
      </c>
      <c r="J32" s="60">
        <v>38178982</v>
      </c>
      <c r="K32" s="60">
        <v>38178982</v>
      </c>
      <c r="L32" s="60">
        <v>38178982</v>
      </c>
      <c r="M32" s="60">
        <v>38178982</v>
      </c>
      <c r="N32" s="60">
        <v>38178982</v>
      </c>
      <c r="O32" s="60">
        <v>48026</v>
      </c>
      <c r="P32" s="60">
        <v>48026</v>
      </c>
      <c r="Q32" s="60">
        <v>48026</v>
      </c>
      <c r="R32" s="60">
        <v>48026</v>
      </c>
      <c r="S32" s="60">
        <v>48026</v>
      </c>
      <c r="T32" s="60">
        <v>48026</v>
      </c>
      <c r="U32" s="60">
        <v>48026</v>
      </c>
      <c r="V32" s="60">
        <v>48026</v>
      </c>
      <c r="W32" s="60">
        <v>48026</v>
      </c>
      <c r="X32" s="60">
        <v>30296129</v>
      </c>
      <c r="Y32" s="60">
        <v>-30248103</v>
      </c>
      <c r="Z32" s="140">
        <v>-99.84</v>
      </c>
      <c r="AA32" s="62">
        <v>30296129</v>
      </c>
    </row>
    <row r="33" spans="1:27" ht="13.5">
      <c r="A33" s="249" t="s">
        <v>165</v>
      </c>
      <c r="B33" s="182"/>
      <c r="C33" s="155">
        <v>20500514</v>
      </c>
      <c r="D33" s="155"/>
      <c r="E33" s="59">
        <v>22087400</v>
      </c>
      <c r="F33" s="60">
        <v>20500515</v>
      </c>
      <c r="G33" s="60">
        <v>15854241</v>
      </c>
      <c r="H33" s="60">
        <v>15854241</v>
      </c>
      <c r="I33" s="60">
        <v>15854241</v>
      </c>
      <c r="J33" s="60">
        <v>15854241</v>
      </c>
      <c r="K33" s="60">
        <v>15854241</v>
      </c>
      <c r="L33" s="60">
        <v>15854241</v>
      </c>
      <c r="M33" s="60">
        <v>15854241</v>
      </c>
      <c r="N33" s="60">
        <v>15854241</v>
      </c>
      <c r="O33" s="60">
        <v>11719</v>
      </c>
      <c r="P33" s="60">
        <v>11719</v>
      </c>
      <c r="Q33" s="60">
        <v>11719</v>
      </c>
      <c r="R33" s="60">
        <v>11719</v>
      </c>
      <c r="S33" s="60">
        <v>11719</v>
      </c>
      <c r="T33" s="60">
        <v>11719</v>
      </c>
      <c r="U33" s="60">
        <v>11719</v>
      </c>
      <c r="V33" s="60">
        <v>11719</v>
      </c>
      <c r="W33" s="60">
        <v>11719</v>
      </c>
      <c r="X33" s="60">
        <v>20500515</v>
      </c>
      <c r="Y33" s="60">
        <v>-20488796</v>
      </c>
      <c r="Z33" s="140">
        <v>-99.94</v>
      </c>
      <c r="AA33" s="62">
        <v>20500515</v>
      </c>
    </row>
    <row r="34" spans="1:27" ht="13.5">
      <c r="A34" s="250" t="s">
        <v>58</v>
      </c>
      <c r="B34" s="251"/>
      <c r="C34" s="168">
        <f aca="true" t="shared" si="3" ref="C34:Y34">SUM(C29:C33)</f>
        <v>52701096</v>
      </c>
      <c r="D34" s="168">
        <f>SUM(D29:D33)</f>
        <v>0</v>
      </c>
      <c r="E34" s="72">
        <f t="shared" si="3"/>
        <v>67533000</v>
      </c>
      <c r="F34" s="73">
        <f t="shared" si="3"/>
        <v>52701096</v>
      </c>
      <c r="G34" s="73">
        <f t="shared" si="3"/>
        <v>55616264</v>
      </c>
      <c r="H34" s="73">
        <f t="shared" si="3"/>
        <v>55616264</v>
      </c>
      <c r="I34" s="73">
        <f t="shared" si="3"/>
        <v>55616264</v>
      </c>
      <c r="J34" s="73">
        <f t="shared" si="3"/>
        <v>55616264</v>
      </c>
      <c r="K34" s="73">
        <f t="shared" si="3"/>
        <v>55616264</v>
      </c>
      <c r="L34" s="73">
        <f t="shared" si="3"/>
        <v>55616264</v>
      </c>
      <c r="M34" s="73">
        <f t="shared" si="3"/>
        <v>55616264</v>
      </c>
      <c r="N34" s="73">
        <f t="shared" si="3"/>
        <v>55616264</v>
      </c>
      <c r="O34" s="73">
        <f t="shared" si="3"/>
        <v>61215</v>
      </c>
      <c r="P34" s="73">
        <f t="shared" si="3"/>
        <v>61215</v>
      </c>
      <c r="Q34" s="73">
        <f t="shared" si="3"/>
        <v>61215</v>
      </c>
      <c r="R34" s="73">
        <f t="shared" si="3"/>
        <v>61215</v>
      </c>
      <c r="S34" s="73">
        <f t="shared" si="3"/>
        <v>61215</v>
      </c>
      <c r="T34" s="73">
        <f t="shared" si="3"/>
        <v>61215</v>
      </c>
      <c r="U34" s="73">
        <f t="shared" si="3"/>
        <v>61215</v>
      </c>
      <c r="V34" s="73">
        <f t="shared" si="3"/>
        <v>61215</v>
      </c>
      <c r="W34" s="73">
        <f t="shared" si="3"/>
        <v>61215</v>
      </c>
      <c r="X34" s="73">
        <f t="shared" si="3"/>
        <v>52701096</v>
      </c>
      <c r="Y34" s="73">
        <f t="shared" si="3"/>
        <v>-52639881</v>
      </c>
      <c r="Z34" s="170">
        <f>+IF(X34&lt;&gt;0,+(Y34/X34)*100,0)</f>
        <v>-99.88384492041683</v>
      </c>
      <c r="AA34" s="74">
        <f>SUM(AA29:AA33)</f>
        <v>52701096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111837334</v>
      </c>
      <c r="D37" s="155"/>
      <c r="E37" s="59">
        <v>2156000</v>
      </c>
      <c r="F37" s="60">
        <v>704932</v>
      </c>
      <c r="G37" s="60">
        <v>3178302</v>
      </c>
      <c r="H37" s="60">
        <v>3178302</v>
      </c>
      <c r="I37" s="60">
        <v>3178302</v>
      </c>
      <c r="J37" s="60">
        <v>3178302</v>
      </c>
      <c r="K37" s="60">
        <v>3178302</v>
      </c>
      <c r="L37" s="60">
        <v>3178302</v>
      </c>
      <c r="M37" s="60">
        <v>3178302</v>
      </c>
      <c r="N37" s="60">
        <v>3178302</v>
      </c>
      <c r="O37" s="60">
        <v>705</v>
      </c>
      <c r="P37" s="60">
        <v>705</v>
      </c>
      <c r="Q37" s="60">
        <v>705</v>
      </c>
      <c r="R37" s="60">
        <v>705</v>
      </c>
      <c r="S37" s="60">
        <v>705</v>
      </c>
      <c r="T37" s="60">
        <v>705</v>
      </c>
      <c r="U37" s="60">
        <v>705</v>
      </c>
      <c r="V37" s="60">
        <v>705</v>
      </c>
      <c r="W37" s="60">
        <v>705</v>
      </c>
      <c r="X37" s="60">
        <v>704932</v>
      </c>
      <c r="Y37" s="60">
        <v>-704227</v>
      </c>
      <c r="Z37" s="140">
        <v>-99.9</v>
      </c>
      <c r="AA37" s="62">
        <v>704932</v>
      </c>
    </row>
    <row r="38" spans="1:27" ht="13.5">
      <c r="A38" s="249" t="s">
        <v>165</v>
      </c>
      <c r="B38" s="182"/>
      <c r="C38" s="155">
        <v>3136396</v>
      </c>
      <c r="D38" s="155"/>
      <c r="E38" s="59">
        <v>115414000</v>
      </c>
      <c r="F38" s="60">
        <v>114268798</v>
      </c>
      <c r="G38" s="60">
        <v>92082982</v>
      </c>
      <c r="H38" s="60">
        <v>92082982</v>
      </c>
      <c r="I38" s="60">
        <v>92082982</v>
      </c>
      <c r="J38" s="60">
        <v>92082982</v>
      </c>
      <c r="K38" s="60">
        <v>92082982</v>
      </c>
      <c r="L38" s="60">
        <v>92082982</v>
      </c>
      <c r="M38" s="60">
        <v>92082982</v>
      </c>
      <c r="N38" s="60">
        <v>92082982</v>
      </c>
      <c r="O38" s="60">
        <v>114269</v>
      </c>
      <c r="P38" s="60">
        <v>114269</v>
      </c>
      <c r="Q38" s="60">
        <v>114269</v>
      </c>
      <c r="R38" s="60">
        <v>114269</v>
      </c>
      <c r="S38" s="60">
        <v>114269</v>
      </c>
      <c r="T38" s="60">
        <v>114269</v>
      </c>
      <c r="U38" s="60">
        <v>114269</v>
      </c>
      <c r="V38" s="60">
        <v>114269</v>
      </c>
      <c r="W38" s="60">
        <v>114269</v>
      </c>
      <c r="X38" s="60">
        <v>114268798</v>
      </c>
      <c r="Y38" s="60">
        <v>-114154529</v>
      </c>
      <c r="Z38" s="140">
        <v>-99.9</v>
      </c>
      <c r="AA38" s="62">
        <v>114268798</v>
      </c>
    </row>
    <row r="39" spans="1:27" ht="13.5">
      <c r="A39" s="250" t="s">
        <v>59</v>
      </c>
      <c r="B39" s="253"/>
      <c r="C39" s="168">
        <f aca="true" t="shared" si="4" ref="C39:Y39">SUM(C37:C38)</f>
        <v>114973730</v>
      </c>
      <c r="D39" s="168">
        <f>SUM(D37:D38)</f>
        <v>0</v>
      </c>
      <c r="E39" s="76">
        <f t="shared" si="4"/>
        <v>117570000</v>
      </c>
      <c r="F39" s="77">
        <f t="shared" si="4"/>
        <v>114973730</v>
      </c>
      <c r="G39" s="77">
        <f t="shared" si="4"/>
        <v>95261284</v>
      </c>
      <c r="H39" s="77">
        <f t="shared" si="4"/>
        <v>95261284</v>
      </c>
      <c r="I39" s="77">
        <f t="shared" si="4"/>
        <v>95261284</v>
      </c>
      <c r="J39" s="77">
        <f t="shared" si="4"/>
        <v>95261284</v>
      </c>
      <c r="K39" s="77">
        <f t="shared" si="4"/>
        <v>95261284</v>
      </c>
      <c r="L39" s="77">
        <f t="shared" si="4"/>
        <v>95261284</v>
      </c>
      <c r="M39" s="77">
        <f t="shared" si="4"/>
        <v>95261284</v>
      </c>
      <c r="N39" s="77">
        <f t="shared" si="4"/>
        <v>95261284</v>
      </c>
      <c r="O39" s="77">
        <f t="shared" si="4"/>
        <v>114974</v>
      </c>
      <c r="P39" s="77">
        <f t="shared" si="4"/>
        <v>114974</v>
      </c>
      <c r="Q39" s="77">
        <f t="shared" si="4"/>
        <v>114974</v>
      </c>
      <c r="R39" s="77">
        <f t="shared" si="4"/>
        <v>114974</v>
      </c>
      <c r="S39" s="77">
        <f t="shared" si="4"/>
        <v>114974</v>
      </c>
      <c r="T39" s="77">
        <f t="shared" si="4"/>
        <v>114974</v>
      </c>
      <c r="U39" s="77">
        <f t="shared" si="4"/>
        <v>114974</v>
      </c>
      <c r="V39" s="77">
        <f t="shared" si="4"/>
        <v>114974</v>
      </c>
      <c r="W39" s="77">
        <f t="shared" si="4"/>
        <v>114974</v>
      </c>
      <c r="X39" s="77">
        <f t="shared" si="4"/>
        <v>114973730</v>
      </c>
      <c r="Y39" s="77">
        <f t="shared" si="4"/>
        <v>-114858756</v>
      </c>
      <c r="Z39" s="212">
        <f>+IF(X39&lt;&gt;0,+(Y39/X39)*100,0)</f>
        <v>-99.89999976516376</v>
      </c>
      <c r="AA39" s="79">
        <f>SUM(AA37:AA38)</f>
        <v>114973730</v>
      </c>
    </row>
    <row r="40" spans="1:27" ht="13.5">
      <c r="A40" s="250" t="s">
        <v>167</v>
      </c>
      <c r="B40" s="251"/>
      <c r="C40" s="168">
        <f aca="true" t="shared" si="5" ref="C40:Y40">+C34+C39</f>
        <v>167674826</v>
      </c>
      <c r="D40" s="168">
        <f>+D34+D39</f>
        <v>0</v>
      </c>
      <c r="E40" s="72">
        <f t="shared" si="5"/>
        <v>185103000</v>
      </c>
      <c r="F40" s="73">
        <f t="shared" si="5"/>
        <v>167674826</v>
      </c>
      <c r="G40" s="73">
        <f t="shared" si="5"/>
        <v>150877548</v>
      </c>
      <c r="H40" s="73">
        <f t="shared" si="5"/>
        <v>150877548</v>
      </c>
      <c r="I40" s="73">
        <f t="shared" si="5"/>
        <v>150877548</v>
      </c>
      <c r="J40" s="73">
        <f t="shared" si="5"/>
        <v>150877548</v>
      </c>
      <c r="K40" s="73">
        <f t="shared" si="5"/>
        <v>150877548</v>
      </c>
      <c r="L40" s="73">
        <f t="shared" si="5"/>
        <v>150877548</v>
      </c>
      <c r="M40" s="73">
        <f t="shared" si="5"/>
        <v>150877548</v>
      </c>
      <c r="N40" s="73">
        <f t="shared" si="5"/>
        <v>150877548</v>
      </c>
      <c r="O40" s="73">
        <f t="shared" si="5"/>
        <v>176189</v>
      </c>
      <c r="P40" s="73">
        <f t="shared" si="5"/>
        <v>176189</v>
      </c>
      <c r="Q40" s="73">
        <f t="shared" si="5"/>
        <v>176189</v>
      </c>
      <c r="R40" s="73">
        <f t="shared" si="5"/>
        <v>176189</v>
      </c>
      <c r="S40" s="73">
        <f t="shared" si="5"/>
        <v>176189</v>
      </c>
      <c r="T40" s="73">
        <f t="shared" si="5"/>
        <v>176189</v>
      </c>
      <c r="U40" s="73">
        <f t="shared" si="5"/>
        <v>176189</v>
      </c>
      <c r="V40" s="73">
        <f t="shared" si="5"/>
        <v>176189</v>
      </c>
      <c r="W40" s="73">
        <f t="shared" si="5"/>
        <v>176189</v>
      </c>
      <c r="X40" s="73">
        <f t="shared" si="5"/>
        <v>167674826</v>
      </c>
      <c r="Y40" s="73">
        <f t="shared" si="5"/>
        <v>-167498637</v>
      </c>
      <c r="Z40" s="170">
        <f>+IF(X40&lt;&gt;0,+(Y40/X40)*100,0)</f>
        <v>-99.89492221092272</v>
      </c>
      <c r="AA40" s="74">
        <f>+AA34+AA39</f>
        <v>167674826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453292836</v>
      </c>
      <c r="D42" s="257">
        <f>+D25-D40</f>
        <v>0</v>
      </c>
      <c r="E42" s="258">
        <f t="shared" si="6"/>
        <v>460563000</v>
      </c>
      <c r="F42" s="259">
        <f t="shared" si="6"/>
        <v>453292836</v>
      </c>
      <c r="G42" s="259">
        <f t="shared" si="6"/>
        <v>559401073</v>
      </c>
      <c r="H42" s="259">
        <f t="shared" si="6"/>
        <v>559401073</v>
      </c>
      <c r="I42" s="259">
        <f t="shared" si="6"/>
        <v>559401073</v>
      </c>
      <c r="J42" s="259">
        <f t="shared" si="6"/>
        <v>559401073</v>
      </c>
      <c r="K42" s="259">
        <f t="shared" si="6"/>
        <v>559401073</v>
      </c>
      <c r="L42" s="259">
        <f t="shared" si="6"/>
        <v>559401073</v>
      </c>
      <c r="M42" s="259">
        <f t="shared" si="6"/>
        <v>559401073</v>
      </c>
      <c r="N42" s="259">
        <f t="shared" si="6"/>
        <v>559401073</v>
      </c>
      <c r="O42" s="259">
        <f t="shared" si="6"/>
        <v>510829</v>
      </c>
      <c r="P42" s="259">
        <f t="shared" si="6"/>
        <v>510829</v>
      </c>
      <c r="Q42" s="259">
        <f t="shared" si="6"/>
        <v>510829</v>
      </c>
      <c r="R42" s="259">
        <f t="shared" si="6"/>
        <v>510829</v>
      </c>
      <c r="S42" s="259">
        <f t="shared" si="6"/>
        <v>510829</v>
      </c>
      <c r="T42" s="259">
        <f t="shared" si="6"/>
        <v>510829</v>
      </c>
      <c r="U42" s="259">
        <f t="shared" si="6"/>
        <v>510829</v>
      </c>
      <c r="V42" s="259">
        <f t="shared" si="6"/>
        <v>510829</v>
      </c>
      <c r="W42" s="259">
        <f t="shared" si="6"/>
        <v>510829</v>
      </c>
      <c r="X42" s="259">
        <f t="shared" si="6"/>
        <v>453292836</v>
      </c>
      <c r="Y42" s="259">
        <f t="shared" si="6"/>
        <v>-452782007</v>
      </c>
      <c r="Z42" s="260">
        <f>+IF(X42&lt;&gt;0,+(Y42/X42)*100,0)</f>
        <v>-99.88730706522792</v>
      </c>
      <c r="AA42" s="261">
        <f>+AA25-AA40</f>
        <v>453292836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435224213</v>
      </c>
      <c r="D45" s="155"/>
      <c r="E45" s="59">
        <v>458916000</v>
      </c>
      <c r="F45" s="60">
        <v>435224213</v>
      </c>
      <c r="G45" s="60">
        <v>543965525</v>
      </c>
      <c r="H45" s="60">
        <v>543965525</v>
      </c>
      <c r="I45" s="60">
        <v>543965525</v>
      </c>
      <c r="J45" s="60">
        <v>543965525</v>
      </c>
      <c r="K45" s="60">
        <v>543965525</v>
      </c>
      <c r="L45" s="60">
        <v>543965525</v>
      </c>
      <c r="M45" s="60">
        <v>543965525</v>
      </c>
      <c r="N45" s="60">
        <v>543965525</v>
      </c>
      <c r="O45" s="60">
        <v>492760</v>
      </c>
      <c r="P45" s="60">
        <v>492760</v>
      </c>
      <c r="Q45" s="60">
        <v>492760</v>
      </c>
      <c r="R45" s="60">
        <v>492760</v>
      </c>
      <c r="S45" s="60">
        <v>492760</v>
      </c>
      <c r="T45" s="60">
        <v>492760</v>
      </c>
      <c r="U45" s="60">
        <v>492760</v>
      </c>
      <c r="V45" s="60">
        <v>492760</v>
      </c>
      <c r="W45" s="60">
        <v>492760</v>
      </c>
      <c r="X45" s="60">
        <v>435224213</v>
      </c>
      <c r="Y45" s="60">
        <v>-434731453</v>
      </c>
      <c r="Z45" s="139">
        <v>-99.89</v>
      </c>
      <c r="AA45" s="62">
        <v>435224213</v>
      </c>
    </row>
    <row r="46" spans="1:27" ht="13.5">
      <c r="A46" s="249" t="s">
        <v>171</v>
      </c>
      <c r="B46" s="182"/>
      <c r="C46" s="155">
        <v>18068623</v>
      </c>
      <c r="D46" s="155"/>
      <c r="E46" s="59">
        <v>1647000</v>
      </c>
      <c r="F46" s="60">
        <v>18068623</v>
      </c>
      <c r="G46" s="60">
        <v>15435548</v>
      </c>
      <c r="H46" s="60">
        <v>15435548</v>
      </c>
      <c r="I46" s="60">
        <v>15435548</v>
      </c>
      <c r="J46" s="60">
        <v>15435548</v>
      </c>
      <c r="K46" s="60">
        <v>15435548</v>
      </c>
      <c r="L46" s="60">
        <v>15435548</v>
      </c>
      <c r="M46" s="60">
        <v>15435548</v>
      </c>
      <c r="N46" s="60">
        <v>15435548</v>
      </c>
      <c r="O46" s="60">
        <v>18069</v>
      </c>
      <c r="P46" s="60">
        <v>18069</v>
      </c>
      <c r="Q46" s="60">
        <v>18069</v>
      </c>
      <c r="R46" s="60">
        <v>18069</v>
      </c>
      <c r="S46" s="60">
        <v>18069</v>
      </c>
      <c r="T46" s="60">
        <v>18069</v>
      </c>
      <c r="U46" s="60">
        <v>18069</v>
      </c>
      <c r="V46" s="60">
        <v>18069</v>
      </c>
      <c r="W46" s="60">
        <v>18069</v>
      </c>
      <c r="X46" s="60">
        <v>18068623</v>
      </c>
      <c r="Y46" s="60">
        <v>-18050554</v>
      </c>
      <c r="Z46" s="139">
        <v>-99.9</v>
      </c>
      <c r="AA46" s="62">
        <v>18068623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453292836</v>
      </c>
      <c r="D48" s="217">
        <f>SUM(D45:D47)</f>
        <v>0</v>
      </c>
      <c r="E48" s="264">
        <f t="shared" si="7"/>
        <v>460563000</v>
      </c>
      <c r="F48" s="219">
        <f t="shared" si="7"/>
        <v>453292836</v>
      </c>
      <c r="G48" s="219">
        <f t="shared" si="7"/>
        <v>559401073</v>
      </c>
      <c r="H48" s="219">
        <f t="shared" si="7"/>
        <v>559401073</v>
      </c>
      <c r="I48" s="219">
        <f t="shared" si="7"/>
        <v>559401073</v>
      </c>
      <c r="J48" s="219">
        <f t="shared" si="7"/>
        <v>559401073</v>
      </c>
      <c r="K48" s="219">
        <f t="shared" si="7"/>
        <v>559401073</v>
      </c>
      <c r="L48" s="219">
        <f t="shared" si="7"/>
        <v>559401073</v>
      </c>
      <c r="M48" s="219">
        <f t="shared" si="7"/>
        <v>559401073</v>
      </c>
      <c r="N48" s="219">
        <f t="shared" si="7"/>
        <v>559401073</v>
      </c>
      <c r="O48" s="219">
        <f t="shared" si="7"/>
        <v>510829</v>
      </c>
      <c r="P48" s="219">
        <f t="shared" si="7"/>
        <v>510829</v>
      </c>
      <c r="Q48" s="219">
        <f t="shared" si="7"/>
        <v>510829</v>
      </c>
      <c r="R48" s="219">
        <f t="shared" si="7"/>
        <v>510829</v>
      </c>
      <c r="S48" s="219">
        <f t="shared" si="7"/>
        <v>510829</v>
      </c>
      <c r="T48" s="219">
        <f t="shared" si="7"/>
        <v>510829</v>
      </c>
      <c r="U48" s="219">
        <f t="shared" si="7"/>
        <v>510829</v>
      </c>
      <c r="V48" s="219">
        <f t="shared" si="7"/>
        <v>510829</v>
      </c>
      <c r="W48" s="219">
        <f t="shared" si="7"/>
        <v>510829</v>
      </c>
      <c r="X48" s="219">
        <f t="shared" si="7"/>
        <v>453292836</v>
      </c>
      <c r="Y48" s="219">
        <f t="shared" si="7"/>
        <v>-452782007</v>
      </c>
      <c r="Z48" s="265">
        <f>+IF(X48&lt;&gt;0,+(Y48/X48)*100,0)</f>
        <v>-99.88730706522792</v>
      </c>
      <c r="AA48" s="232">
        <f>SUM(AA45:AA47)</f>
        <v>453292836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>
        <v>150253318</v>
      </c>
      <c r="D8" s="155"/>
      <c r="E8" s="59">
        <v>125438000</v>
      </c>
      <c r="F8" s="60">
        <v>155436000</v>
      </c>
      <c r="G8" s="60">
        <v>3189949</v>
      </c>
      <c r="H8" s="60">
        <v>1120059</v>
      </c>
      <c r="I8" s="60">
        <v>2608448</v>
      </c>
      <c r="J8" s="60">
        <v>6918456</v>
      </c>
      <c r="K8" s="60">
        <v>1039411</v>
      </c>
      <c r="L8" s="60">
        <v>1727582</v>
      </c>
      <c r="M8" s="60">
        <v>44739051</v>
      </c>
      <c r="N8" s="60">
        <v>47506044</v>
      </c>
      <c r="O8" s="60">
        <v>2263160</v>
      </c>
      <c r="P8" s="60">
        <v>3495869</v>
      </c>
      <c r="Q8" s="60">
        <v>3250131</v>
      </c>
      <c r="R8" s="60">
        <v>9009160</v>
      </c>
      <c r="S8" s="60">
        <v>705197</v>
      </c>
      <c r="T8" s="60">
        <v>3831665</v>
      </c>
      <c r="U8" s="60">
        <v>3704075</v>
      </c>
      <c r="V8" s="60">
        <v>8240937</v>
      </c>
      <c r="W8" s="60">
        <v>71674597</v>
      </c>
      <c r="X8" s="60">
        <v>155436000</v>
      </c>
      <c r="Y8" s="60">
        <v>-83761403</v>
      </c>
      <c r="Z8" s="140">
        <v>-53.89</v>
      </c>
      <c r="AA8" s="62">
        <v>155436000</v>
      </c>
    </row>
    <row r="9" spans="1:27" ht="13.5">
      <c r="A9" s="249" t="s">
        <v>179</v>
      </c>
      <c r="B9" s="182"/>
      <c r="C9" s="155">
        <v>145540602</v>
      </c>
      <c r="D9" s="155"/>
      <c r="E9" s="59">
        <v>170060000</v>
      </c>
      <c r="F9" s="60">
        <v>168996000</v>
      </c>
      <c r="G9" s="60">
        <v>54330000</v>
      </c>
      <c r="H9" s="60">
        <v>1334000</v>
      </c>
      <c r="I9" s="60"/>
      <c r="J9" s="60">
        <v>55664000</v>
      </c>
      <c r="K9" s="60">
        <v>900000</v>
      </c>
      <c r="L9" s="60">
        <v>27732000</v>
      </c>
      <c r="M9" s="60">
        <v>44640000</v>
      </c>
      <c r="N9" s="60">
        <v>73272000</v>
      </c>
      <c r="O9" s="60"/>
      <c r="P9" s="60">
        <v>509300</v>
      </c>
      <c r="Q9" s="60">
        <v>36318000</v>
      </c>
      <c r="R9" s="60">
        <v>36827300</v>
      </c>
      <c r="S9" s="60"/>
      <c r="T9" s="60"/>
      <c r="U9" s="60"/>
      <c r="V9" s="60"/>
      <c r="W9" s="60">
        <v>165763300</v>
      </c>
      <c r="X9" s="60">
        <v>168996000</v>
      </c>
      <c r="Y9" s="60">
        <v>-3232700</v>
      </c>
      <c r="Z9" s="140">
        <v>-1.91</v>
      </c>
      <c r="AA9" s="62">
        <v>168996000</v>
      </c>
    </row>
    <row r="10" spans="1:27" ht="13.5">
      <c r="A10" s="249" t="s">
        <v>180</v>
      </c>
      <c r="B10" s="182"/>
      <c r="C10" s="155">
        <v>192114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9" t="s">
        <v>181</v>
      </c>
      <c r="B11" s="182"/>
      <c r="C11" s="155">
        <v>4683695</v>
      </c>
      <c r="D11" s="155"/>
      <c r="E11" s="59">
        <v>4500000</v>
      </c>
      <c r="F11" s="60">
        <v>4752000</v>
      </c>
      <c r="G11" s="60">
        <v>662166</v>
      </c>
      <c r="H11" s="60">
        <v>415477</v>
      </c>
      <c r="I11" s="60">
        <v>519628</v>
      </c>
      <c r="J11" s="60">
        <v>1597271</v>
      </c>
      <c r="K11" s="60">
        <v>817560</v>
      </c>
      <c r="L11" s="60">
        <v>734612</v>
      </c>
      <c r="M11" s="60">
        <v>338412</v>
      </c>
      <c r="N11" s="60">
        <v>1890584</v>
      </c>
      <c r="O11" s="60">
        <v>1335857</v>
      </c>
      <c r="P11" s="60">
        <v>388091</v>
      </c>
      <c r="Q11" s="60">
        <v>735574</v>
      </c>
      <c r="R11" s="60">
        <v>2459522</v>
      </c>
      <c r="S11" s="60">
        <v>968087</v>
      </c>
      <c r="T11" s="60">
        <v>276376</v>
      </c>
      <c r="U11" s="60">
        <v>703950</v>
      </c>
      <c r="V11" s="60">
        <v>1948413</v>
      </c>
      <c r="W11" s="60">
        <v>7895790</v>
      </c>
      <c r="X11" s="60">
        <v>4752000</v>
      </c>
      <c r="Y11" s="60">
        <v>3143790</v>
      </c>
      <c r="Z11" s="140">
        <v>66.16</v>
      </c>
      <c r="AA11" s="62">
        <v>4752000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-276230148</v>
      </c>
      <c r="D14" s="155"/>
      <c r="E14" s="59">
        <v>-286364000</v>
      </c>
      <c r="F14" s="60">
        <v>-283492644</v>
      </c>
      <c r="G14" s="60">
        <v>-50385738</v>
      </c>
      <c r="H14" s="60">
        <v>-7109222</v>
      </c>
      <c r="I14" s="60">
        <v>-102373282</v>
      </c>
      <c r="J14" s="60">
        <v>-159868242</v>
      </c>
      <c r="K14" s="60">
        <v>-96762287</v>
      </c>
      <c r="L14" s="60">
        <v>-111404444</v>
      </c>
      <c r="M14" s="60">
        <v>-53963980</v>
      </c>
      <c r="N14" s="60">
        <v>-262130711</v>
      </c>
      <c r="O14" s="60">
        <v>-106491559</v>
      </c>
      <c r="P14" s="60">
        <v>-12669008</v>
      </c>
      <c r="Q14" s="60">
        <v>-104788793</v>
      </c>
      <c r="R14" s="60">
        <v>-223949360</v>
      </c>
      <c r="S14" s="60">
        <v>-147709740</v>
      </c>
      <c r="T14" s="60">
        <v>-6820692</v>
      </c>
      <c r="U14" s="60">
        <v>-120072707</v>
      </c>
      <c r="V14" s="60">
        <v>-274603139</v>
      </c>
      <c r="W14" s="60">
        <v>-920551452</v>
      </c>
      <c r="X14" s="60">
        <v>-283492644</v>
      </c>
      <c r="Y14" s="60">
        <v>-637058808</v>
      </c>
      <c r="Z14" s="140">
        <v>224.72</v>
      </c>
      <c r="AA14" s="62">
        <v>-283492644</v>
      </c>
    </row>
    <row r="15" spans="1:27" ht="13.5">
      <c r="A15" s="249" t="s">
        <v>40</v>
      </c>
      <c r="B15" s="182"/>
      <c r="C15" s="155">
        <v>-725238</v>
      </c>
      <c r="D15" s="155"/>
      <c r="E15" s="59">
        <v>-528000</v>
      </c>
      <c r="F15" s="60">
        <v>-830000</v>
      </c>
      <c r="G15" s="60"/>
      <c r="H15" s="60"/>
      <c r="I15" s="60">
        <v>-80340</v>
      </c>
      <c r="J15" s="60">
        <v>-80340</v>
      </c>
      <c r="K15" s="60"/>
      <c r="L15" s="60"/>
      <c r="M15" s="60"/>
      <c r="N15" s="60"/>
      <c r="O15" s="60"/>
      <c r="P15" s="60"/>
      <c r="Q15" s="60">
        <v>-57337</v>
      </c>
      <c r="R15" s="60">
        <v>-57337</v>
      </c>
      <c r="S15" s="60"/>
      <c r="T15" s="60"/>
      <c r="U15" s="60"/>
      <c r="V15" s="60"/>
      <c r="W15" s="60">
        <v>-137677</v>
      </c>
      <c r="X15" s="60">
        <v>-830000</v>
      </c>
      <c r="Y15" s="60">
        <v>692323</v>
      </c>
      <c r="Z15" s="140">
        <v>-83.41</v>
      </c>
      <c r="AA15" s="62">
        <v>-830000</v>
      </c>
    </row>
    <row r="16" spans="1:27" ht="13.5">
      <c r="A16" s="249" t="s">
        <v>42</v>
      </c>
      <c r="B16" s="182"/>
      <c r="C16" s="155">
        <v>-15268862</v>
      </c>
      <c r="D16" s="155"/>
      <c r="E16" s="59">
        <v>-4084000</v>
      </c>
      <c r="F16" s="60">
        <v>-34896000</v>
      </c>
      <c r="G16" s="60">
        <v>-125928</v>
      </c>
      <c r="H16" s="60">
        <v>-304746</v>
      </c>
      <c r="I16" s="60">
        <v>-103687</v>
      </c>
      <c r="J16" s="60">
        <v>-534361</v>
      </c>
      <c r="K16" s="60">
        <v>-113715</v>
      </c>
      <c r="L16" s="60">
        <v>-233377</v>
      </c>
      <c r="M16" s="60">
        <v>-98291</v>
      </c>
      <c r="N16" s="60">
        <v>-445383</v>
      </c>
      <c r="O16" s="60">
        <v>-11842242</v>
      </c>
      <c r="P16" s="60">
        <v>-11314067</v>
      </c>
      <c r="Q16" s="60">
        <v>-379204</v>
      </c>
      <c r="R16" s="60">
        <v>-23535513</v>
      </c>
      <c r="S16" s="60">
        <v>-2547865</v>
      </c>
      <c r="T16" s="60">
        <v>-3847103</v>
      </c>
      <c r="U16" s="60">
        <v>-1016785</v>
      </c>
      <c r="V16" s="60">
        <v>-7411753</v>
      </c>
      <c r="W16" s="60">
        <v>-31927010</v>
      </c>
      <c r="X16" s="60">
        <v>-34896000</v>
      </c>
      <c r="Y16" s="60">
        <v>2968990</v>
      </c>
      <c r="Z16" s="140">
        <v>-8.51</v>
      </c>
      <c r="AA16" s="62">
        <v>-34896000</v>
      </c>
    </row>
    <row r="17" spans="1:27" ht="13.5">
      <c r="A17" s="250" t="s">
        <v>185</v>
      </c>
      <c r="B17" s="251"/>
      <c r="C17" s="168">
        <f aca="true" t="shared" si="0" ref="C17:Y17">SUM(C6:C16)</f>
        <v>8445481</v>
      </c>
      <c r="D17" s="168">
        <f t="shared" si="0"/>
        <v>0</v>
      </c>
      <c r="E17" s="72">
        <f t="shared" si="0"/>
        <v>9022000</v>
      </c>
      <c r="F17" s="73">
        <f t="shared" si="0"/>
        <v>9965356</v>
      </c>
      <c r="G17" s="73">
        <f t="shared" si="0"/>
        <v>7670449</v>
      </c>
      <c r="H17" s="73">
        <f t="shared" si="0"/>
        <v>-4544432</v>
      </c>
      <c r="I17" s="73">
        <f t="shared" si="0"/>
        <v>-99429233</v>
      </c>
      <c r="J17" s="73">
        <f t="shared" si="0"/>
        <v>-96303216</v>
      </c>
      <c r="K17" s="73">
        <f t="shared" si="0"/>
        <v>-94119031</v>
      </c>
      <c r="L17" s="73">
        <f t="shared" si="0"/>
        <v>-81443627</v>
      </c>
      <c r="M17" s="73">
        <f t="shared" si="0"/>
        <v>35655192</v>
      </c>
      <c r="N17" s="73">
        <f t="shared" si="0"/>
        <v>-139907466</v>
      </c>
      <c r="O17" s="73">
        <f t="shared" si="0"/>
        <v>-114734784</v>
      </c>
      <c r="P17" s="73">
        <f t="shared" si="0"/>
        <v>-19589815</v>
      </c>
      <c r="Q17" s="73">
        <f t="shared" si="0"/>
        <v>-64921629</v>
      </c>
      <c r="R17" s="73">
        <f t="shared" si="0"/>
        <v>-199246228</v>
      </c>
      <c r="S17" s="73">
        <f t="shared" si="0"/>
        <v>-148584321</v>
      </c>
      <c r="T17" s="73">
        <f t="shared" si="0"/>
        <v>-6559754</v>
      </c>
      <c r="U17" s="73">
        <f t="shared" si="0"/>
        <v>-116681467</v>
      </c>
      <c r="V17" s="73">
        <f t="shared" si="0"/>
        <v>-271825542</v>
      </c>
      <c r="W17" s="73">
        <f t="shared" si="0"/>
        <v>-707282452</v>
      </c>
      <c r="X17" s="73">
        <f t="shared" si="0"/>
        <v>9965356</v>
      </c>
      <c r="Y17" s="73">
        <f t="shared" si="0"/>
        <v>-717247808</v>
      </c>
      <c r="Z17" s="170">
        <f>+IF(X17&lt;&gt;0,+(Y17/X17)*100,0)</f>
        <v>-7197.412796893557</v>
      </c>
      <c r="AA17" s="74">
        <f>SUM(AA6:AA16)</f>
        <v>9965356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>
        <v>58841</v>
      </c>
      <c r="M21" s="60"/>
      <c r="N21" s="159">
        <v>58841</v>
      </c>
      <c r="O21" s="159"/>
      <c r="P21" s="159"/>
      <c r="Q21" s="60"/>
      <c r="R21" s="159"/>
      <c r="S21" s="159"/>
      <c r="T21" s="60"/>
      <c r="U21" s="159"/>
      <c r="V21" s="159"/>
      <c r="W21" s="159">
        <v>58841</v>
      </c>
      <c r="X21" s="60"/>
      <c r="Y21" s="159">
        <v>58841</v>
      </c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>
        <v>2532000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60397424</v>
      </c>
      <c r="H24" s="60">
        <v>40285121</v>
      </c>
      <c r="I24" s="60"/>
      <c r="J24" s="60">
        <v>100682545</v>
      </c>
      <c r="K24" s="60">
        <v>90603869</v>
      </c>
      <c r="L24" s="60">
        <v>182597665</v>
      </c>
      <c r="M24" s="60"/>
      <c r="N24" s="60">
        <v>273201534</v>
      </c>
      <c r="O24" s="60">
        <v>96843788</v>
      </c>
      <c r="P24" s="60"/>
      <c r="Q24" s="60">
        <v>94635588</v>
      </c>
      <c r="R24" s="60">
        <v>191479376</v>
      </c>
      <c r="S24" s="60">
        <v>130669141</v>
      </c>
      <c r="T24" s="60"/>
      <c r="U24" s="60">
        <v>108547915</v>
      </c>
      <c r="V24" s="60">
        <v>239217056</v>
      </c>
      <c r="W24" s="60">
        <v>804580511</v>
      </c>
      <c r="X24" s="60"/>
      <c r="Y24" s="60">
        <v>804580511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-8300000</v>
      </c>
      <c r="F26" s="60">
        <v>-9412750</v>
      </c>
      <c r="G26" s="60"/>
      <c r="H26" s="60"/>
      <c r="I26" s="60">
        <v>-9600</v>
      </c>
      <c r="J26" s="60">
        <v>-9600</v>
      </c>
      <c r="K26" s="60">
        <v>-73996</v>
      </c>
      <c r="L26" s="60"/>
      <c r="M26" s="60">
        <v>-17100</v>
      </c>
      <c r="N26" s="60">
        <v>-91096</v>
      </c>
      <c r="O26" s="60">
        <v>-236981</v>
      </c>
      <c r="P26" s="60">
        <v>-168385</v>
      </c>
      <c r="Q26" s="60">
        <v>-63333</v>
      </c>
      <c r="R26" s="60">
        <v>-468699</v>
      </c>
      <c r="S26" s="60">
        <v>-163187</v>
      </c>
      <c r="T26" s="60">
        <v>-5740300</v>
      </c>
      <c r="U26" s="60">
        <v>-1691748</v>
      </c>
      <c r="V26" s="60">
        <v>-7595235</v>
      </c>
      <c r="W26" s="60">
        <v>-8164630</v>
      </c>
      <c r="X26" s="60">
        <v>-9412750</v>
      </c>
      <c r="Y26" s="60">
        <v>1248120</v>
      </c>
      <c r="Z26" s="140">
        <v>-13.26</v>
      </c>
      <c r="AA26" s="62">
        <v>-9412750</v>
      </c>
    </row>
    <row r="27" spans="1:27" ht="13.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-5768000</v>
      </c>
      <c r="F27" s="73">
        <f t="shared" si="1"/>
        <v>-9412750</v>
      </c>
      <c r="G27" s="73">
        <f t="shared" si="1"/>
        <v>60397424</v>
      </c>
      <c r="H27" s="73">
        <f t="shared" si="1"/>
        <v>40285121</v>
      </c>
      <c r="I27" s="73">
        <f t="shared" si="1"/>
        <v>-9600</v>
      </c>
      <c r="J27" s="73">
        <f t="shared" si="1"/>
        <v>100672945</v>
      </c>
      <c r="K27" s="73">
        <f t="shared" si="1"/>
        <v>90529873</v>
      </c>
      <c r="L27" s="73">
        <f t="shared" si="1"/>
        <v>182656506</v>
      </c>
      <c r="M27" s="73">
        <f t="shared" si="1"/>
        <v>-17100</v>
      </c>
      <c r="N27" s="73">
        <f t="shared" si="1"/>
        <v>273169279</v>
      </c>
      <c r="O27" s="73">
        <f t="shared" si="1"/>
        <v>96606807</v>
      </c>
      <c r="P27" s="73">
        <f t="shared" si="1"/>
        <v>-168385</v>
      </c>
      <c r="Q27" s="73">
        <f t="shared" si="1"/>
        <v>94572255</v>
      </c>
      <c r="R27" s="73">
        <f t="shared" si="1"/>
        <v>191010677</v>
      </c>
      <c r="S27" s="73">
        <f t="shared" si="1"/>
        <v>130505954</v>
      </c>
      <c r="T27" s="73">
        <f t="shared" si="1"/>
        <v>-5740300</v>
      </c>
      <c r="U27" s="73">
        <f t="shared" si="1"/>
        <v>106856167</v>
      </c>
      <c r="V27" s="73">
        <f t="shared" si="1"/>
        <v>231621821</v>
      </c>
      <c r="W27" s="73">
        <f t="shared" si="1"/>
        <v>796474722</v>
      </c>
      <c r="X27" s="73">
        <f t="shared" si="1"/>
        <v>-9412750</v>
      </c>
      <c r="Y27" s="73">
        <f t="shared" si="1"/>
        <v>805887472</v>
      </c>
      <c r="Z27" s="170">
        <f>+IF(X27&lt;&gt;0,+(Y27/X27)*100,0)</f>
        <v>-8561.658091418554</v>
      </c>
      <c r="AA27" s="74">
        <f>SUM(AA21:AA26)</f>
        <v>-9412750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-1692777</v>
      </c>
      <c r="D35" s="155"/>
      <c r="E35" s="59">
        <v>-650000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-1692777</v>
      </c>
      <c r="D36" s="168">
        <f>SUM(D31:D35)</f>
        <v>0</v>
      </c>
      <c r="E36" s="72">
        <f t="shared" si="2"/>
        <v>-650000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6752704</v>
      </c>
      <c r="D38" s="153">
        <f>+D17+D27+D36</f>
        <v>0</v>
      </c>
      <c r="E38" s="99">
        <f t="shared" si="3"/>
        <v>2604000</v>
      </c>
      <c r="F38" s="100">
        <f t="shared" si="3"/>
        <v>552606</v>
      </c>
      <c r="G38" s="100">
        <f t="shared" si="3"/>
        <v>68067873</v>
      </c>
      <c r="H38" s="100">
        <f t="shared" si="3"/>
        <v>35740689</v>
      </c>
      <c r="I38" s="100">
        <f t="shared" si="3"/>
        <v>-99438833</v>
      </c>
      <c r="J38" s="100">
        <f t="shared" si="3"/>
        <v>4369729</v>
      </c>
      <c r="K38" s="100">
        <f t="shared" si="3"/>
        <v>-3589158</v>
      </c>
      <c r="L38" s="100">
        <f t="shared" si="3"/>
        <v>101212879</v>
      </c>
      <c r="M38" s="100">
        <f t="shared" si="3"/>
        <v>35638092</v>
      </c>
      <c r="N38" s="100">
        <f t="shared" si="3"/>
        <v>133261813</v>
      </c>
      <c r="O38" s="100">
        <f t="shared" si="3"/>
        <v>-18127977</v>
      </c>
      <c r="P38" s="100">
        <f t="shared" si="3"/>
        <v>-19758200</v>
      </c>
      <c r="Q38" s="100">
        <f t="shared" si="3"/>
        <v>29650626</v>
      </c>
      <c r="R38" s="100">
        <f t="shared" si="3"/>
        <v>-8235551</v>
      </c>
      <c r="S38" s="100">
        <f t="shared" si="3"/>
        <v>-18078367</v>
      </c>
      <c r="T38" s="100">
        <f t="shared" si="3"/>
        <v>-12300054</v>
      </c>
      <c r="U38" s="100">
        <f t="shared" si="3"/>
        <v>-9825300</v>
      </c>
      <c r="V38" s="100">
        <f t="shared" si="3"/>
        <v>-40203721</v>
      </c>
      <c r="W38" s="100">
        <f t="shared" si="3"/>
        <v>89192270</v>
      </c>
      <c r="X38" s="100">
        <f t="shared" si="3"/>
        <v>552606</v>
      </c>
      <c r="Y38" s="100">
        <f t="shared" si="3"/>
        <v>88639664</v>
      </c>
      <c r="Z38" s="137">
        <f>+IF(X38&lt;&gt;0,+(Y38/X38)*100,0)</f>
        <v>16040.300684393584</v>
      </c>
      <c r="AA38" s="102">
        <f>+AA17+AA27+AA36</f>
        <v>552606</v>
      </c>
    </row>
    <row r="39" spans="1:27" ht="13.5">
      <c r="A39" s="249" t="s">
        <v>200</v>
      </c>
      <c r="B39" s="182"/>
      <c r="C39" s="153">
        <v>72984474</v>
      </c>
      <c r="D39" s="153"/>
      <c r="E39" s="99">
        <v>94582000</v>
      </c>
      <c r="F39" s="100"/>
      <c r="G39" s="100">
        <v>14487347</v>
      </c>
      <c r="H39" s="100">
        <v>82555220</v>
      </c>
      <c r="I39" s="100">
        <v>118295909</v>
      </c>
      <c r="J39" s="100">
        <v>14487347</v>
      </c>
      <c r="K39" s="100">
        <v>18857076</v>
      </c>
      <c r="L39" s="100">
        <v>15267918</v>
      </c>
      <c r="M39" s="100">
        <v>116480797</v>
      </c>
      <c r="N39" s="100">
        <v>18857076</v>
      </c>
      <c r="O39" s="100">
        <v>152118889</v>
      </c>
      <c r="P39" s="100">
        <v>133990912</v>
      </c>
      <c r="Q39" s="100">
        <v>114232712</v>
      </c>
      <c r="R39" s="100">
        <v>152118889</v>
      </c>
      <c r="S39" s="100">
        <v>143883338</v>
      </c>
      <c r="T39" s="100">
        <v>125804971</v>
      </c>
      <c r="U39" s="100">
        <v>113504917</v>
      </c>
      <c r="V39" s="100">
        <v>143883338</v>
      </c>
      <c r="W39" s="100">
        <v>14487347</v>
      </c>
      <c r="X39" s="100"/>
      <c r="Y39" s="100">
        <v>14487347</v>
      </c>
      <c r="Z39" s="137"/>
      <c r="AA39" s="102"/>
    </row>
    <row r="40" spans="1:27" ht="13.5">
      <c r="A40" s="269" t="s">
        <v>201</v>
      </c>
      <c r="B40" s="256"/>
      <c r="C40" s="257">
        <v>79737178</v>
      </c>
      <c r="D40" s="257"/>
      <c r="E40" s="258">
        <v>97186000</v>
      </c>
      <c r="F40" s="259">
        <v>552606</v>
      </c>
      <c r="G40" s="259">
        <v>82555220</v>
      </c>
      <c r="H40" s="259">
        <v>118295909</v>
      </c>
      <c r="I40" s="259">
        <v>18857076</v>
      </c>
      <c r="J40" s="259">
        <v>18857076</v>
      </c>
      <c r="K40" s="259">
        <v>15267918</v>
      </c>
      <c r="L40" s="259">
        <v>116480797</v>
      </c>
      <c r="M40" s="259">
        <v>152118889</v>
      </c>
      <c r="N40" s="259">
        <v>152118889</v>
      </c>
      <c r="O40" s="259">
        <v>133990912</v>
      </c>
      <c r="P40" s="259">
        <v>114232712</v>
      </c>
      <c r="Q40" s="259">
        <v>143883338</v>
      </c>
      <c r="R40" s="259">
        <v>133990912</v>
      </c>
      <c r="S40" s="259">
        <v>125804971</v>
      </c>
      <c r="T40" s="259">
        <v>113504917</v>
      </c>
      <c r="U40" s="259">
        <v>103679617</v>
      </c>
      <c r="V40" s="259">
        <v>103679617</v>
      </c>
      <c r="W40" s="259">
        <v>103679617</v>
      </c>
      <c r="X40" s="259">
        <v>552606</v>
      </c>
      <c r="Y40" s="259">
        <v>103127011</v>
      </c>
      <c r="Z40" s="260">
        <v>18661.94</v>
      </c>
      <c r="AA40" s="261">
        <v>552606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999413</v>
      </c>
      <c r="D5" s="200">
        <f t="shared" si="0"/>
        <v>0</v>
      </c>
      <c r="E5" s="106">
        <f t="shared" si="0"/>
        <v>8300000</v>
      </c>
      <c r="F5" s="106">
        <f t="shared" si="0"/>
        <v>9413750</v>
      </c>
      <c r="G5" s="106">
        <f t="shared" si="0"/>
        <v>0</v>
      </c>
      <c r="H5" s="106">
        <f t="shared" si="0"/>
        <v>0</v>
      </c>
      <c r="I5" s="106">
        <f t="shared" si="0"/>
        <v>4000</v>
      </c>
      <c r="J5" s="106">
        <f t="shared" si="0"/>
        <v>4000</v>
      </c>
      <c r="K5" s="106">
        <f t="shared" si="0"/>
        <v>73996</v>
      </c>
      <c r="L5" s="106">
        <f t="shared" si="0"/>
        <v>0</v>
      </c>
      <c r="M5" s="106">
        <f t="shared" si="0"/>
        <v>17100</v>
      </c>
      <c r="N5" s="106">
        <f t="shared" si="0"/>
        <v>91096</v>
      </c>
      <c r="O5" s="106">
        <f t="shared" si="0"/>
        <v>236981</v>
      </c>
      <c r="P5" s="106">
        <f t="shared" si="0"/>
        <v>168385</v>
      </c>
      <c r="Q5" s="106">
        <f t="shared" si="0"/>
        <v>63333</v>
      </c>
      <c r="R5" s="106">
        <f t="shared" si="0"/>
        <v>468699</v>
      </c>
      <c r="S5" s="106">
        <f t="shared" si="0"/>
        <v>163188</v>
      </c>
      <c r="T5" s="106">
        <f t="shared" si="0"/>
        <v>5740300</v>
      </c>
      <c r="U5" s="106">
        <f t="shared" si="0"/>
        <v>1691747</v>
      </c>
      <c r="V5" s="106">
        <f t="shared" si="0"/>
        <v>7595235</v>
      </c>
      <c r="W5" s="106">
        <f t="shared" si="0"/>
        <v>8159030</v>
      </c>
      <c r="X5" s="106">
        <f t="shared" si="0"/>
        <v>9413750</v>
      </c>
      <c r="Y5" s="106">
        <f t="shared" si="0"/>
        <v>-1254720</v>
      </c>
      <c r="Z5" s="201">
        <f>+IF(X5&lt;&gt;0,+(Y5/X5)*100,0)</f>
        <v>-13.3285885008631</v>
      </c>
      <c r="AA5" s="199">
        <f>SUM(AA11:AA18)</f>
        <v>9413750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>
        <v>100000</v>
      </c>
      <c r="F9" s="60"/>
      <c r="G9" s="60"/>
      <c r="H9" s="60"/>
      <c r="I9" s="60"/>
      <c r="J9" s="60"/>
      <c r="K9" s="60"/>
      <c r="L9" s="60"/>
      <c r="M9" s="60">
        <v>17100</v>
      </c>
      <c r="N9" s="60">
        <v>17100</v>
      </c>
      <c r="O9" s="60">
        <v>79048</v>
      </c>
      <c r="P9" s="60"/>
      <c r="Q9" s="60"/>
      <c r="R9" s="60">
        <v>79048</v>
      </c>
      <c r="S9" s="60"/>
      <c r="T9" s="60">
        <v>-96148</v>
      </c>
      <c r="U9" s="60">
        <v>14568</v>
      </c>
      <c r="V9" s="60">
        <v>-81580</v>
      </c>
      <c r="W9" s="60">
        <v>14568</v>
      </c>
      <c r="X9" s="60"/>
      <c r="Y9" s="60">
        <v>14568</v>
      </c>
      <c r="Z9" s="140"/>
      <c r="AA9" s="155"/>
    </row>
    <row r="10" spans="1:27" ht="13.5">
      <c r="A10" s="291" t="s">
        <v>209</v>
      </c>
      <c r="B10" s="142"/>
      <c r="C10" s="62"/>
      <c r="D10" s="156"/>
      <c r="E10" s="60">
        <v>5800000</v>
      </c>
      <c r="F10" s="60">
        <v>5800000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115733</v>
      </c>
      <c r="T10" s="60">
        <v>5595405</v>
      </c>
      <c r="U10" s="60">
        <v>40</v>
      </c>
      <c r="V10" s="60">
        <v>5711178</v>
      </c>
      <c r="W10" s="60">
        <v>5711178</v>
      </c>
      <c r="X10" s="60">
        <v>5800000</v>
      </c>
      <c r="Y10" s="60">
        <v>-88822</v>
      </c>
      <c r="Z10" s="140">
        <v>-1.53</v>
      </c>
      <c r="AA10" s="155">
        <v>5800000</v>
      </c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5900000</v>
      </c>
      <c r="F11" s="295">
        <f t="shared" si="1"/>
        <v>5800000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17100</v>
      </c>
      <c r="N11" s="295">
        <f t="shared" si="1"/>
        <v>17100</v>
      </c>
      <c r="O11" s="295">
        <f t="shared" si="1"/>
        <v>79048</v>
      </c>
      <c r="P11" s="295">
        <f t="shared" si="1"/>
        <v>0</v>
      </c>
      <c r="Q11" s="295">
        <f t="shared" si="1"/>
        <v>0</v>
      </c>
      <c r="R11" s="295">
        <f t="shared" si="1"/>
        <v>79048</v>
      </c>
      <c r="S11" s="295">
        <f t="shared" si="1"/>
        <v>115733</v>
      </c>
      <c r="T11" s="295">
        <f t="shared" si="1"/>
        <v>5499257</v>
      </c>
      <c r="U11" s="295">
        <f t="shared" si="1"/>
        <v>14608</v>
      </c>
      <c r="V11" s="295">
        <f t="shared" si="1"/>
        <v>5629598</v>
      </c>
      <c r="W11" s="295">
        <f t="shared" si="1"/>
        <v>5725746</v>
      </c>
      <c r="X11" s="295">
        <f t="shared" si="1"/>
        <v>5800000</v>
      </c>
      <c r="Y11" s="295">
        <f t="shared" si="1"/>
        <v>-74254</v>
      </c>
      <c r="Z11" s="296">
        <f>+IF(X11&lt;&gt;0,+(Y11/X11)*100,0)</f>
        <v>-1.2802413793103449</v>
      </c>
      <c r="AA11" s="297">
        <f>SUM(AA6:AA10)</f>
        <v>5800000</v>
      </c>
    </row>
    <row r="12" spans="1:27" ht="13.5">
      <c r="A12" s="298" t="s">
        <v>211</v>
      </c>
      <c r="B12" s="136"/>
      <c r="C12" s="62"/>
      <c r="D12" s="156"/>
      <c r="E12" s="60"/>
      <c r="F12" s="60">
        <v>205000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v>4736</v>
      </c>
      <c r="T12" s="60">
        <v>171075</v>
      </c>
      <c r="U12" s="60">
        <v>27488</v>
      </c>
      <c r="V12" s="60">
        <v>203299</v>
      </c>
      <c r="W12" s="60">
        <v>203299</v>
      </c>
      <c r="X12" s="60">
        <v>205000</v>
      </c>
      <c r="Y12" s="60">
        <v>-1701</v>
      </c>
      <c r="Z12" s="140">
        <v>-0.83</v>
      </c>
      <c r="AA12" s="155">
        <v>205000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999413</v>
      </c>
      <c r="D15" s="156"/>
      <c r="E15" s="60">
        <v>2400000</v>
      </c>
      <c r="F15" s="60">
        <v>3408750</v>
      </c>
      <c r="G15" s="60"/>
      <c r="H15" s="60"/>
      <c r="I15" s="60">
        <v>4000</v>
      </c>
      <c r="J15" s="60">
        <v>4000</v>
      </c>
      <c r="K15" s="60">
        <v>73996</v>
      </c>
      <c r="L15" s="60"/>
      <c r="M15" s="60"/>
      <c r="N15" s="60">
        <v>73996</v>
      </c>
      <c r="O15" s="60">
        <v>157933</v>
      </c>
      <c r="P15" s="60">
        <v>168385</v>
      </c>
      <c r="Q15" s="60">
        <v>63333</v>
      </c>
      <c r="R15" s="60">
        <v>389651</v>
      </c>
      <c r="S15" s="60">
        <v>42719</v>
      </c>
      <c r="T15" s="60">
        <v>69968</v>
      </c>
      <c r="U15" s="60">
        <v>1649651</v>
      </c>
      <c r="V15" s="60">
        <v>1762338</v>
      </c>
      <c r="W15" s="60">
        <v>2229985</v>
      </c>
      <c r="X15" s="60">
        <v>3408750</v>
      </c>
      <c r="Y15" s="60">
        <v>-1178765</v>
      </c>
      <c r="Z15" s="140">
        <v>-34.58</v>
      </c>
      <c r="AA15" s="155">
        <v>3408750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5600</v>
      </c>
      <c r="J20" s="100">
        <f t="shared" si="2"/>
        <v>5600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5600</v>
      </c>
      <c r="X20" s="100">
        <f t="shared" si="2"/>
        <v>0</v>
      </c>
      <c r="Y20" s="100">
        <f t="shared" si="2"/>
        <v>5600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>
        <v>5600</v>
      </c>
      <c r="J30" s="60">
        <v>5600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5600</v>
      </c>
      <c r="X30" s="60"/>
      <c r="Y30" s="60">
        <v>5600</v>
      </c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100000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17100</v>
      </c>
      <c r="N39" s="60">
        <f t="shared" si="4"/>
        <v>17100</v>
      </c>
      <c r="O39" s="60">
        <f t="shared" si="4"/>
        <v>79048</v>
      </c>
      <c r="P39" s="60">
        <f t="shared" si="4"/>
        <v>0</v>
      </c>
      <c r="Q39" s="60">
        <f t="shared" si="4"/>
        <v>0</v>
      </c>
      <c r="R39" s="60">
        <f t="shared" si="4"/>
        <v>79048</v>
      </c>
      <c r="S39" s="60">
        <f t="shared" si="4"/>
        <v>0</v>
      </c>
      <c r="T39" s="60">
        <f t="shared" si="4"/>
        <v>-96148</v>
      </c>
      <c r="U39" s="60">
        <f t="shared" si="4"/>
        <v>14568</v>
      </c>
      <c r="V39" s="60">
        <f t="shared" si="4"/>
        <v>-81580</v>
      </c>
      <c r="W39" s="60">
        <f t="shared" si="4"/>
        <v>14568</v>
      </c>
      <c r="X39" s="60">
        <f t="shared" si="4"/>
        <v>0</v>
      </c>
      <c r="Y39" s="60">
        <f t="shared" si="4"/>
        <v>14568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5800000</v>
      </c>
      <c r="F40" s="60">
        <f t="shared" si="4"/>
        <v>5800000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115733</v>
      </c>
      <c r="T40" s="60">
        <f t="shared" si="4"/>
        <v>5595405</v>
      </c>
      <c r="U40" s="60">
        <f t="shared" si="4"/>
        <v>40</v>
      </c>
      <c r="V40" s="60">
        <f t="shared" si="4"/>
        <v>5711178</v>
      </c>
      <c r="W40" s="60">
        <f t="shared" si="4"/>
        <v>5711178</v>
      </c>
      <c r="X40" s="60">
        <f t="shared" si="4"/>
        <v>5800000</v>
      </c>
      <c r="Y40" s="60">
        <f t="shared" si="4"/>
        <v>-88822</v>
      </c>
      <c r="Z40" s="140">
        <f t="shared" si="5"/>
        <v>-1.5314137931034482</v>
      </c>
      <c r="AA40" s="155">
        <f>AA10+AA25</f>
        <v>5800000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5900000</v>
      </c>
      <c r="F41" s="295">
        <f t="shared" si="6"/>
        <v>5800000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17100</v>
      </c>
      <c r="N41" s="295">
        <f t="shared" si="6"/>
        <v>17100</v>
      </c>
      <c r="O41" s="295">
        <f t="shared" si="6"/>
        <v>79048</v>
      </c>
      <c r="P41" s="295">
        <f t="shared" si="6"/>
        <v>0</v>
      </c>
      <c r="Q41" s="295">
        <f t="shared" si="6"/>
        <v>0</v>
      </c>
      <c r="R41" s="295">
        <f t="shared" si="6"/>
        <v>79048</v>
      </c>
      <c r="S41" s="295">
        <f t="shared" si="6"/>
        <v>115733</v>
      </c>
      <c r="T41" s="295">
        <f t="shared" si="6"/>
        <v>5499257</v>
      </c>
      <c r="U41" s="295">
        <f t="shared" si="6"/>
        <v>14608</v>
      </c>
      <c r="V41" s="295">
        <f t="shared" si="6"/>
        <v>5629598</v>
      </c>
      <c r="W41" s="295">
        <f t="shared" si="6"/>
        <v>5725746</v>
      </c>
      <c r="X41" s="295">
        <f t="shared" si="6"/>
        <v>5800000</v>
      </c>
      <c r="Y41" s="295">
        <f t="shared" si="6"/>
        <v>-74254</v>
      </c>
      <c r="Z41" s="296">
        <f t="shared" si="5"/>
        <v>-1.2802413793103449</v>
      </c>
      <c r="AA41" s="297">
        <f>SUM(AA36:AA40)</f>
        <v>5800000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205000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4736</v>
      </c>
      <c r="T42" s="54">
        <f t="shared" si="7"/>
        <v>171075</v>
      </c>
      <c r="U42" s="54">
        <f t="shared" si="7"/>
        <v>27488</v>
      </c>
      <c r="V42" s="54">
        <f t="shared" si="7"/>
        <v>203299</v>
      </c>
      <c r="W42" s="54">
        <f t="shared" si="7"/>
        <v>203299</v>
      </c>
      <c r="X42" s="54">
        <f t="shared" si="7"/>
        <v>205000</v>
      </c>
      <c r="Y42" s="54">
        <f t="shared" si="7"/>
        <v>-1701</v>
      </c>
      <c r="Z42" s="184">
        <f t="shared" si="5"/>
        <v>-0.8297560975609757</v>
      </c>
      <c r="AA42" s="130">
        <f aca="true" t="shared" si="8" ref="AA42:AA48">AA12+AA27</f>
        <v>205000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999413</v>
      </c>
      <c r="D45" s="129">
        <f t="shared" si="7"/>
        <v>0</v>
      </c>
      <c r="E45" s="54">
        <f t="shared" si="7"/>
        <v>2400000</v>
      </c>
      <c r="F45" s="54">
        <f t="shared" si="7"/>
        <v>3408750</v>
      </c>
      <c r="G45" s="54">
        <f t="shared" si="7"/>
        <v>0</v>
      </c>
      <c r="H45" s="54">
        <f t="shared" si="7"/>
        <v>0</v>
      </c>
      <c r="I45" s="54">
        <f t="shared" si="7"/>
        <v>9600</v>
      </c>
      <c r="J45" s="54">
        <f t="shared" si="7"/>
        <v>9600</v>
      </c>
      <c r="K45" s="54">
        <f t="shared" si="7"/>
        <v>73996</v>
      </c>
      <c r="L45" s="54">
        <f t="shared" si="7"/>
        <v>0</v>
      </c>
      <c r="M45" s="54">
        <f t="shared" si="7"/>
        <v>0</v>
      </c>
      <c r="N45" s="54">
        <f t="shared" si="7"/>
        <v>73996</v>
      </c>
      <c r="O45" s="54">
        <f t="shared" si="7"/>
        <v>157933</v>
      </c>
      <c r="P45" s="54">
        <f t="shared" si="7"/>
        <v>168385</v>
      </c>
      <c r="Q45" s="54">
        <f t="shared" si="7"/>
        <v>63333</v>
      </c>
      <c r="R45" s="54">
        <f t="shared" si="7"/>
        <v>389651</v>
      </c>
      <c r="S45" s="54">
        <f t="shared" si="7"/>
        <v>42719</v>
      </c>
      <c r="T45" s="54">
        <f t="shared" si="7"/>
        <v>69968</v>
      </c>
      <c r="U45" s="54">
        <f t="shared" si="7"/>
        <v>1649651</v>
      </c>
      <c r="V45" s="54">
        <f t="shared" si="7"/>
        <v>1762338</v>
      </c>
      <c r="W45" s="54">
        <f t="shared" si="7"/>
        <v>2235585</v>
      </c>
      <c r="X45" s="54">
        <f t="shared" si="7"/>
        <v>3408750</v>
      </c>
      <c r="Y45" s="54">
        <f t="shared" si="7"/>
        <v>-1173165</v>
      </c>
      <c r="Z45" s="184">
        <f t="shared" si="5"/>
        <v>-34.416281628162814</v>
      </c>
      <c r="AA45" s="130">
        <f t="shared" si="8"/>
        <v>3408750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999413</v>
      </c>
      <c r="D49" s="218">
        <f t="shared" si="9"/>
        <v>0</v>
      </c>
      <c r="E49" s="220">
        <f t="shared" si="9"/>
        <v>8300000</v>
      </c>
      <c r="F49" s="220">
        <f t="shared" si="9"/>
        <v>9413750</v>
      </c>
      <c r="G49" s="220">
        <f t="shared" si="9"/>
        <v>0</v>
      </c>
      <c r="H49" s="220">
        <f t="shared" si="9"/>
        <v>0</v>
      </c>
      <c r="I49" s="220">
        <f t="shared" si="9"/>
        <v>9600</v>
      </c>
      <c r="J49" s="220">
        <f t="shared" si="9"/>
        <v>9600</v>
      </c>
      <c r="K49" s="220">
        <f t="shared" si="9"/>
        <v>73996</v>
      </c>
      <c r="L49" s="220">
        <f t="shared" si="9"/>
        <v>0</v>
      </c>
      <c r="M49" s="220">
        <f t="shared" si="9"/>
        <v>17100</v>
      </c>
      <c r="N49" s="220">
        <f t="shared" si="9"/>
        <v>91096</v>
      </c>
      <c r="O49" s="220">
        <f t="shared" si="9"/>
        <v>236981</v>
      </c>
      <c r="P49" s="220">
        <f t="shared" si="9"/>
        <v>168385</v>
      </c>
      <c r="Q49" s="220">
        <f t="shared" si="9"/>
        <v>63333</v>
      </c>
      <c r="R49" s="220">
        <f t="shared" si="9"/>
        <v>468699</v>
      </c>
      <c r="S49" s="220">
        <f t="shared" si="9"/>
        <v>163188</v>
      </c>
      <c r="T49" s="220">
        <f t="shared" si="9"/>
        <v>5740300</v>
      </c>
      <c r="U49" s="220">
        <f t="shared" si="9"/>
        <v>1691747</v>
      </c>
      <c r="V49" s="220">
        <f t="shared" si="9"/>
        <v>7595235</v>
      </c>
      <c r="W49" s="220">
        <f t="shared" si="9"/>
        <v>8164630</v>
      </c>
      <c r="X49" s="220">
        <f t="shared" si="9"/>
        <v>9413750</v>
      </c>
      <c r="Y49" s="220">
        <f t="shared" si="9"/>
        <v>-1249120</v>
      </c>
      <c r="Z49" s="221">
        <f t="shared" si="5"/>
        <v>-13.269101048997477</v>
      </c>
      <c r="AA49" s="222">
        <f>SUM(AA41:AA48)</f>
        <v>9413750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4727561</v>
      </c>
      <c r="F66" s="275"/>
      <c r="G66" s="275">
        <v>17071</v>
      </c>
      <c r="H66" s="275">
        <v>276487</v>
      </c>
      <c r="I66" s="275">
        <v>395037</v>
      </c>
      <c r="J66" s="275">
        <v>688595</v>
      </c>
      <c r="K66" s="275">
        <v>394999</v>
      </c>
      <c r="L66" s="275">
        <v>289920</v>
      </c>
      <c r="M66" s="275">
        <v>338898</v>
      </c>
      <c r="N66" s="275">
        <v>1023817</v>
      </c>
      <c r="O66" s="275">
        <v>181724</v>
      </c>
      <c r="P66" s="275">
        <v>198258</v>
      </c>
      <c r="Q66" s="275">
        <v>192840</v>
      </c>
      <c r="R66" s="275">
        <v>572822</v>
      </c>
      <c r="S66" s="275">
        <v>192571</v>
      </c>
      <c r="T66" s="275">
        <v>167886</v>
      </c>
      <c r="U66" s="275">
        <v>661144</v>
      </c>
      <c r="V66" s="275">
        <v>1021601</v>
      </c>
      <c r="W66" s="275">
        <v>3306835</v>
      </c>
      <c r="X66" s="275"/>
      <c r="Y66" s="275">
        <v>3306835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4727561</v>
      </c>
      <c r="F69" s="220">
        <f t="shared" si="12"/>
        <v>0</v>
      </c>
      <c r="G69" s="220">
        <f t="shared" si="12"/>
        <v>17071</v>
      </c>
      <c r="H69" s="220">
        <f t="shared" si="12"/>
        <v>276487</v>
      </c>
      <c r="I69" s="220">
        <f t="shared" si="12"/>
        <v>395037</v>
      </c>
      <c r="J69" s="220">
        <f t="shared" si="12"/>
        <v>688595</v>
      </c>
      <c r="K69" s="220">
        <f t="shared" si="12"/>
        <v>394999</v>
      </c>
      <c r="L69" s="220">
        <f t="shared" si="12"/>
        <v>289920</v>
      </c>
      <c r="M69" s="220">
        <f t="shared" si="12"/>
        <v>338898</v>
      </c>
      <c r="N69" s="220">
        <f t="shared" si="12"/>
        <v>1023817</v>
      </c>
      <c r="O69" s="220">
        <f t="shared" si="12"/>
        <v>181724</v>
      </c>
      <c r="P69" s="220">
        <f t="shared" si="12"/>
        <v>198258</v>
      </c>
      <c r="Q69" s="220">
        <f t="shared" si="12"/>
        <v>192840</v>
      </c>
      <c r="R69" s="220">
        <f t="shared" si="12"/>
        <v>572822</v>
      </c>
      <c r="S69" s="220">
        <f t="shared" si="12"/>
        <v>192571</v>
      </c>
      <c r="T69" s="220">
        <f t="shared" si="12"/>
        <v>167886</v>
      </c>
      <c r="U69" s="220">
        <f t="shared" si="12"/>
        <v>661144</v>
      </c>
      <c r="V69" s="220">
        <f t="shared" si="12"/>
        <v>1021601</v>
      </c>
      <c r="W69" s="220">
        <f t="shared" si="12"/>
        <v>3306835</v>
      </c>
      <c r="X69" s="220">
        <f t="shared" si="12"/>
        <v>0</v>
      </c>
      <c r="Y69" s="220">
        <f t="shared" si="12"/>
        <v>3306835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5900000</v>
      </c>
      <c r="F5" s="345">
        <f t="shared" si="0"/>
        <v>5800000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17100</v>
      </c>
      <c r="N5" s="345">
        <f t="shared" si="0"/>
        <v>17100</v>
      </c>
      <c r="O5" s="345">
        <f t="shared" si="0"/>
        <v>79048</v>
      </c>
      <c r="P5" s="343">
        <f t="shared" si="0"/>
        <v>0</v>
      </c>
      <c r="Q5" s="343">
        <f t="shared" si="0"/>
        <v>0</v>
      </c>
      <c r="R5" s="345">
        <f t="shared" si="0"/>
        <v>79048</v>
      </c>
      <c r="S5" s="345">
        <f t="shared" si="0"/>
        <v>115733</v>
      </c>
      <c r="T5" s="343">
        <f t="shared" si="0"/>
        <v>5499257</v>
      </c>
      <c r="U5" s="343">
        <f t="shared" si="0"/>
        <v>14608</v>
      </c>
      <c r="V5" s="345">
        <f t="shared" si="0"/>
        <v>5629598</v>
      </c>
      <c r="W5" s="345">
        <f t="shared" si="0"/>
        <v>5725746</v>
      </c>
      <c r="X5" s="343">
        <f t="shared" si="0"/>
        <v>5800000</v>
      </c>
      <c r="Y5" s="345">
        <f t="shared" si="0"/>
        <v>-74254</v>
      </c>
      <c r="Z5" s="346">
        <f>+IF(X5&lt;&gt;0,+(Y5/X5)*100,0)</f>
        <v>-1.2802413793103449</v>
      </c>
      <c r="AA5" s="347">
        <f>+AA6+AA8+AA11+AA13+AA15</f>
        <v>5800000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100000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17100</v>
      </c>
      <c r="N13" s="329">
        <f t="shared" si="4"/>
        <v>17100</v>
      </c>
      <c r="O13" s="329">
        <f t="shared" si="4"/>
        <v>79048</v>
      </c>
      <c r="P13" s="275">
        <f t="shared" si="4"/>
        <v>0</v>
      </c>
      <c r="Q13" s="275">
        <f t="shared" si="4"/>
        <v>0</v>
      </c>
      <c r="R13" s="329">
        <f t="shared" si="4"/>
        <v>79048</v>
      </c>
      <c r="S13" s="329">
        <f t="shared" si="4"/>
        <v>0</v>
      </c>
      <c r="T13" s="275">
        <f t="shared" si="4"/>
        <v>-96148</v>
      </c>
      <c r="U13" s="275">
        <f t="shared" si="4"/>
        <v>14568</v>
      </c>
      <c r="V13" s="329">
        <f t="shared" si="4"/>
        <v>-81580</v>
      </c>
      <c r="W13" s="329">
        <f t="shared" si="4"/>
        <v>14568</v>
      </c>
      <c r="X13" s="275">
        <f t="shared" si="4"/>
        <v>0</v>
      </c>
      <c r="Y13" s="329">
        <f t="shared" si="4"/>
        <v>14568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>
        <v>100000</v>
      </c>
      <c r="F14" s="59"/>
      <c r="G14" s="59"/>
      <c r="H14" s="60"/>
      <c r="I14" s="60"/>
      <c r="J14" s="59"/>
      <c r="K14" s="59"/>
      <c r="L14" s="60"/>
      <c r="M14" s="60">
        <v>17100</v>
      </c>
      <c r="N14" s="59">
        <v>17100</v>
      </c>
      <c r="O14" s="59">
        <v>79048</v>
      </c>
      <c r="P14" s="60"/>
      <c r="Q14" s="60"/>
      <c r="R14" s="59">
        <v>79048</v>
      </c>
      <c r="S14" s="59"/>
      <c r="T14" s="60">
        <v>-96148</v>
      </c>
      <c r="U14" s="60">
        <v>14568</v>
      </c>
      <c r="V14" s="59">
        <v>-81580</v>
      </c>
      <c r="W14" s="59">
        <v>14568</v>
      </c>
      <c r="X14" s="60"/>
      <c r="Y14" s="59">
        <v>14568</v>
      </c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5800000</v>
      </c>
      <c r="F15" s="59">
        <f t="shared" si="5"/>
        <v>5800000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115733</v>
      </c>
      <c r="T15" s="60">
        <f t="shared" si="5"/>
        <v>5595405</v>
      </c>
      <c r="U15" s="60">
        <f t="shared" si="5"/>
        <v>40</v>
      </c>
      <c r="V15" s="59">
        <f t="shared" si="5"/>
        <v>5711178</v>
      </c>
      <c r="W15" s="59">
        <f t="shared" si="5"/>
        <v>5711178</v>
      </c>
      <c r="X15" s="60">
        <f t="shared" si="5"/>
        <v>5800000</v>
      </c>
      <c r="Y15" s="59">
        <f t="shared" si="5"/>
        <v>-88822</v>
      </c>
      <c r="Z15" s="61">
        <f>+IF(X15&lt;&gt;0,+(Y15/X15)*100,0)</f>
        <v>-1.5314137931034482</v>
      </c>
      <c r="AA15" s="62">
        <f>SUM(AA16:AA20)</f>
        <v>5800000</v>
      </c>
    </row>
    <row r="16" spans="1:27" ht="13.5">
      <c r="A16" s="291" t="s">
        <v>234</v>
      </c>
      <c r="B16" s="300"/>
      <c r="C16" s="60"/>
      <c r="D16" s="327"/>
      <c r="E16" s="60">
        <v>5800000</v>
      </c>
      <c r="F16" s="59">
        <v>5800000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>
        <v>115733</v>
      </c>
      <c r="T16" s="60">
        <v>5595405</v>
      </c>
      <c r="U16" s="60">
        <v>40</v>
      </c>
      <c r="V16" s="59">
        <v>5711178</v>
      </c>
      <c r="W16" s="59">
        <v>5711178</v>
      </c>
      <c r="X16" s="60">
        <v>5800000</v>
      </c>
      <c r="Y16" s="59">
        <v>-88822</v>
      </c>
      <c r="Z16" s="61">
        <v>-1.53</v>
      </c>
      <c r="AA16" s="62">
        <v>5800000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205000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4736</v>
      </c>
      <c r="T22" s="330">
        <f t="shared" si="6"/>
        <v>171075</v>
      </c>
      <c r="U22" s="330">
        <f t="shared" si="6"/>
        <v>27488</v>
      </c>
      <c r="V22" s="332">
        <f t="shared" si="6"/>
        <v>203299</v>
      </c>
      <c r="W22" s="332">
        <f t="shared" si="6"/>
        <v>203299</v>
      </c>
      <c r="X22" s="330">
        <f t="shared" si="6"/>
        <v>205000</v>
      </c>
      <c r="Y22" s="332">
        <f t="shared" si="6"/>
        <v>-1701</v>
      </c>
      <c r="Z22" s="323">
        <f>+IF(X22&lt;&gt;0,+(Y22/X22)*100,0)</f>
        <v>-0.8297560975609757</v>
      </c>
      <c r="AA22" s="337">
        <f>SUM(AA23:AA32)</f>
        <v>205000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>
        <v>200000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>
        <v>171075</v>
      </c>
      <c r="U27" s="60"/>
      <c r="V27" s="59">
        <v>171075</v>
      </c>
      <c r="W27" s="59">
        <v>171075</v>
      </c>
      <c r="X27" s="60">
        <v>200000</v>
      </c>
      <c r="Y27" s="59">
        <v>-28925</v>
      </c>
      <c r="Z27" s="61">
        <v>-14.46</v>
      </c>
      <c r="AA27" s="62">
        <v>200000</v>
      </c>
    </row>
    <row r="28" spans="1:27" ht="13.5">
      <c r="A28" s="348" t="s">
        <v>242</v>
      </c>
      <c r="B28" s="147"/>
      <c r="C28" s="275"/>
      <c r="D28" s="328"/>
      <c r="E28" s="275"/>
      <c r="F28" s="329">
        <v>5000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>
        <v>4736</v>
      </c>
      <c r="T28" s="275"/>
      <c r="U28" s="275">
        <v>27488</v>
      </c>
      <c r="V28" s="329">
        <v>32224</v>
      </c>
      <c r="W28" s="329">
        <v>32224</v>
      </c>
      <c r="X28" s="275">
        <v>5000</v>
      </c>
      <c r="Y28" s="329">
        <v>27224</v>
      </c>
      <c r="Z28" s="322">
        <v>544.48</v>
      </c>
      <c r="AA28" s="273">
        <v>5000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999413</v>
      </c>
      <c r="D40" s="331">
        <f t="shared" si="9"/>
        <v>0</v>
      </c>
      <c r="E40" s="330">
        <f t="shared" si="9"/>
        <v>2400000</v>
      </c>
      <c r="F40" s="332">
        <f t="shared" si="9"/>
        <v>3408750</v>
      </c>
      <c r="G40" s="332">
        <f t="shared" si="9"/>
        <v>0</v>
      </c>
      <c r="H40" s="330">
        <f t="shared" si="9"/>
        <v>0</v>
      </c>
      <c r="I40" s="330">
        <f t="shared" si="9"/>
        <v>4000</v>
      </c>
      <c r="J40" s="332">
        <f t="shared" si="9"/>
        <v>4000</v>
      </c>
      <c r="K40" s="332">
        <f t="shared" si="9"/>
        <v>73996</v>
      </c>
      <c r="L40" s="330">
        <f t="shared" si="9"/>
        <v>0</v>
      </c>
      <c r="M40" s="330">
        <f t="shared" si="9"/>
        <v>0</v>
      </c>
      <c r="N40" s="332">
        <f t="shared" si="9"/>
        <v>73996</v>
      </c>
      <c r="O40" s="332">
        <f t="shared" si="9"/>
        <v>157933</v>
      </c>
      <c r="P40" s="330">
        <f t="shared" si="9"/>
        <v>168385</v>
      </c>
      <c r="Q40" s="330">
        <f t="shared" si="9"/>
        <v>63333</v>
      </c>
      <c r="R40" s="332">
        <f t="shared" si="9"/>
        <v>389651</v>
      </c>
      <c r="S40" s="332">
        <f t="shared" si="9"/>
        <v>42719</v>
      </c>
      <c r="T40" s="330">
        <f t="shared" si="9"/>
        <v>69968</v>
      </c>
      <c r="U40" s="330">
        <f t="shared" si="9"/>
        <v>1649651</v>
      </c>
      <c r="V40" s="332">
        <f t="shared" si="9"/>
        <v>1762338</v>
      </c>
      <c r="W40" s="332">
        <f t="shared" si="9"/>
        <v>2229985</v>
      </c>
      <c r="X40" s="330">
        <f t="shared" si="9"/>
        <v>3408750</v>
      </c>
      <c r="Y40" s="332">
        <f t="shared" si="9"/>
        <v>-1178765</v>
      </c>
      <c r="Z40" s="323">
        <f>+IF(X40&lt;&gt;0,+(Y40/X40)*100,0)</f>
        <v>-34.58056472313898</v>
      </c>
      <c r="AA40" s="337">
        <f>SUM(AA41:AA49)</f>
        <v>3408750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>
        <v>96491</v>
      </c>
      <c r="V41" s="351">
        <v>96491</v>
      </c>
      <c r="W41" s="351">
        <v>96491</v>
      </c>
      <c r="X41" s="349"/>
      <c r="Y41" s="351">
        <v>96491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400000</v>
      </c>
      <c r="D42" s="355">
        <f t="shared" si="10"/>
        <v>0</v>
      </c>
      <c r="E42" s="54">
        <f t="shared" si="10"/>
        <v>1300000</v>
      </c>
      <c r="F42" s="53">
        <f t="shared" si="10"/>
        <v>1300000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1083333</v>
      </c>
      <c r="V42" s="53">
        <f t="shared" si="10"/>
        <v>1083333</v>
      </c>
      <c r="W42" s="53">
        <f t="shared" si="10"/>
        <v>1083333</v>
      </c>
      <c r="X42" s="54">
        <f t="shared" si="10"/>
        <v>1300000</v>
      </c>
      <c r="Y42" s="53">
        <f t="shared" si="10"/>
        <v>-216667</v>
      </c>
      <c r="Z42" s="94">
        <f>+IF(X42&lt;&gt;0,+(Y42/X42)*100,0)</f>
        <v>-16.66669230769231</v>
      </c>
      <c r="AA42" s="95">
        <f>+AA62</f>
        <v>1300000</v>
      </c>
    </row>
    <row r="43" spans="1:27" ht="13.5">
      <c r="A43" s="348" t="s">
        <v>250</v>
      </c>
      <c r="B43" s="136"/>
      <c r="C43" s="275"/>
      <c r="D43" s="356"/>
      <c r="E43" s="305"/>
      <c r="F43" s="357">
        <v>1670000</v>
      </c>
      <c r="G43" s="357"/>
      <c r="H43" s="305"/>
      <c r="I43" s="305"/>
      <c r="J43" s="357"/>
      <c r="K43" s="357">
        <v>73996</v>
      </c>
      <c r="L43" s="305"/>
      <c r="M43" s="305"/>
      <c r="N43" s="357">
        <v>73996</v>
      </c>
      <c r="O43" s="357">
        <v>157933</v>
      </c>
      <c r="P43" s="305">
        <v>168385</v>
      </c>
      <c r="Q43" s="305">
        <v>50750</v>
      </c>
      <c r="R43" s="357">
        <v>377068</v>
      </c>
      <c r="S43" s="357">
        <v>40654</v>
      </c>
      <c r="T43" s="305">
        <v>27135</v>
      </c>
      <c r="U43" s="305">
        <v>328080</v>
      </c>
      <c r="V43" s="357">
        <v>395869</v>
      </c>
      <c r="W43" s="357">
        <v>846933</v>
      </c>
      <c r="X43" s="305">
        <v>1670000</v>
      </c>
      <c r="Y43" s="357">
        <v>-823067</v>
      </c>
      <c r="Z43" s="358">
        <v>-49.29</v>
      </c>
      <c r="AA43" s="303">
        <v>1670000</v>
      </c>
    </row>
    <row r="44" spans="1:27" ht="13.5">
      <c r="A44" s="348" t="s">
        <v>251</v>
      </c>
      <c r="B44" s="136"/>
      <c r="C44" s="60"/>
      <c r="D44" s="355"/>
      <c r="E44" s="54">
        <v>1000000</v>
      </c>
      <c r="F44" s="53">
        <v>59000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9141</v>
      </c>
      <c r="R44" s="53">
        <v>9141</v>
      </c>
      <c r="S44" s="53"/>
      <c r="T44" s="54">
        <v>25234</v>
      </c>
      <c r="U44" s="54">
        <v>49548</v>
      </c>
      <c r="V44" s="53">
        <v>74782</v>
      </c>
      <c r="W44" s="53">
        <v>83923</v>
      </c>
      <c r="X44" s="54">
        <v>59000</v>
      </c>
      <c r="Y44" s="53">
        <v>24923</v>
      </c>
      <c r="Z44" s="94">
        <v>42.24</v>
      </c>
      <c r="AA44" s="95">
        <v>59000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599413</v>
      </c>
      <c r="D49" s="355"/>
      <c r="E49" s="54">
        <v>100000</v>
      </c>
      <c r="F49" s="53">
        <v>379750</v>
      </c>
      <c r="G49" s="53"/>
      <c r="H49" s="54"/>
      <c r="I49" s="54">
        <v>4000</v>
      </c>
      <c r="J49" s="53">
        <v>4000</v>
      </c>
      <c r="K49" s="53"/>
      <c r="L49" s="54"/>
      <c r="M49" s="54"/>
      <c r="N49" s="53"/>
      <c r="O49" s="53"/>
      <c r="P49" s="54"/>
      <c r="Q49" s="54">
        <v>3442</v>
      </c>
      <c r="R49" s="53">
        <v>3442</v>
      </c>
      <c r="S49" s="53">
        <v>2065</v>
      </c>
      <c r="T49" s="54">
        <v>17599</v>
      </c>
      <c r="U49" s="54">
        <v>92199</v>
      </c>
      <c r="V49" s="53">
        <v>111863</v>
      </c>
      <c r="W49" s="53">
        <v>119305</v>
      </c>
      <c r="X49" s="54">
        <v>379750</v>
      </c>
      <c r="Y49" s="53">
        <v>-260445</v>
      </c>
      <c r="Z49" s="94">
        <v>-68.58</v>
      </c>
      <c r="AA49" s="95">
        <v>379750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999413</v>
      </c>
      <c r="D60" s="333">
        <f t="shared" si="14"/>
        <v>0</v>
      </c>
      <c r="E60" s="219">
        <f t="shared" si="14"/>
        <v>8300000</v>
      </c>
      <c r="F60" s="264">
        <f t="shared" si="14"/>
        <v>9413750</v>
      </c>
      <c r="G60" s="264">
        <f t="shared" si="14"/>
        <v>0</v>
      </c>
      <c r="H60" s="219">
        <f t="shared" si="14"/>
        <v>0</v>
      </c>
      <c r="I60" s="219">
        <f t="shared" si="14"/>
        <v>4000</v>
      </c>
      <c r="J60" s="264">
        <f t="shared" si="14"/>
        <v>4000</v>
      </c>
      <c r="K60" s="264">
        <f t="shared" si="14"/>
        <v>73996</v>
      </c>
      <c r="L60" s="219">
        <f t="shared" si="14"/>
        <v>0</v>
      </c>
      <c r="M60" s="219">
        <f t="shared" si="14"/>
        <v>17100</v>
      </c>
      <c r="N60" s="264">
        <f t="shared" si="14"/>
        <v>91096</v>
      </c>
      <c r="O60" s="264">
        <f t="shared" si="14"/>
        <v>236981</v>
      </c>
      <c r="P60" s="219">
        <f t="shared" si="14"/>
        <v>168385</v>
      </c>
      <c r="Q60" s="219">
        <f t="shared" si="14"/>
        <v>63333</v>
      </c>
      <c r="R60" s="264">
        <f t="shared" si="14"/>
        <v>468699</v>
      </c>
      <c r="S60" s="264">
        <f t="shared" si="14"/>
        <v>163188</v>
      </c>
      <c r="T60" s="219">
        <f t="shared" si="14"/>
        <v>5740300</v>
      </c>
      <c r="U60" s="219">
        <f t="shared" si="14"/>
        <v>1691747</v>
      </c>
      <c r="V60" s="264">
        <f t="shared" si="14"/>
        <v>7595235</v>
      </c>
      <c r="W60" s="264">
        <f t="shared" si="14"/>
        <v>8159030</v>
      </c>
      <c r="X60" s="219">
        <f t="shared" si="14"/>
        <v>9413750</v>
      </c>
      <c r="Y60" s="264">
        <f t="shared" si="14"/>
        <v>-1254720</v>
      </c>
      <c r="Z60" s="324">
        <f>+IF(X60&lt;&gt;0,+(Y60/X60)*100,0)</f>
        <v>-13.3285885008631</v>
      </c>
      <c r="AA60" s="232">
        <f>+AA57+AA54+AA51+AA40+AA37+AA34+AA22+AA5</f>
        <v>9413750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400000</v>
      </c>
      <c r="D62" s="335">
        <f t="shared" si="15"/>
        <v>0</v>
      </c>
      <c r="E62" s="334">
        <f t="shared" si="15"/>
        <v>1300000</v>
      </c>
      <c r="F62" s="336">
        <f t="shared" si="15"/>
        <v>1300000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1083333</v>
      </c>
      <c r="V62" s="336">
        <f t="shared" si="15"/>
        <v>1083333</v>
      </c>
      <c r="W62" s="336">
        <f t="shared" si="15"/>
        <v>1083333</v>
      </c>
      <c r="X62" s="334">
        <f t="shared" si="15"/>
        <v>1300000</v>
      </c>
      <c r="Y62" s="336">
        <f t="shared" si="15"/>
        <v>-216667</v>
      </c>
      <c r="Z62" s="325">
        <f>+IF(X62&lt;&gt;0,+(Y62/X62)*100,0)</f>
        <v>-16.66669230769231</v>
      </c>
      <c r="AA62" s="338">
        <f>SUM(AA63:AA66)</f>
        <v>1300000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>
        <v>400000</v>
      </c>
      <c r="D64" s="327"/>
      <c r="E64" s="60">
        <v>1300000</v>
      </c>
      <c r="F64" s="59">
        <v>1300000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>
        <v>1083333</v>
      </c>
      <c r="V64" s="59">
        <v>1083333</v>
      </c>
      <c r="W64" s="59">
        <v>1083333</v>
      </c>
      <c r="X64" s="60">
        <v>1300000</v>
      </c>
      <c r="Y64" s="59">
        <v>-216667</v>
      </c>
      <c r="Z64" s="61">
        <v>-16.67</v>
      </c>
      <c r="AA64" s="62">
        <v>1300000</v>
      </c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5600</v>
      </c>
      <c r="J40" s="332">
        <f t="shared" si="9"/>
        <v>5600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5600</v>
      </c>
      <c r="X40" s="330">
        <f t="shared" si="9"/>
        <v>0</v>
      </c>
      <c r="Y40" s="332">
        <f t="shared" si="9"/>
        <v>5600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>
        <v>5600</v>
      </c>
      <c r="J49" s="53">
        <v>5600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5600</v>
      </c>
      <c r="X49" s="54"/>
      <c r="Y49" s="53">
        <v>5600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5600</v>
      </c>
      <c r="J60" s="264">
        <f t="shared" si="14"/>
        <v>5600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5600</v>
      </c>
      <c r="X60" s="219">
        <f t="shared" si="14"/>
        <v>0</v>
      </c>
      <c r="Y60" s="264">
        <f t="shared" si="14"/>
        <v>5600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2015-08-05T10:25:07Z</dcterms:created>
  <dcterms:modified xsi:type="dcterms:W3CDTF">2015-08-05T10:28:46Z</dcterms:modified>
  <cp:category/>
  <cp:version/>
  <cp:contentType/>
  <cp:contentStatus/>
</cp:coreProperties>
</file>