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<sst xmlns="http://schemas.openxmlformats.org/spreadsheetml/2006/main" count="857" uniqueCount="303">
  <si>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Dr Kenneth Kaunda(DC40)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</si>
  <si>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</si>
  <si>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</si>
  <si>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</si>
  <si>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</si>
  <si>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</si>
  <si>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</si>
  <si>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</si>
  <si>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</si>
  <si>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</si>
  <si>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</si>
  <si>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</si>
  <si>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</si>
  <si>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</si>
  <si>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</si>
  <si>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</si>
  <si>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</si>
  <si>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</si>
  <si>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</si>
  <si>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</si>
  <si>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</si>
  <si>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</si>
  <si>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</si>
  <si>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</si>
  <si>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</si>
  <si>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</si>
  <si>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</si>
  <si>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</si>
  <si>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</si>
  <si>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</si>
  <si>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</si>
  <si>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</si>
  <si>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</si>
  <si>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</si>
  <si>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</si>
  <si>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</si>
  <si>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</si>
  <si>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</si>
  <si>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</si>
  <si>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</si>
  <si>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</si>
  <si>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</si>
  <si>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</si>
  <si>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</si>
  <si>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</si>
  <si>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</si>
  <si>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</si>
  <si>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</si>
  <si>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</si>
  <si>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</si>
  <si>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</si>
  <si>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</si>
  <si>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</si>
  <si>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</si>
  <si>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</si>
  <si>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</si>
  <si>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</si>
  <si>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</si>
  <si>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</si>
  <si>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</si>
  <si>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</si>
  <si>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</si>
  <si>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</si>
  <si>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</si>
  <si>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</si>
  <si>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</si>
  <si>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</si>
  <si>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</si>
  <si>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</si>
  <si>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</si>
  <si>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Kenneth Kaunda(DC40)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</si>
  <si>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</si>
  <si>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</si>
  <si>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</si>
  <si>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</si>
  <si>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</si>
  <si>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</si>
  <si>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</si>
  <si>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</si>
  <si>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</si>
  <si>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</si>
  <si>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</si>
  <si>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</si>
  <si>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</si>
  <si>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</si>
  <si>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</si>
  <si>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</si>
  <si>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</si>
  <si>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</si>
  <si>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</si>
  <si>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</si>
  <si>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</si>
  <si>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</si>
  <si>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</si>
  <si>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</si>
  <si>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</si>
  <si>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</si>
  <si>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</si>
  <si>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</si>
  <si>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</si>
  <si>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Kenneth Kaunda(DC40)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</si>
  <si>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</si>
  <si>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</si>
  <si>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</si>
  <si>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</si>
  <si>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</si>
  <si>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</si>
  <si>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</si>
  <si>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</si>
  <si>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</si>
  <si>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</si>
  <si>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</si>
  <si>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</si>
  <si>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</si>
  <si>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</si>
  <si>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</si>
  <si>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</si>
  <si>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</si>
  <si>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</si>
  <si>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</si>
  <si>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</si>
  <si>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</si>
  <si>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</si>
  <si>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</si>
  <si>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</si>
  <si>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</si>
  <si>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</si>
  <si>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</si>
  <si>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</si>
  <si>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Dr Kenneth Kaunda(DC40)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</si>
  <si>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</si>
  <si>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</si>
  <si>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</si>
  <si>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</si>
  <si>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</si>
  <si>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</si>
  <si>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</si>
  <si>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</si>
  <si>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</si>
  <si>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</si>
  <si>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Dr Kenneth Kaunda(DC40)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</si>
  <si>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</si>
  <si>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</si>
  <si>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</si>
  <si>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</si>
  <si>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</si>
  <si>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</si>
  <si>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</si>
  <si>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</si>
  <si>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</si>
  <si>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</si>
  <si>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</si>
  <si>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</si>
  <si>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</si>
  <si>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</si>
  <si>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</si>
  <si>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</si>
  <si>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</si>
  <si>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</si>
  <si>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</si>
  <si>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</si>
  <si>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</si>
  <si>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</si>
  <si>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</si>
  <si>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</si>
  <si>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</si>
  <si>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</si>
  <si>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</si>
  <si>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</si>
  <si>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</si>
  <si>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</si>
  <si>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</si>
  <si>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</si>
  <si>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</si>
  <si>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Kenneth Kaunda(DC40)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</si>
  <si>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</si>
  <si>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</si>
  <si>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</si>
  <si>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</si>
  <si>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</si>
  <si>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</si>
  <si>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</si>
  <si>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</si>
  <si>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</si>
  <si>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</si>
  <si>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</si>
  <si>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</si>
  <si>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</si>
  <si>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</si>
  <si>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</si>
  <si>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</si>
  <si>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</si>
  <si>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</si>
  <si>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</si>
  <si>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</si>
  <si>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</si>
  <si>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</si>
  <si>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</si>
  <si>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</si>
  <si>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</si>
  <si>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</si>
  <si>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</si>
  <si>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Dr Kenneth Kaunda(DC40)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</si>
  <si>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</si>
  <si>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</si>
  <si>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</si>
  <si>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</si>
  <si>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</si>
  <si>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</si>
  <si>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</si>
  <si>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</si>
  <si>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</si>
  <si>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</si>
  <si>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</si>
  <si>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</si>
  <si>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</si>
  <si>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</si>
  <si>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</si>
  <si>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</si>
  <si>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</si>
  <si>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</si>
  <si>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</si>
  <si>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</si>
  <si>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</si>
  <si>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</si>
  <si>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</si>
  <si>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</si>
  <si>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Dr Kenneth Kaunda(DC40)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</si>
  <si>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</si>
  <si>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</si>
  <si>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</si>
  <si>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</si>
  <si>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</si>
  <si>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</si>
  <si>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</si>
  <si>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</si>
  <si>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</si>
  <si>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</si>
  <si>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</si>
  <si>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</si>
  <si>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</si>
  <si>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</si>
  <si>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</si>
  <si>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</si>
  <si>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</si>
  <si>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</si>
  <si>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</si>
  <si>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</si>
  <si>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</si>
  <si>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</si>
  <si>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</si>
  <si>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</si>
  <si>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</si>
  <si>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</si>
  <si>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</si>
  <si>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</si>
  <si>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</si>
  <si>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</si>
  <si>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</si>
  <si>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</si>
  <si>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</si>
  <si>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</si>
  <si>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</si>
  <si>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Dr Kenneth Kaunda(DC40)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</si>
  <si>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</si>
  <si>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</si>
  <si>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North West: Dr Kenneth Kaunda(DC40)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</si>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</sst>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9950481</v>
      </c>
      <c r="C7" s="19">
        <v>0</v>
      </c>
      <c r="D7" s="59">
        <v>8400000</v>
      </c>
      <c r="E7" s="60">
        <v>8400000</v>
      </c>
      <c r="F7" s="60">
        <v>739827</v>
      </c>
      <c r="G7" s="60">
        <v>802691</v>
      </c>
      <c r="H7" s="60">
        <v>799860</v>
      </c>
      <c r="I7" s="60">
        <v>2342378</v>
      </c>
      <c r="J7" s="60">
        <v>966351</v>
      </c>
      <c r="K7" s="60">
        <v>503459</v>
      </c>
      <c r="L7" s="60">
        <v>543678</v>
      </c>
      <c r="M7" s="60">
        <v>2013488</v>
      </c>
      <c r="N7" s="60">
        <v>746673</v>
      </c>
      <c r="O7" s="60">
        <v>799418</v>
      </c>
      <c r="P7" s="60">
        <v>665870</v>
      </c>
      <c r="Q7" s="60">
        <v>2211961</v>
      </c>
      <c r="R7" s="60">
        <v>804271</v>
      </c>
      <c r="S7" s="60">
        <v>449245</v>
      </c>
      <c r="T7" s="60">
        <v>0</v>
      </c>
      <c r="U7" s="60">
        <v>1253516</v>
      </c>
      <c r="V7" s="60">
        <v>7821343</v>
      </c>
      <c r="W7" s="60">
        <v>8400000</v>
      </c>
      <c r="X7" s="60">
        <v>-578657</v>
      </c>
      <c r="Y7" s="61">
        <v>-6.89</v>
      </c>
      <c r="Z7" s="62">
        <v>8400000</v>
      </c>
    </row>
    <row r="8" spans="1:26" ht="13.5">
      <c r="A8" s="58" t="s">
        <v>34</v>
      </c>
      <c r="B8" s="19">
        <v>157244257</v>
      </c>
      <c r="C8" s="19">
        <v>0</v>
      </c>
      <c r="D8" s="59">
        <v>173290000</v>
      </c>
      <c r="E8" s="60">
        <v>173290000</v>
      </c>
      <c r="F8" s="60">
        <v>65514327</v>
      </c>
      <c r="G8" s="60">
        <v>934000</v>
      </c>
      <c r="H8" s="60">
        <v>0</v>
      </c>
      <c r="I8" s="60">
        <v>66448327</v>
      </c>
      <c r="J8" s="60">
        <v>0</v>
      </c>
      <c r="K8" s="60">
        <v>52511000</v>
      </c>
      <c r="L8" s="60">
        <v>0</v>
      </c>
      <c r="M8" s="60">
        <v>52511000</v>
      </c>
      <c r="N8" s="60">
        <v>0</v>
      </c>
      <c r="O8" s="60">
        <v>0</v>
      </c>
      <c r="P8" s="60">
        <v>45307319</v>
      </c>
      <c r="Q8" s="60">
        <v>45307319</v>
      </c>
      <c r="R8" s="60">
        <v>0</v>
      </c>
      <c r="S8" s="60">
        <v>0</v>
      </c>
      <c r="T8" s="60">
        <v>157408</v>
      </c>
      <c r="U8" s="60">
        <v>157408</v>
      </c>
      <c r="V8" s="60">
        <v>164424054</v>
      </c>
      <c r="W8" s="60">
        <v>173290000</v>
      </c>
      <c r="X8" s="60">
        <v>-8865946</v>
      </c>
      <c r="Y8" s="61">
        <v>-5.12</v>
      </c>
      <c r="Z8" s="62">
        <v>173290000</v>
      </c>
    </row>
    <row r="9" spans="1:26" ht="13.5">
      <c r="A9" s="58" t="s">
        <v>35</v>
      </c>
      <c r="B9" s="19">
        <v>1031943</v>
      </c>
      <c r="C9" s="19">
        <v>0</v>
      </c>
      <c r="D9" s="59">
        <v>566600</v>
      </c>
      <c r="E9" s="60">
        <v>566600</v>
      </c>
      <c r="F9" s="60">
        <v>1500</v>
      </c>
      <c r="G9" s="60">
        <v>1315</v>
      </c>
      <c r="H9" s="60">
        <v>0</v>
      </c>
      <c r="I9" s="60">
        <v>2815</v>
      </c>
      <c r="J9" s="60">
        <v>4649</v>
      </c>
      <c r="K9" s="60">
        <v>41578</v>
      </c>
      <c r="L9" s="60">
        <v>72600</v>
      </c>
      <c r="M9" s="60">
        <v>118827</v>
      </c>
      <c r="N9" s="60">
        <v>26900</v>
      </c>
      <c r="O9" s="60">
        <v>35000</v>
      </c>
      <c r="P9" s="60">
        <v>38991</v>
      </c>
      <c r="Q9" s="60">
        <v>100891</v>
      </c>
      <c r="R9" s="60">
        <v>27061</v>
      </c>
      <c r="S9" s="60">
        <v>0</v>
      </c>
      <c r="T9" s="60">
        <v>0</v>
      </c>
      <c r="U9" s="60">
        <v>27061</v>
      </c>
      <c r="V9" s="60">
        <v>249594</v>
      </c>
      <c r="W9" s="60">
        <v>566600</v>
      </c>
      <c r="X9" s="60">
        <v>-317006</v>
      </c>
      <c r="Y9" s="61">
        <v>-55.95</v>
      </c>
      <c r="Z9" s="62">
        <v>566600</v>
      </c>
    </row>
    <row r="10" spans="1:26" ht="25.5">
      <c r="A10" s="63" t="s">
        <v>278</v>
      </c>
      <c r="B10" s="64">
        <f>SUM(B5:B9)</f>
        <v>168226681</v>
      </c>
      <c r="C10" s="64">
        <f>SUM(C5:C9)</f>
        <v>0</v>
      </c>
      <c r="D10" s="65">
        <f aca="true" t="shared" si="0" ref="D10:Z10">SUM(D5:D9)</f>
        <v>182256600</v>
      </c>
      <c r="E10" s="66">
        <f t="shared" si="0"/>
        <v>182256600</v>
      </c>
      <c r="F10" s="66">
        <f t="shared" si="0"/>
        <v>66255654</v>
      </c>
      <c r="G10" s="66">
        <f t="shared" si="0"/>
        <v>1738006</v>
      </c>
      <c r="H10" s="66">
        <f t="shared" si="0"/>
        <v>799860</v>
      </c>
      <c r="I10" s="66">
        <f t="shared" si="0"/>
        <v>68793520</v>
      </c>
      <c r="J10" s="66">
        <f t="shared" si="0"/>
        <v>971000</v>
      </c>
      <c r="K10" s="66">
        <f t="shared" si="0"/>
        <v>53056037</v>
      </c>
      <c r="L10" s="66">
        <f t="shared" si="0"/>
        <v>616278</v>
      </c>
      <c r="M10" s="66">
        <f t="shared" si="0"/>
        <v>54643315</v>
      </c>
      <c r="N10" s="66">
        <f t="shared" si="0"/>
        <v>773573</v>
      </c>
      <c r="O10" s="66">
        <f t="shared" si="0"/>
        <v>834418</v>
      </c>
      <c r="P10" s="66">
        <f t="shared" si="0"/>
        <v>46012180</v>
      </c>
      <c r="Q10" s="66">
        <f t="shared" si="0"/>
        <v>47620171</v>
      </c>
      <c r="R10" s="66">
        <f t="shared" si="0"/>
        <v>831332</v>
      </c>
      <c r="S10" s="66">
        <f t="shared" si="0"/>
        <v>449245</v>
      </c>
      <c r="T10" s="66">
        <f t="shared" si="0"/>
        <v>157408</v>
      </c>
      <c r="U10" s="66">
        <f t="shared" si="0"/>
        <v>1437985</v>
      </c>
      <c r="V10" s="66">
        <f t="shared" si="0"/>
        <v>172494991</v>
      </c>
      <c r="W10" s="66">
        <f t="shared" si="0"/>
        <v>182256600</v>
      </c>
      <c r="X10" s="66">
        <f t="shared" si="0"/>
        <v>-9761609</v>
      </c>
      <c r="Y10" s="67">
        <f>+IF(W10&lt;&gt;0,(X10/W10)*100,0)</f>
        <v>-5.355970099299559</v>
      </c>
      <c r="Z10" s="68">
        <f t="shared" si="0"/>
        <v>182256600</v>
      </c>
    </row>
    <row r="11" spans="1:26" ht="13.5">
      <c r="A11" s="58" t="s">
        <v>37</v>
      </c>
      <c r="B11" s="19">
        <v>55157845</v>
      </c>
      <c r="C11" s="19">
        <v>0</v>
      </c>
      <c r="D11" s="59">
        <v>80323720</v>
      </c>
      <c r="E11" s="60">
        <v>74327520</v>
      </c>
      <c r="F11" s="60">
        <v>4872201</v>
      </c>
      <c r="G11" s="60">
        <v>4842104</v>
      </c>
      <c r="H11" s="60">
        <v>4896159</v>
      </c>
      <c r="I11" s="60">
        <v>14610464</v>
      </c>
      <c r="J11" s="60">
        <v>5139115</v>
      </c>
      <c r="K11" s="60">
        <v>5729557</v>
      </c>
      <c r="L11" s="60">
        <v>5166529</v>
      </c>
      <c r="M11" s="60">
        <v>16035201</v>
      </c>
      <c r="N11" s="60">
        <v>5784946</v>
      </c>
      <c r="O11" s="60">
        <v>5130700</v>
      </c>
      <c r="P11" s="60">
        <v>5078960</v>
      </c>
      <c r="Q11" s="60">
        <v>15994606</v>
      </c>
      <c r="R11" s="60">
        <v>5174862</v>
      </c>
      <c r="S11" s="60">
        <v>5175790</v>
      </c>
      <c r="T11" s="60">
        <v>5923878</v>
      </c>
      <c r="U11" s="60">
        <v>16274530</v>
      </c>
      <c r="V11" s="60">
        <v>62914801</v>
      </c>
      <c r="W11" s="60">
        <v>80323720</v>
      </c>
      <c r="X11" s="60">
        <v>-17408919</v>
      </c>
      <c r="Y11" s="61">
        <v>-21.67</v>
      </c>
      <c r="Z11" s="62">
        <v>74327520</v>
      </c>
    </row>
    <row r="12" spans="1:26" ht="13.5">
      <c r="A12" s="58" t="s">
        <v>38</v>
      </c>
      <c r="B12" s="19">
        <v>7595989</v>
      </c>
      <c r="C12" s="19">
        <v>0</v>
      </c>
      <c r="D12" s="59">
        <v>8924000</v>
      </c>
      <c r="E12" s="60">
        <v>8924000</v>
      </c>
      <c r="F12" s="60">
        <v>602415</v>
      </c>
      <c r="G12" s="60">
        <v>666143</v>
      </c>
      <c r="H12" s="60">
        <v>659011</v>
      </c>
      <c r="I12" s="60">
        <v>1927569</v>
      </c>
      <c r="J12" s="60">
        <v>631422</v>
      </c>
      <c r="K12" s="60">
        <v>0</v>
      </c>
      <c r="L12" s="60">
        <v>633052</v>
      </c>
      <c r="M12" s="60">
        <v>1264474</v>
      </c>
      <c r="N12" s="60">
        <v>0</v>
      </c>
      <c r="O12" s="60">
        <v>595428</v>
      </c>
      <c r="P12" s="60">
        <v>638362</v>
      </c>
      <c r="Q12" s="60">
        <v>1233790</v>
      </c>
      <c r="R12" s="60">
        <v>975265</v>
      </c>
      <c r="S12" s="60">
        <v>651228</v>
      </c>
      <c r="T12" s="60">
        <v>0</v>
      </c>
      <c r="U12" s="60">
        <v>1626493</v>
      </c>
      <c r="V12" s="60">
        <v>6052326</v>
      </c>
      <c r="W12" s="60">
        <v>8924000</v>
      </c>
      <c r="X12" s="60">
        <v>-2871674</v>
      </c>
      <c r="Y12" s="61">
        <v>-32.18</v>
      </c>
      <c r="Z12" s="62">
        <v>8924000</v>
      </c>
    </row>
    <row r="13" spans="1:26" ht="13.5">
      <c r="A13" s="58" t="s">
        <v>279</v>
      </c>
      <c r="B13" s="19">
        <v>2497440</v>
      </c>
      <c r="C13" s="19">
        <v>0</v>
      </c>
      <c r="D13" s="59">
        <v>3031976</v>
      </c>
      <c r="E13" s="60">
        <v>3031976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1194877</v>
      </c>
      <c r="Q13" s="60">
        <v>1194877</v>
      </c>
      <c r="R13" s="60">
        <v>0</v>
      </c>
      <c r="S13" s="60">
        <v>353785</v>
      </c>
      <c r="T13" s="60">
        <v>0</v>
      </c>
      <c r="U13" s="60">
        <v>353785</v>
      </c>
      <c r="V13" s="60">
        <v>1548662</v>
      </c>
      <c r="W13" s="60">
        <v>3031976</v>
      </c>
      <c r="X13" s="60">
        <v>-1483314</v>
      </c>
      <c r="Y13" s="61">
        <v>-48.92</v>
      </c>
      <c r="Z13" s="62">
        <v>3031976</v>
      </c>
    </row>
    <row r="14" spans="1:26" ht="13.5">
      <c r="A14" s="58" t="s">
        <v>40</v>
      </c>
      <c r="B14" s="19">
        <v>921319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572192</v>
      </c>
      <c r="C15" s="19">
        <v>0</v>
      </c>
      <c r="D15" s="59">
        <v>1944100</v>
      </c>
      <c r="E15" s="60">
        <v>2265100</v>
      </c>
      <c r="F15" s="60">
        <v>8662</v>
      </c>
      <c r="G15" s="60">
        <v>65102</v>
      </c>
      <c r="H15" s="60">
        <v>36864</v>
      </c>
      <c r="I15" s="60">
        <v>110628</v>
      </c>
      <c r="J15" s="60">
        <v>66935</v>
      </c>
      <c r="K15" s="60">
        <v>83326</v>
      </c>
      <c r="L15" s="60">
        <v>47103</v>
      </c>
      <c r="M15" s="60">
        <v>197364</v>
      </c>
      <c r="N15" s="60">
        <v>100967</v>
      </c>
      <c r="O15" s="60">
        <v>14730</v>
      </c>
      <c r="P15" s="60">
        <v>299926</v>
      </c>
      <c r="Q15" s="60">
        <v>415623</v>
      </c>
      <c r="R15" s="60">
        <v>167054</v>
      </c>
      <c r="S15" s="60">
        <v>317549</v>
      </c>
      <c r="T15" s="60">
        <v>240350</v>
      </c>
      <c r="U15" s="60">
        <v>724953</v>
      </c>
      <c r="V15" s="60">
        <v>1448568</v>
      </c>
      <c r="W15" s="60">
        <v>1944100</v>
      </c>
      <c r="X15" s="60">
        <v>-495532</v>
      </c>
      <c r="Y15" s="61">
        <v>-25.49</v>
      </c>
      <c r="Z15" s="62">
        <v>2265100</v>
      </c>
    </row>
    <row r="16" spans="1:26" ht="13.5">
      <c r="A16" s="69" t="s">
        <v>42</v>
      </c>
      <c r="B16" s="19">
        <v>84379881</v>
      </c>
      <c r="C16" s="19">
        <v>0</v>
      </c>
      <c r="D16" s="59">
        <v>185596703</v>
      </c>
      <c r="E16" s="60">
        <v>206341704</v>
      </c>
      <c r="F16" s="60">
        <v>2271672</v>
      </c>
      <c r="G16" s="60">
        <v>17709309</v>
      </c>
      <c r="H16" s="60">
        <v>3483834</v>
      </c>
      <c r="I16" s="60">
        <v>23464815</v>
      </c>
      <c r="J16" s="60">
        <v>3179138</v>
      </c>
      <c r="K16" s="60">
        <v>5968539</v>
      </c>
      <c r="L16" s="60">
        <v>12544194</v>
      </c>
      <c r="M16" s="60">
        <v>21691871</v>
      </c>
      <c r="N16" s="60">
        <v>2961915</v>
      </c>
      <c r="O16" s="60">
        <v>6330366</v>
      </c>
      <c r="P16" s="60">
        <v>17162467</v>
      </c>
      <c r="Q16" s="60">
        <v>26454748</v>
      </c>
      <c r="R16" s="60">
        <v>4461007</v>
      </c>
      <c r="S16" s="60">
        <v>14498001</v>
      </c>
      <c r="T16" s="60">
        <v>9470532</v>
      </c>
      <c r="U16" s="60">
        <v>28429540</v>
      </c>
      <c r="V16" s="60">
        <v>100040974</v>
      </c>
      <c r="W16" s="60">
        <v>185596703</v>
      </c>
      <c r="X16" s="60">
        <v>-85555729</v>
      </c>
      <c r="Y16" s="61">
        <v>-46.1</v>
      </c>
      <c r="Z16" s="62">
        <v>206341704</v>
      </c>
    </row>
    <row r="17" spans="1:26" ht="13.5">
      <c r="A17" s="58" t="s">
        <v>43</v>
      </c>
      <c r="B17" s="19">
        <v>30964597</v>
      </c>
      <c r="C17" s="19">
        <v>0</v>
      </c>
      <c r="D17" s="59">
        <v>44688357</v>
      </c>
      <c r="E17" s="60">
        <v>50577557</v>
      </c>
      <c r="F17" s="60">
        <v>2649850</v>
      </c>
      <c r="G17" s="60">
        <v>2157325</v>
      </c>
      <c r="H17" s="60">
        <v>2459353</v>
      </c>
      <c r="I17" s="60">
        <v>7266528</v>
      </c>
      <c r="J17" s="60">
        <v>2761981</v>
      </c>
      <c r="K17" s="60">
        <v>3793424</v>
      </c>
      <c r="L17" s="60">
        <v>4396733</v>
      </c>
      <c r="M17" s="60">
        <v>10952138</v>
      </c>
      <c r="N17" s="60">
        <v>2489975</v>
      </c>
      <c r="O17" s="60">
        <v>2137892</v>
      </c>
      <c r="P17" s="60">
        <v>3834943</v>
      </c>
      <c r="Q17" s="60">
        <v>8462810</v>
      </c>
      <c r="R17" s="60">
        <v>2763908</v>
      </c>
      <c r="S17" s="60">
        <v>1504122</v>
      </c>
      <c r="T17" s="60">
        <v>3349465</v>
      </c>
      <c r="U17" s="60">
        <v>7617495</v>
      </c>
      <c r="V17" s="60">
        <v>34298971</v>
      </c>
      <c r="W17" s="60">
        <v>44688357</v>
      </c>
      <c r="X17" s="60">
        <v>-10389386</v>
      </c>
      <c r="Y17" s="61">
        <v>-23.25</v>
      </c>
      <c r="Z17" s="62">
        <v>50577557</v>
      </c>
    </row>
    <row r="18" spans="1:26" ht="13.5">
      <c r="A18" s="70" t="s">
        <v>44</v>
      </c>
      <c r="B18" s="71">
        <f>SUM(B11:B17)</f>
        <v>182089263</v>
      </c>
      <c r="C18" s="71">
        <f>SUM(C11:C17)</f>
        <v>0</v>
      </c>
      <c r="D18" s="72">
        <f aca="true" t="shared" si="1" ref="D18:Z18">SUM(D11:D17)</f>
        <v>324508856</v>
      </c>
      <c r="E18" s="73">
        <f t="shared" si="1"/>
        <v>345467857</v>
      </c>
      <c r="F18" s="73">
        <f t="shared" si="1"/>
        <v>10404800</v>
      </c>
      <c r="G18" s="73">
        <f t="shared" si="1"/>
        <v>25439983</v>
      </c>
      <c r="H18" s="73">
        <f t="shared" si="1"/>
        <v>11535221</v>
      </c>
      <c r="I18" s="73">
        <f t="shared" si="1"/>
        <v>47380004</v>
      </c>
      <c r="J18" s="73">
        <f t="shared" si="1"/>
        <v>11778591</v>
      </c>
      <c r="K18" s="73">
        <f t="shared" si="1"/>
        <v>15574846</v>
      </c>
      <c r="L18" s="73">
        <f t="shared" si="1"/>
        <v>22787611</v>
      </c>
      <c r="M18" s="73">
        <f t="shared" si="1"/>
        <v>50141048</v>
      </c>
      <c r="N18" s="73">
        <f t="shared" si="1"/>
        <v>11337803</v>
      </c>
      <c r="O18" s="73">
        <f t="shared" si="1"/>
        <v>14209116</v>
      </c>
      <c r="P18" s="73">
        <f t="shared" si="1"/>
        <v>28209535</v>
      </c>
      <c r="Q18" s="73">
        <f t="shared" si="1"/>
        <v>53756454</v>
      </c>
      <c r="R18" s="73">
        <f t="shared" si="1"/>
        <v>13542096</v>
      </c>
      <c r="S18" s="73">
        <f t="shared" si="1"/>
        <v>22500475</v>
      </c>
      <c r="T18" s="73">
        <f t="shared" si="1"/>
        <v>18984225</v>
      </c>
      <c r="U18" s="73">
        <f t="shared" si="1"/>
        <v>55026796</v>
      </c>
      <c r="V18" s="73">
        <f t="shared" si="1"/>
        <v>206304302</v>
      </c>
      <c r="W18" s="73">
        <f t="shared" si="1"/>
        <v>324508856</v>
      </c>
      <c r="X18" s="73">
        <f t="shared" si="1"/>
        <v>-118204554</v>
      </c>
      <c r="Y18" s="67">
        <f>+IF(W18&lt;&gt;0,(X18/W18)*100,0)</f>
        <v>-36.425678934321596</v>
      </c>
      <c r="Z18" s="74">
        <f t="shared" si="1"/>
        <v>345467857</v>
      </c>
    </row>
    <row r="19" spans="1:26" ht="13.5">
      <c r="A19" s="70" t="s">
        <v>45</v>
      </c>
      <c r="B19" s="75">
        <f>+B10-B18</f>
        <v>-13862582</v>
      </c>
      <c r="C19" s="75">
        <f>+C10-C18</f>
        <v>0</v>
      </c>
      <c r="D19" s="76">
        <f aca="true" t="shared" si="2" ref="D19:Z19">+D10-D18</f>
        <v>-142252256</v>
      </c>
      <c r="E19" s="77">
        <f t="shared" si="2"/>
        <v>-163211257</v>
      </c>
      <c r="F19" s="77">
        <f t="shared" si="2"/>
        <v>55850854</v>
      </c>
      <c r="G19" s="77">
        <f t="shared" si="2"/>
        <v>-23701977</v>
      </c>
      <c r="H19" s="77">
        <f t="shared" si="2"/>
        <v>-10735361</v>
      </c>
      <c r="I19" s="77">
        <f t="shared" si="2"/>
        <v>21413516</v>
      </c>
      <c r="J19" s="77">
        <f t="shared" si="2"/>
        <v>-10807591</v>
      </c>
      <c r="K19" s="77">
        <f t="shared" si="2"/>
        <v>37481191</v>
      </c>
      <c r="L19" s="77">
        <f t="shared" si="2"/>
        <v>-22171333</v>
      </c>
      <c r="M19" s="77">
        <f t="shared" si="2"/>
        <v>4502267</v>
      </c>
      <c r="N19" s="77">
        <f t="shared" si="2"/>
        <v>-10564230</v>
      </c>
      <c r="O19" s="77">
        <f t="shared" si="2"/>
        <v>-13374698</v>
      </c>
      <c r="P19" s="77">
        <f t="shared" si="2"/>
        <v>17802645</v>
      </c>
      <c r="Q19" s="77">
        <f t="shared" si="2"/>
        <v>-6136283</v>
      </c>
      <c r="R19" s="77">
        <f t="shared" si="2"/>
        <v>-12710764</v>
      </c>
      <c r="S19" s="77">
        <f t="shared" si="2"/>
        <v>-22051230</v>
      </c>
      <c r="T19" s="77">
        <f t="shared" si="2"/>
        <v>-18826817</v>
      </c>
      <c r="U19" s="77">
        <f t="shared" si="2"/>
        <v>-53588811</v>
      </c>
      <c r="V19" s="77">
        <f t="shared" si="2"/>
        <v>-33809311</v>
      </c>
      <c r="W19" s="77">
        <f>IF(E10=E18,0,W10-W18)</f>
        <v>-142252256</v>
      </c>
      <c r="X19" s="77">
        <f t="shared" si="2"/>
        <v>108442945</v>
      </c>
      <c r="Y19" s="78">
        <f>+IF(W19&lt;&gt;0,(X19/W19)*100,0)</f>
        <v>-76.23284723161086</v>
      </c>
      <c r="Z19" s="79">
        <f t="shared" si="2"/>
        <v>-163211257</v>
      </c>
    </row>
    <row r="20" spans="1:26" ht="13.5">
      <c r="A20" s="58" t="s">
        <v>46</v>
      </c>
      <c r="B20" s="19">
        <v>1096627</v>
      </c>
      <c r="C20" s="19">
        <v>0</v>
      </c>
      <c r="D20" s="59">
        <v>2801000</v>
      </c>
      <c r="E20" s="60">
        <v>2801000</v>
      </c>
      <c r="F20" s="60">
        <v>0</v>
      </c>
      <c r="G20" s="60">
        <v>400000</v>
      </c>
      <c r="H20" s="60">
        <v>1801000</v>
      </c>
      <c r="I20" s="60">
        <v>2201000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1125303</v>
      </c>
      <c r="U20" s="60">
        <v>1125303</v>
      </c>
      <c r="V20" s="60">
        <v>3326303</v>
      </c>
      <c r="W20" s="60">
        <v>2801000</v>
      </c>
      <c r="X20" s="60">
        <v>525303</v>
      </c>
      <c r="Y20" s="61">
        <v>18.75</v>
      </c>
      <c r="Z20" s="62">
        <v>2801000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-12765955</v>
      </c>
      <c r="C22" s="86">
        <f>SUM(C19:C21)</f>
        <v>0</v>
      </c>
      <c r="D22" s="87">
        <f aca="true" t="shared" si="3" ref="D22:Z22">SUM(D19:D21)</f>
        <v>-139451256</v>
      </c>
      <c r="E22" s="88">
        <f t="shared" si="3"/>
        <v>-160410257</v>
      </c>
      <c r="F22" s="88">
        <f t="shared" si="3"/>
        <v>55850854</v>
      </c>
      <c r="G22" s="88">
        <f t="shared" si="3"/>
        <v>-23301977</v>
      </c>
      <c r="H22" s="88">
        <f t="shared" si="3"/>
        <v>-8934361</v>
      </c>
      <c r="I22" s="88">
        <f t="shared" si="3"/>
        <v>23614516</v>
      </c>
      <c r="J22" s="88">
        <f t="shared" si="3"/>
        <v>-10807591</v>
      </c>
      <c r="K22" s="88">
        <f t="shared" si="3"/>
        <v>37481191</v>
      </c>
      <c r="L22" s="88">
        <f t="shared" si="3"/>
        <v>-22171333</v>
      </c>
      <c r="M22" s="88">
        <f t="shared" si="3"/>
        <v>4502267</v>
      </c>
      <c r="N22" s="88">
        <f t="shared" si="3"/>
        <v>-10564230</v>
      </c>
      <c r="O22" s="88">
        <f t="shared" si="3"/>
        <v>-13374698</v>
      </c>
      <c r="P22" s="88">
        <f t="shared" si="3"/>
        <v>17802645</v>
      </c>
      <c r="Q22" s="88">
        <f t="shared" si="3"/>
        <v>-6136283</v>
      </c>
      <c r="R22" s="88">
        <f t="shared" si="3"/>
        <v>-12710764</v>
      </c>
      <c r="S22" s="88">
        <f t="shared" si="3"/>
        <v>-22051230</v>
      </c>
      <c r="T22" s="88">
        <f t="shared" si="3"/>
        <v>-17701514</v>
      </c>
      <c r="U22" s="88">
        <f t="shared" si="3"/>
        <v>-52463508</v>
      </c>
      <c r="V22" s="88">
        <f t="shared" si="3"/>
        <v>-30483008</v>
      </c>
      <c r="W22" s="88">
        <f t="shared" si="3"/>
        <v>-139451256</v>
      </c>
      <c r="X22" s="88">
        <f t="shared" si="3"/>
        <v>108968248</v>
      </c>
      <c r="Y22" s="89">
        <f>+IF(W22&lt;&gt;0,(X22/W22)*100,0)</f>
        <v>-78.14074331463891</v>
      </c>
      <c r="Z22" s="90">
        <f t="shared" si="3"/>
        <v>-160410257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-12765955</v>
      </c>
      <c r="C24" s="75">
        <f>SUM(C22:C23)</f>
        <v>0</v>
      </c>
      <c r="D24" s="76">
        <f aca="true" t="shared" si="4" ref="D24:Z24">SUM(D22:D23)</f>
        <v>-139451256</v>
      </c>
      <c r="E24" s="77">
        <f t="shared" si="4"/>
        <v>-160410257</v>
      </c>
      <c r="F24" s="77">
        <f t="shared" si="4"/>
        <v>55850854</v>
      </c>
      <c r="G24" s="77">
        <f t="shared" si="4"/>
        <v>-23301977</v>
      </c>
      <c r="H24" s="77">
        <f t="shared" si="4"/>
        <v>-8934361</v>
      </c>
      <c r="I24" s="77">
        <f t="shared" si="4"/>
        <v>23614516</v>
      </c>
      <c r="J24" s="77">
        <f t="shared" si="4"/>
        <v>-10807591</v>
      </c>
      <c r="K24" s="77">
        <f t="shared" si="4"/>
        <v>37481191</v>
      </c>
      <c r="L24" s="77">
        <f t="shared" si="4"/>
        <v>-22171333</v>
      </c>
      <c r="M24" s="77">
        <f t="shared" si="4"/>
        <v>4502267</v>
      </c>
      <c r="N24" s="77">
        <f t="shared" si="4"/>
        <v>-10564230</v>
      </c>
      <c r="O24" s="77">
        <f t="shared" si="4"/>
        <v>-13374698</v>
      </c>
      <c r="P24" s="77">
        <f t="shared" si="4"/>
        <v>17802645</v>
      </c>
      <c r="Q24" s="77">
        <f t="shared" si="4"/>
        <v>-6136283</v>
      </c>
      <c r="R24" s="77">
        <f t="shared" si="4"/>
        <v>-12710764</v>
      </c>
      <c r="S24" s="77">
        <f t="shared" si="4"/>
        <v>-22051230</v>
      </c>
      <c r="T24" s="77">
        <f t="shared" si="4"/>
        <v>-17701514</v>
      </c>
      <c r="U24" s="77">
        <f t="shared" si="4"/>
        <v>-52463508</v>
      </c>
      <c r="V24" s="77">
        <f t="shared" si="4"/>
        <v>-30483008</v>
      </c>
      <c r="W24" s="77">
        <f t="shared" si="4"/>
        <v>-139451256</v>
      </c>
      <c r="X24" s="77">
        <f t="shared" si="4"/>
        <v>108968248</v>
      </c>
      <c r="Y24" s="78">
        <f>+IF(W24&lt;&gt;0,(X24/W24)*100,0)</f>
        <v>-78.14074331463891</v>
      </c>
      <c r="Z24" s="79">
        <f t="shared" si="4"/>
        <v>-160410257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4498850</v>
      </c>
      <c r="C27" s="22">
        <v>0</v>
      </c>
      <c r="D27" s="99">
        <v>12127200</v>
      </c>
      <c r="E27" s="100">
        <v>12567200</v>
      </c>
      <c r="F27" s="100">
        <v>414153</v>
      </c>
      <c r="G27" s="100">
        <v>618965</v>
      </c>
      <c r="H27" s="100">
        <v>14116</v>
      </c>
      <c r="I27" s="100">
        <v>1047234</v>
      </c>
      <c r="J27" s="100">
        <v>194000</v>
      </c>
      <c r="K27" s="100">
        <v>216993</v>
      </c>
      <c r="L27" s="100">
        <v>206584</v>
      </c>
      <c r="M27" s="100">
        <v>617577</v>
      </c>
      <c r="N27" s="100">
        <v>69529</v>
      </c>
      <c r="O27" s="100">
        <v>364286</v>
      </c>
      <c r="P27" s="100">
        <v>833898</v>
      </c>
      <c r="Q27" s="100">
        <v>1267713</v>
      </c>
      <c r="R27" s="100">
        <v>249427</v>
      </c>
      <c r="S27" s="100">
        <v>19422</v>
      </c>
      <c r="T27" s="100">
        <v>107921</v>
      </c>
      <c r="U27" s="100">
        <v>376770</v>
      </c>
      <c r="V27" s="100">
        <v>3309294</v>
      </c>
      <c r="W27" s="100">
        <v>12567200</v>
      </c>
      <c r="X27" s="100">
        <v>-9257906</v>
      </c>
      <c r="Y27" s="101">
        <v>-73.67</v>
      </c>
      <c r="Z27" s="102">
        <v>12567200</v>
      </c>
    </row>
    <row r="28" spans="1:26" ht="13.5">
      <c r="A28" s="103" t="s">
        <v>46</v>
      </c>
      <c r="B28" s="19">
        <v>4498850</v>
      </c>
      <c r="C28" s="19">
        <v>0</v>
      </c>
      <c r="D28" s="59">
        <v>12127200</v>
      </c>
      <c r="E28" s="60">
        <v>12567200</v>
      </c>
      <c r="F28" s="60">
        <v>0</v>
      </c>
      <c r="G28" s="60">
        <v>0</v>
      </c>
      <c r="H28" s="60">
        <v>0</v>
      </c>
      <c r="I28" s="60">
        <v>0</v>
      </c>
      <c r="J28" s="60">
        <v>194000</v>
      </c>
      <c r="K28" s="60">
        <v>0</v>
      </c>
      <c r="L28" s="60">
        <v>0</v>
      </c>
      <c r="M28" s="60">
        <v>194000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194000</v>
      </c>
      <c r="W28" s="60">
        <v>12567200</v>
      </c>
      <c r="X28" s="60">
        <v>-12373200</v>
      </c>
      <c r="Y28" s="61">
        <v>-98.46</v>
      </c>
      <c r="Z28" s="62">
        <v>12567200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414153</v>
      </c>
      <c r="G31" s="60">
        <v>618965</v>
      </c>
      <c r="H31" s="60">
        <v>14116</v>
      </c>
      <c r="I31" s="60">
        <v>1047234</v>
      </c>
      <c r="J31" s="60">
        <v>0</v>
      </c>
      <c r="K31" s="60">
        <v>216993</v>
      </c>
      <c r="L31" s="60">
        <v>206584</v>
      </c>
      <c r="M31" s="60">
        <v>423577</v>
      </c>
      <c r="N31" s="60">
        <v>69529</v>
      </c>
      <c r="O31" s="60">
        <v>364286</v>
      </c>
      <c r="P31" s="60">
        <v>833898</v>
      </c>
      <c r="Q31" s="60">
        <v>1267713</v>
      </c>
      <c r="R31" s="60">
        <v>249427</v>
      </c>
      <c r="S31" s="60">
        <v>19422</v>
      </c>
      <c r="T31" s="60">
        <v>107921</v>
      </c>
      <c r="U31" s="60">
        <v>376770</v>
      </c>
      <c r="V31" s="60">
        <v>3115294</v>
      </c>
      <c r="W31" s="60"/>
      <c r="X31" s="60">
        <v>3115294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4498850</v>
      </c>
      <c r="C32" s="22">
        <f>SUM(C28:C31)</f>
        <v>0</v>
      </c>
      <c r="D32" s="99">
        <f aca="true" t="shared" si="5" ref="D32:Z32">SUM(D28:D31)</f>
        <v>12127200</v>
      </c>
      <c r="E32" s="100">
        <f t="shared" si="5"/>
        <v>12567200</v>
      </c>
      <c r="F32" s="100">
        <f t="shared" si="5"/>
        <v>414153</v>
      </c>
      <c r="G32" s="100">
        <f t="shared" si="5"/>
        <v>618965</v>
      </c>
      <c r="H32" s="100">
        <f t="shared" si="5"/>
        <v>14116</v>
      </c>
      <c r="I32" s="100">
        <f t="shared" si="5"/>
        <v>1047234</v>
      </c>
      <c r="J32" s="100">
        <f t="shared" si="5"/>
        <v>194000</v>
      </c>
      <c r="K32" s="100">
        <f t="shared" si="5"/>
        <v>216993</v>
      </c>
      <c r="L32" s="100">
        <f t="shared" si="5"/>
        <v>206584</v>
      </c>
      <c r="M32" s="100">
        <f t="shared" si="5"/>
        <v>617577</v>
      </c>
      <c r="N32" s="100">
        <f t="shared" si="5"/>
        <v>69529</v>
      </c>
      <c r="O32" s="100">
        <f t="shared" si="5"/>
        <v>364286</v>
      </c>
      <c r="P32" s="100">
        <f t="shared" si="5"/>
        <v>833898</v>
      </c>
      <c r="Q32" s="100">
        <f t="shared" si="5"/>
        <v>1267713</v>
      </c>
      <c r="R32" s="100">
        <f t="shared" si="5"/>
        <v>249427</v>
      </c>
      <c r="S32" s="100">
        <f t="shared" si="5"/>
        <v>19422</v>
      </c>
      <c r="T32" s="100">
        <f t="shared" si="5"/>
        <v>107921</v>
      </c>
      <c r="U32" s="100">
        <f t="shared" si="5"/>
        <v>376770</v>
      </c>
      <c r="V32" s="100">
        <f t="shared" si="5"/>
        <v>3309294</v>
      </c>
      <c r="W32" s="100">
        <f t="shared" si="5"/>
        <v>12567200</v>
      </c>
      <c r="X32" s="100">
        <f t="shared" si="5"/>
        <v>-9257906</v>
      </c>
      <c r="Y32" s="101">
        <f>+IF(W32&lt;&gt;0,(X32/W32)*100,0)</f>
        <v>-73.6672130625756</v>
      </c>
      <c r="Z32" s="102">
        <f t="shared" si="5"/>
        <v>12567200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157325197</v>
      </c>
      <c r="C35" s="19">
        <v>0</v>
      </c>
      <c r="D35" s="59">
        <v>166853308</v>
      </c>
      <c r="E35" s="60">
        <v>166853308</v>
      </c>
      <c r="F35" s="60">
        <v>48933248</v>
      </c>
      <c r="G35" s="60">
        <v>35739866</v>
      </c>
      <c r="H35" s="60">
        <v>9419439</v>
      </c>
      <c r="I35" s="60">
        <v>9419439</v>
      </c>
      <c r="J35" s="60">
        <v>19913367</v>
      </c>
      <c r="K35" s="60">
        <v>33606930</v>
      </c>
      <c r="L35" s="60">
        <v>21331718</v>
      </c>
      <c r="M35" s="60">
        <v>21331718</v>
      </c>
      <c r="N35" s="60">
        <v>6165946</v>
      </c>
      <c r="O35" s="60">
        <v>13224381</v>
      </c>
      <c r="P35" s="60">
        <v>25628218</v>
      </c>
      <c r="Q35" s="60">
        <v>25628218</v>
      </c>
      <c r="R35" s="60">
        <v>18652952</v>
      </c>
      <c r="S35" s="60">
        <v>18966969</v>
      </c>
      <c r="T35" s="60">
        <v>13687054</v>
      </c>
      <c r="U35" s="60">
        <v>13687054</v>
      </c>
      <c r="V35" s="60">
        <v>13687054</v>
      </c>
      <c r="W35" s="60">
        <v>166853308</v>
      </c>
      <c r="X35" s="60">
        <v>-153166254</v>
      </c>
      <c r="Y35" s="61">
        <v>-91.8</v>
      </c>
      <c r="Z35" s="62">
        <v>166853308</v>
      </c>
    </row>
    <row r="36" spans="1:26" ht="13.5">
      <c r="A36" s="58" t="s">
        <v>57</v>
      </c>
      <c r="B36" s="19">
        <v>15549995</v>
      </c>
      <c r="C36" s="19">
        <v>0</v>
      </c>
      <c r="D36" s="59">
        <v>67046750</v>
      </c>
      <c r="E36" s="60">
        <v>67046750</v>
      </c>
      <c r="F36" s="60">
        <v>414154</v>
      </c>
      <c r="G36" s="60">
        <v>618969</v>
      </c>
      <c r="H36" s="60">
        <v>4116</v>
      </c>
      <c r="I36" s="60">
        <v>4116</v>
      </c>
      <c r="J36" s="60">
        <v>194000</v>
      </c>
      <c r="K36" s="60">
        <v>200997</v>
      </c>
      <c r="L36" s="60">
        <v>206584</v>
      </c>
      <c r="M36" s="60">
        <v>206584</v>
      </c>
      <c r="N36" s="60">
        <v>69529</v>
      </c>
      <c r="O36" s="60">
        <v>364286</v>
      </c>
      <c r="P36" s="60">
        <v>833898</v>
      </c>
      <c r="Q36" s="60">
        <v>833898</v>
      </c>
      <c r="R36" s="60">
        <v>249427</v>
      </c>
      <c r="S36" s="60">
        <v>249427</v>
      </c>
      <c r="T36" s="60">
        <v>131608</v>
      </c>
      <c r="U36" s="60">
        <v>131608</v>
      </c>
      <c r="V36" s="60">
        <v>131608</v>
      </c>
      <c r="W36" s="60">
        <v>67046750</v>
      </c>
      <c r="X36" s="60">
        <v>-66915142</v>
      </c>
      <c r="Y36" s="61">
        <v>-99.8</v>
      </c>
      <c r="Z36" s="62">
        <v>67046750</v>
      </c>
    </row>
    <row r="37" spans="1:26" ht="13.5">
      <c r="A37" s="58" t="s">
        <v>58</v>
      </c>
      <c r="B37" s="19">
        <v>30824929</v>
      </c>
      <c r="C37" s="19">
        <v>0</v>
      </c>
      <c r="D37" s="59">
        <v>3550000</v>
      </c>
      <c r="E37" s="60">
        <v>3550000</v>
      </c>
      <c r="F37" s="60">
        <v>17075468</v>
      </c>
      <c r="G37" s="60">
        <v>17467258</v>
      </c>
      <c r="H37" s="60">
        <v>57264</v>
      </c>
      <c r="I37" s="60">
        <v>57264</v>
      </c>
      <c r="J37" s="60">
        <v>359655</v>
      </c>
      <c r="K37" s="60">
        <v>529923</v>
      </c>
      <c r="L37" s="60">
        <v>4802277</v>
      </c>
      <c r="M37" s="60">
        <v>4802277</v>
      </c>
      <c r="N37" s="60">
        <v>5035214</v>
      </c>
      <c r="O37" s="60">
        <v>5097748</v>
      </c>
      <c r="P37" s="60">
        <v>1636251</v>
      </c>
      <c r="Q37" s="60">
        <v>1636251</v>
      </c>
      <c r="R37" s="60">
        <v>141020</v>
      </c>
      <c r="S37" s="60">
        <v>455037</v>
      </c>
      <c r="T37" s="60">
        <v>455037</v>
      </c>
      <c r="U37" s="60">
        <v>455037</v>
      </c>
      <c r="V37" s="60">
        <v>455037</v>
      </c>
      <c r="W37" s="60">
        <v>3550000</v>
      </c>
      <c r="X37" s="60">
        <v>-3094963</v>
      </c>
      <c r="Y37" s="61">
        <v>-87.18</v>
      </c>
      <c r="Z37" s="62">
        <v>3550000</v>
      </c>
    </row>
    <row r="38" spans="1:26" ht="13.5">
      <c r="A38" s="58" t="s">
        <v>59</v>
      </c>
      <c r="B38" s="19">
        <v>5008000</v>
      </c>
      <c r="C38" s="19">
        <v>0</v>
      </c>
      <c r="D38" s="59">
        <v>5000000</v>
      </c>
      <c r="E38" s="60">
        <v>5000000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5000000</v>
      </c>
      <c r="X38" s="60">
        <v>-5000000</v>
      </c>
      <c r="Y38" s="61">
        <v>-100</v>
      </c>
      <c r="Z38" s="62">
        <v>5000000</v>
      </c>
    </row>
    <row r="39" spans="1:26" ht="13.5">
      <c r="A39" s="58" t="s">
        <v>60</v>
      </c>
      <c r="B39" s="19">
        <v>137042263</v>
      </c>
      <c r="C39" s="19">
        <v>0</v>
      </c>
      <c r="D39" s="59">
        <v>225350058</v>
      </c>
      <c r="E39" s="60">
        <v>225350058</v>
      </c>
      <c r="F39" s="60">
        <v>32271934</v>
      </c>
      <c r="G39" s="60">
        <v>18891577</v>
      </c>
      <c r="H39" s="60">
        <v>9366291</v>
      </c>
      <c r="I39" s="60">
        <v>9366291</v>
      </c>
      <c r="J39" s="60">
        <v>19747712</v>
      </c>
      <c r="K39" s="60">
        <v>33278004</v>
      </c>
      <c r="L39" s="60">
        <v>16736025</v>
      </c>
      <c r="M39" s="60">
        <v>16736025</v>
      </c>
      <c r="N39" s="60">
        <v>1200261</v>
      </c>
      <c r="O39" s="60">
        <v>8490919</v>
      </c>
      <c r="P39" s="60">
        <v>24825865</v>
      </c>
      <c r="Q39" s="60">
        <v>24825865</v>
      </c>
      <c r="R39" s="60">
        <v>18761359</v>
      </c>
      <c r="S39" s="60">
        <v>18761359</v>
      </c>
      <c r="T39" s="60">
        <v>13363625</v>
      </c>
      <c r="U39" s="60">
        <v>13363625</v>
      </c>
      <c r="V39" s="60">
        <v>13363625</v>
      </c>
      <c r="W39" s="60">
        <v>225350058</v>
      </c>
      <c r="X39" s="60">
        <v>-211986433</v>
      </c>
      <c r="Y39" s="61">
        <v>-94.07</v>
      </c>
      <c r="Z39" s="62">
        <v>225350058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-27222755</v>
      </c>
      <c r="C42" s="19">
        <v>0</v>
      </c>
      <c r="D42" s="59">
        <v>-136419280</v>
      </c>
      <c r="E42" s="60">
        <v>-157258281</v>
      </c>
      <c r="F42" s="60">
        <v>55109514</v>
      </c>
      <c r="G42" s="60">
        <v>-23295658</v>
      </c>
      <c r="H42" s="60">
        <v>-8934372</v>
      </c>
      <c r="I42" s="60">
        <v>22879484</v>
      </c>
      <c r="J42" s="60">
        <v>-10640535</v>
      </c>
      <c r="K42" s="60">
        <v>36570138</v>
      </c>
      <c r="L42" s="60">
        <v>-23520119</v>
      </c>
      <c r="M42" s="60">
        <v>2409484</v>
      </c>
      <c r="N42" s="60">
        <v>-10575114</v>
      </c>
      <c r="O42" s="60">
        <v>-13374710</v>
      </c>
      <c r="P42" s="60">
        <v>19297511</v>
      </c>
      <c r="Q42" s="60">
        <v>-4652313</v>
      </c>
      <c r="R42" s="60">
        <v>-12710777</v>
      </c>
      <c r="S42" s="60">
        <v>-22021457</v>
      </c>
      <c r="T42" s="60">
        <v>-17817011</v>
      </c>
      <c r="U42" s="60">
        <v>-52549245</v>
      </c>
      <c r="V42" s="60">
        <v>-31912590</v>
      </c>
      <c r="W42" s="60">
        <v>-157258281</v>
      </c>
      <c r="X42" s="60">
        <v>125345691</v>
      </c>
      <c r="Y42" s="61">
        <v>-79.71</v>
      </c>
      <c r="Z42" s="62">
        <v>-157258281</v>
      </c>
    </row>
    <row r="43" spans="1:26" ht="13.5">
      <c r="A43" s="58" t="s">
        <v>63</v>
      </c>
      <c r="B43" s="19">
        <v>-383343</v>
      </c>
      <c r="C43" s="19">
        <v>0</v>
      </c>
      <c r="D43" s="59">
        <v>-12127200</v>
      </c>
      <c r="E43" s="60">
        <v>-12567200</v>
      </c>
      <c r="F43" s="60">
        <v>-414154</v>
      </c>
      <c r="G43" s="60">
        <v>-618969</v>
      </c>
      <c r="H43" s="60">
        <v>-4116</v>
      </c>
      <c r="I43" s="60">
        <v>-1037239</v>
      </c>
      <c r="J43" s="60">
        <v>-194000</v>
      </c>
      <c r="K43" s="60">
        <v>-200997</v>
      </c>
      <c r="L43" s="60">
        <v>-206584</v>
      </c>
      <c r="M43" s="60">
        <v>-601581</v>
      </c>
      <c r="N43" s="60">
        <v>-69529</v>
      </c>
      <c r="O43" s="60">
        <v>-364287</v>
      </c>
      <c r="P43" s="60">
        <v>-833898</v>
      </c>
      <c r="Q43" s="60">
        <v>-1267714</v>
      </c>
      <c r="R43" s="60">
        <v>-249427</v>
      </c>
      <c r="S43" s="60">
        <v>-19002</v>
      </c>
      <c r="T43" s="60">
        <v>-107921</v>
      </c>
      <c r="U43" s="60">
        <v>-376350</v>
      </c>
      <c r="V43" s="60">
        <v>-3282884</v>
      </c>
      <c r="W43" s="60">
        <v>-12567200</v>
      </c>
      <c r="X43" s="60">
        <v>9284316</v>
      </c>
      <c r="Y43" s="61">
        <v>-73.88</v>
      </c>
      <c r="Z43" s="62">
        <v>-12567200</v>
      </c>
    </row>
    <row r="44" spans="1:26" ht="13.5">
      <c r="A44" s="58" t="s">
        <v>64</v>
      </c>
      <c r="B44" s="19">
        <v>-118548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149590143</v>
      </c>
      <c r="C45" s="22">
        <v>0</v>
      </c>
      <c r="D45" s="99">
        <v>17006828</v>
      </c>
      <c r="E45" s="100">
        <v>4257827</v>
      </c>
      <c r="F45" s="100">
        <v>220248668</v>
      </c>
      <c r="G45" s="100">
        <v>196334041</v>
      </c>
      <c r="H45" s="100">
        <v>187395553</v>
      </c>
      <c r="I45" s="100">
        <v>187395553</v>
      </c>
      <c r="J45" s="100">
        <v>176561018</v>
      </c>
      <c r="K45" s="100">
        <v>212930159</v>
      </c>
      <c r="L45" s="100">
        <v>189203456</v>
      </c>
      <c r="M45" s="100">
        <v>189203456</v>
      </c>
      <c r="N45" s="100">
        <v>178558813</v>
      </c>
      <c r="O45" s="100">
        <v>164819816</v>
      </c>
      <c r="P45" s="100">
        <v>183283429</v>
      </c>
      <c r="Q45" s="100">
        <v>178558813</v>
      </c>
      <c r="R45" s="100">
        <v>170323225</v>
      </c>
      <c r="S45" s="100">
        <v>148282766</v>
      </c>
      <c r="T45" s="100">
        <v>130357834</v>
      </c>
      <c r="U45" s="100">
        <v>130357834</v>
      </c>
      <c r="V45" s="100">
        <v>130357834</v>
      </c>
      <c r="W45" s="100">
        <v>4257827</v>
      </c>
      <c r="X45" s="100">
        <v>126100007</v>
      </c>
      <c r="Y45" s="101">
        <v>2961.6</v>
      </c>
      <c r="Z45" s="102">
        <v>4257827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219047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657597</v>
      </c>
      <c r="J49" s="54">
        <v>0</v>
      </c>
      <c r="K49" s="54">
        <v>0</v>
      </c>
      <c r="L49" s="54">
        <v>0</v>
      </c>
      <c r="M49" s="54">
        <v>1221737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2098381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2793311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2793311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576777</v>
      </c>
      <c r="D40" s="331">
        <f t="shared" si="9"/>
        <v>0</v>
      </c>
      <c r="E40" s="330">
        <f t="shared" si="9"/>
        <v>1944100</v>
      </c>
      <c r="F40" s="332">
        <f t="shared" si="9"/>
        <v>2265100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2265100</v>
      </c>
      <c r="Y40" s="332">
        <f t="shared" si="9"/>
        <v>-2265100</v>
      </c>
      <c r="Z40" s="323">
        <f>+IF(X40&lt;&gt;0,+(Y40/X40)*100,0)</f>
        <v>-100</v>
      </c>
      <c r="AA40" s="337">
        <f>SUM(AA41:AA49)</f>
        <v>2265100</v>
      </c>
    </row>
    <row r="41" spans="1:27" ht="13.5">
      <c r="A41" s="348" t="s">
        <v>248</v>
      </c>
      <c r="B41" s="142"/>
      <c r="C41" s="349">
        <v>336316</v>
      </c>
      <c r="D41" s="350"/>
      <c r="E41" s="349">
        <v>373000</v>
      </c>
      <c r="F41" s="351">
        <v>450000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450000</v>
      </c>
      <c r="Y41" s="351">
        <v>-450000</v>
      </c>
      <c r="Z41" s="352">
        <v>-100</v>
      </c>
      <c r="AA41" s="353">
        <v>450000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69000</v>
      </c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140</v>
      </c>
      <c r="D44" s="355"/>
      <c r="E44" s="54">
        <v>9000</v>
      </c>
      <c r="F44" s="53">
        <v>3000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3000</v>
      </c>
      <c r="Y44" s="53">
        <v>-3000</v>
      </c>
      <c r="Z44" s="94">
        <v>-100</v>
      </c>
      <c r="AA44" s="95">
        <v>3000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>
        <v>13188</v>
      </c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157616</v>
      </c>
      <c r="D48" s="355"/>
      <c r="E48" s="54">
        <v>1312000</v>
      </c>
      <c r="F48" s="53">
        <v>1182000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1182000</v>
      </c>
      <c r="Y48" s="53">
        <v>-1182000</v>
      </c>
      <c r="Z48" s="94">
        <v>-100</v>
      </c>
      <c r="AA48" s="95">
        <v>1182000</v>
      </c>
    </row>
    <row r="49" spans="1:27" ht="13.5">
      <c r="A49" s="348" t="s">
        <v>93</v>
      </c>
      <c r="B49" s="136"/>
      <c r="C49" s="54">
        <v>69517</v>
      </c>
      <c r="D49" s="355"/>
      <c r="E49" s="54">
        <v>181100</v>
      </c>
      <c r="F49" s="53">
        <v>630100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630100</v>
      </c>
      <c r="Y49" s="53">
        <v>-630100</v>
      </c>
      <c r="Z49" s="94">
        <v>-100</v>
      </c>
      <c r="AA49" s="95">
        <v>630100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576777</v>
      </c>
      <c r="D60" s="333">
        <f t="shared" si="14"/>
        <v>0</v>
      </c>
      <c r="E60" s="219">
        <f t="shared" si="14"/>
        <v>1944100</v>
      </c>
      <c r="F60" s="264">
        <f t="shared" si="14"/>
        <v>2265100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2265100</v>
      </c>
      <c r="Y60" s="264">
        <f t="shared" si="14"/>
        <v>-2265100</v>
      </c>
      <c r="Z60" s="324">
        <f>+IF(X60&lt;&gt;0,+(Y60/X60)*100,0)</f>
        <v>-100</v>
      </c>
      <c r="AA60" s="232">
        <f>+AA57+AA54+AA51+AA40+AA37+AA34+AA22+AA5</f>
        <v>2265100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167825681</v>
      </c>
      <c r="D5" s="153">
        <f>SUM(D6:D8)</f>
        <v>0</v>
      </c>
      <c r="E5" s="154">
        <f t="shared" si="0"/>
        <v>171610000</v>
      </c>
      <c r="F5" s="100">
        <f t="shared" si="0"/>
        <v>171610000</v>
      </c>
      <c r="G5" s="100">
        <f t="shared" si="0"/>
        <v>66255654</v>
      </c>
      <c r="H5" s="100">
        <f t="shared" si="0"/>
        <v>1738006</v>
      </c>
      <c r="I5" s="100">
        <f t="shared" si="0"/>
        <v>799860</v>
      </c>
      <c r="J5" s="100">
        <f t="shared" si="0"/>
        <v>68793520</v>
      </c>
      <c r="K5" s="100">
        <f t="shared" si="0"/>
        <v>971000</v>
      </c>
      <c r="L5" s="100">
        <f t="shared" si="0"/>
        <v>53056037</v>
      </c>
      <c r="M5" s="100">
        <f t="shared" si="0"/>
        <v>616278</v>
      </c>
      <c r="N5" s="100">
        <f t="shared" si="0"/>
        <v>54643315</v>
      </c>
      <c r="O5" s="100">
        <f t="shared" si="0"/>
        <v>773573</v>
      </c>
      <c r="P5" s="100">
        <f t="shared" si="0"/>
        <v>834418</v>
      </c>
      <c r="Q5" s="100">
        <f t="shared" si="0"/>
        <v>45151861</v>
      </c>
      <c r="R5" s="100">
        <f t="shared" si="0"/>
        <v>46759852</v>
      </c>
      <c r="S5" s="100">
        <f t="shared" si="0"/>
        <v>831332</v>
      </c>
      <c r="T5" s="100">
        <f t="shared" si="0"/>
        <v>449245</v>
      </c>
      <c r="U5" s="100">
        <f t="shared" si="0"/>
        <v>0</v>
      </c>
      <c r="V5" s="100">
        <f t="shared" si="0"/>
        <v>1280577</v>
      </c>
      <c r="W5" s="100">
        <f t="shared" si="0"/>
        <v>171477264</v>
      </c>
      <c r="X5" s="100">
        <f t="shared" si="0"/>
        <v>171610000</v>
      </c>
      <c r="Y5" s="100">
        <f t="shared" si="0"/>
        <v>-132736</v>
      </c>
      <c r="Z5" s="137">
        <f>+IF(X5&lt;&gt;0,+(Y5/X5)*100,0)</f>
        <v>-0.07734747392343104</v>
      </c>
      <c r="AA5" s="153">
        <f>SUM(AA6:AA8)</f>
        <v>171610000</v>
      </c>
    </row>
    <row r="6" spans="1:27" ht="13.5">
      <c r="A6" s="138" t="s">
        <v>75</v>
      </c>
      <c r="B6" s="136"/>
      <c r="C6" s="155">
        <v>46000</v>
      </c>
      <c r="D6" s="155"/>
      <c r="E6" s="156">
        <v>318000</v>
      </c>
      <c r="F6" s="60">
        <v>318000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318000</v>
      </c>
      <c r="Y6" s="60">
        <v>-318000</v>
      </c>
      <c r="Z6" s="140">
        <v>-100</v>
      </c>
      <c r="AA6" s="155">
        <v>318000</v>
      </c>
    </row>
    <row r="7" spans="1:27" ht="13.5">
      <c r="A7" s="138" t="s">
        <v>76</v>
      </c>
      <c r="B7" s="136"/>
      <c r="C7" s="157">
        <v>167601539</v>
      </c>
      <c r="D7" s="157"/>
      <c r="E7" s="158">
        <v>171292000</v>
      </c>
      <c r="F7" s="159">
        <v>171292000</v>
      </c>
      <c r="G7" s="159">
        <v>66255654</v>
      </c>
      <c r="H7" s="159">
        <v>1738006</v>
      </c>
      <c r="I7" s="159">
        <v>799860</v>
      </c>
      <c r="J7" s="159">
        <v>68793520</v>
      </c>
      <c r="K7" s="159">
        <v>971000</v>
      </c>
      <c r="L7" s="159">
        <v>53056037</v>
      </c>
      <c r="M7" s="159">
        <v>616278</v>
      </c>
      <c r="N7" s="159">
        <v>54643315</v>
      </c>
      <c r="O7" s="159">
        <v>773573</v>
      </c>
      <c r="P7" s="159">
        <v>834418</v>
      </c>
      <c r="Q7" s="159">
        <v>45151861</v>
      </c>
      <c r="R7" s="159">
        <v>46759852</v>
      </c>
      <c r="S7" s="159">
        <v>831332</v>
      </c>
      <c r="T7" s="159">
        <v>449245</v>
      </c>
      <c r="U7" s="159"/>
      <c r="V7" s="159">
        <v>1280577</v>
      </c>
      <c r="W7" s="159">
        <v>171477264</v>
      </c>
      <c r="X7" s="159">
        <v>171292000</v>
      </c>
      <c r="Y7" s="159">
        <v>185264</v>
      </c>
      <c r="Z7" s="141">
        <v>0.11</v>
      </c>
      <c r="AA7" s="157">
        <v>171292000</v>
      </c>
    </row>
    <row r="8" spans="1:27" ht="13.5">
      <c r="A8" s="138" t="s">
        <v>77</v>
      </c>
      <c r="B8" s="136"/>
      <c r="C8" s="155">
        <v>178142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1315677</v>
      </c>
      <c r="D9" s="153">
        <f>SUM(D10:D14)</f>
        <v>0</v>
      </c>
      <c r="E9" s="154">
        <f t="shared" si="1"/>
        <v>646600</v>
      </c>
      <c r="F9" s="100">
        <f t="shared" si="1"/>
        <v>646600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860319</v>
      </c>
      <c r="R9" s="100">
        <f t="shared" si="1"/>
        <v>860319</v>
      </c>
      <c r="S9" s="100">
        <f t="shared" si="1"/>
        <v>0</v>
      </c>
      <c r="T9" s="100">
        <f t="shared" si="1"/>
        <v>0</v>
      </c>
      <c r="U9" s="100">
        <f t="shared" si="1"/>
        <v>157408</v>
      </c>
      <c r="V9" s="100">
        <f t="shared" si="1"/>
        <v>157408</v>
      </c>
      <c r="W9" s="100">
        <f t="shared" si="1"/>
        <v>1017727</v>
      </c>
      <c r="X9" s="100">
        <f t="shared" si="1"/>
        <v>646600</v>
      </c>
      <c r="Y9" s="100">
        <f t="shared" si="1"/>
        <v>371127</v>
      </c>
      <c r="Z9" s="137">
        <f>+IF(X9&lt;&gt;0,+(Y9/X9)*100,0)</f>
        <v>57.396690380451595</v>
      </c>
      <c r="AA9" s="153">
        <f>SUM(AA10:AA14)</f>
        <v>646600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1315677</v>
      </c>
      <c r="D12" s="155"/>
      <c r="E12" s="156">
        <v>646600</v>
      </c>
      <c r="F12" s="60">
        <v>646600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860319</v>
      </c>
      <c r="R12" s="60">
        <v>860319</v>
      </c>
      <c r="S12" s="60"/>
      <c r="T12" s="60"/>
      <c r="U12" s="60">
        <v>157408</v>
      </c>
      <c r="V12" s="60">
        <v>157408</v>
      </c>
      <c r="W12" s="60">
        <v>1017727</v>
      </c>
      <c r="X12" s="60">
        <v>646600</v>
      </c>
      <c r="Y12" s="60">
        <v>371127</v>
      </c>
      <c r="Z12" s="140">
        <v>57.4</v>
      </c>
      <c r="AA12" s="155">
        <v>646600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181950</v>
      </c>
      <c r="D15" s="153">
        <f>SUM(D16:D18)</f>
        <v>0</v>
      </c>
      <c r="E15" s="154">
        <f t="shared" si="2"/>
        <v>12801000</v>
      </c>
      <c r="F15" s="100">
        <f t="shared" si="2"/>
        <v>12801000</v>
      </c>
      <c r="G15" s="100">
        <f t="shared" si="2"/>
        <v>0</v>
      </c>
      <c r="H15" s="100">
        <f t="shared" si="2"/>
        <v>400000</v>
      </c>
      <c r="I15" s="100">
        <f t="shared" si="2"/>
        <v>1801000</v>
      </c>
      <c r="J15" s="100">
        <f t="shared" si="2"/>
        <v>2201000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1125303</v>
      </c>
      <c r="V15" s="100">
        <f t="shared" si="2"/>
        <v>1125303</v>
      </c>
      <c r="W15" s="100">
        <f t="shared" si="2"/>
        <v>3326303</v>
      </c>
      <c r="X15" s="100">
        <f t="shared" si="2"/>
        <v>12801000</v>
      </c>
      <c r="Y15" s="100">
        <f t="shared" si="2"/>
        <v>-9474697</v>
      </c>
      <c r="Z15" s="137">
        <f>+IF(X15&lt;&gt;0,+(Y15/X15)*100,0)</f>
        <v>-74.0152878681353</v>
      </c>
      <c r="AA15" s="153">
        <f>SUM(AA16:AA18)</f>
        <v>12801000</v>
      </c>
    </row>
    <row r="16" spans="1:27" ht="13.5">
      <c r="A16" s="138" t="s">
        <v>85</v>
      </c>
      <c r="B16" s="136"/>
      <c r="C16" s="155">
        <v>181950</v>
      </c>
      <c r="D16" s="155"/>
      <c r="E16" s="156">
        <v>12801000</v>
      </c>
      <c r="F16" s="60">
        <v>12801000</v>
      </c>
      <c r="G16" s="60"/>
      <c r="H16" s="60">
        <v>400000</v>
      </c>
      <c r="I16" s="60">
        <v>1801000</v>
      </c>
      <c r="J16" s="60">
        <v>2201000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1125303</v>
      </c>
      <c r="V16" s="60">
        <v>1125303</v>
      </c>
      <c r="W16" s="60">
        <v>3326303</v>
      </c>
      <c r="X16" s="60">
        <v>12801000</v>
      </c>
      <c r="Y16" s="60">
        <v>-9474697</v>
      </c>
      <c r="Z16" s="140">
        <v>-74.02</v>
      </c>
      <c r="AA16" s="155">
        <v>12801000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169323308</v>
      </c>
      <c r="D25" s="168">
        <f>+D5+D9+D15+D19+D24</f>
        <v>0</v>
      </c>
      <c r="E25" s="169">
        <f t="shared" si="4"/>
        <v>185057600</v>
      </c>
      <c r="F25" s="73">
        <f t="shared" si="4"/>
        <v>185057600</v>
      </c>
      <c r="G25" s="73">
        <f t="shared" si="4"/>
        <v>66255654</v>
      </c>
      <c r="H25" s="73">
        <f t="shared" si="4"/>
        <v>2138006</v>
      </c>
      <c r="I25" s="73">
        <f t="shared" si="4"/>
        <v>2600860</v>
      </c>
      <c r="J25" s="73">
        <f t="shared" si="4"/>
        <v>70994520</v>
      </c>
      <c r="K25" s="73">
        <f t="shared" si="4"/>
        <v>971000</v>
      </c>
      <c r="L25" s="73">
        <f t="shared" si="4"/>
        <v>53056037</v>
      </c>
      <c r="M25" s="73">
        <f t="shared" si="4"/>
        <v>616278</v>
      </c>
      <c r="N25" s="73">
        <f t="shared" si="4"/>
        <v>54643315</v>
      </c>
      <c r="O25" s="73">
        <f t="shared" si="4"/>
        <v>773573</v>
      </c>
      <c r="P25" s="73">
        <f t="shared" si="4"/>
        <v>834418</v>
      </c>
      <c r="Q25" s="73">
        <f t="shared" si="4"/>
        <v>46012180</v>
      </c>
      <c r="R25" s="73">
        <f t="shared" si="4"/>
        <v>47620171</v>
      </c>
      <c r="S25" s="73">
        <f t="shared" si="4"/>
        <v>831332</v>
      </c>
      <c r="T25" s="73">
        <f t="shared" si="4"/>
        <v>449245</v>
      </c>
      <c r="U25" s="73">
        <f t="shared" si="4"/>
        <v>1282711</v>
      </c>
      <c r="V25" s="73">
        <f t="shared" si="4"/>
        <v>2563288</v>
      </c>
      <c r="W25" s="73">
        <f t="shared" si="4"/>
        <v>175821294</v>
      </c>
      <c r="X25" s="73">
        <f t="shared" si="4"/>
        <v>185057600</v>
      </c>
      <c r="Y25" s="73">
        <f t="shared" si="4"/>
        <v>-9236306</v>
      </c>
      <c r="Z25" s="170">
        <f>+IF(X25&lt;&gt;0,+(Y25/X25)*100,0)</f>
        <v>-4.991043869584389</v>
      </c>
      <c r="AA25" s="168">
        <f>+AA5+AA9+AA15+AA19+AA24</f>
        <v>185057600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86171483</v>
      </c>
      <c r="D28" s="153">
        <f>SUM(D29:D31)</f>
        <v>0</v>
      </c>
      <c r="E28" s="154">
        <f t="shared" si="5"/>
        <v>106299357</v>
      </c>
      <c r="F28" s="100">
        <f t="shared" si="5"/>
        <v>132598357</v>
      </c>
      <c r="G28" s="100">
        <f t="shared" si="5"/>
        <v>6229416</v>
      </c>
      <c r="H28" s="100">
        <f t="shared" si="5"/>
        <v>6423419</v>
      </c>
      <c r="I28" s="100">
        <f t="shared" si="5"/>
        <v>5794156</v>
      </c>
      <c r="J28" s="100">
        <f t="shared" si="5"/>
        <v>18446991</v>
      </c>
      <c r="K28" s="100">
        <f t="shared" si="5"/>
        <v>6026639</v>
      </c>
      <c r="L28" s="100">
        <f t="shared" si="5"/>
        <v>7369512</v>
      </c>
      <c r="M28" s="100">
        <f t="shared" si="5"/>
        <v>7983053</v>
      </c>
      <c r="N28" s="100">
        <f t="shared" si="5"/>
        <v>21379204</v>
      </c>
      <c r="O28" s="100">
        <f t="shared" si="5"/>
        <v>5751697</v>
      </c>
      <c r="P28" s="100">
        <f t="shared" si="5"/>
        <v>5214460</v>
      </c>
      <c r="Q28" s="100">
        <f t="shared" si="5"/>
        <v>10047546</v>
      </c>
      <c r="R28" s="100">
        <f t="shared" si="5"/>
        <v>21013703</v>
      </c>
      <c r="S28" s="100">
        <f t="shared" si="5"/>
        <v>6931207</v>
      </c>
      <c r="T28" s="100">
        <f t="shared" si="5"/>
        <v>6852970</v>
      </c>
      <c r="U28" s="100">
        <f t="shared" si="5"/>
        <v>8475557</v>
      </c>
      <c r="V28" s="100">
        <f t="shared" si="5"/>
        <v>22259734</v>
      </c>
      <c r="W28" s="100">
        <f t="shared" si="5"/>
        <v>83099632</v>
      </c>
      <c r="X28" s="100">
        <f t="shared" si="5"/>
        <v>106299357</v>
      </c>
      <c r="Y28" s="100">
        <f t="shared" si="5"/>
        <v>-23199725</v>
      </c>
      <c r="Z28" s="137">
        <f>+IF(X28&lt;&gt;0,+(Y28/X28)*100,0)</f>
        <v>-21.82489683357163</v>
      </c>
      <c r="AA28" s="153">
        <f>SUM(AA29:AA31)</f>
        <v>132598357</v>
      </c>
    </row>
    <row r="29" spans="1:27" ht="13.5">
      <c r="A29" s="138" t="s">
        <v>75</v>
      </c>
      <c r="B29" s="136"/>
      <c r="C29" s="155">
        <v>56924122</v>
      </c>
      <c r="D29" s="155"/>
      <c r="E29" s="156">
        <v>59008696</v>
      </c>
      <c r="F29" s="60">
        <v>70668696</v>
      </c>
      <c r="G29" s="60">
        <v>3789084</v>
      </c>
      <c r="H29" s="60">
        <v>3615905</v>
      </c>
      <c r="I29" s="60">
        <v>3461498</v>
      </c>
      <c r="J29" s="60">
        <v>10866487</v>
      </c>
      <c r="K29" s="60">
        <v>3815524</v>
      </c>
      <c r="L29" s="60">
        <v>4333462</v>
      </c>
      <c r="M29" s="60">
        <v>4334892</v>
      </c>
      <c r="N29" s="60">
        <v>12483878</v>
      </c>
      <c r="O29" s="60">
        <v>3489205</v>
      </c>
      <c r="P29" s="60">
        <v>2913573</v>
      </c>
      <c r="Q29" s="60">
        <v>6030526</v>
      </c>
      <c r="R29" s="60">
        <v>12433304</v>
      </c>
      <c r="S29" s="60">
        <v>3425340</v>
      </c>
      <c r="T29" s="60">
        <v>3859234</v>
      </c>
      <c r="U29" s="60">
        <v>4648614</v>
      </c>
      <c r="V29" s="60">
        <v>11933188</v>
      </c>
      <c r="W29" s="60">
        <v>47716857</v>
      </c>
      <c r="X29" s="60">
        <v>59008696</v>
      </c>
      <c r="Y29" s="60">
        <v>-11291839</v>
      </c>
      <c r="Z29" s="140">
        <v>-19.14</v>
      </c>
      <c r="AA29" s="155">
        <v>70668696</v>
      </c>
    </row>
    <row r="30" spans="1:27" ht="13.5">
      <c r="A30" s="138" t="s">
        <v>76</v>
      </c>
      <c r="B30" s="136"/>
      <c r="C30" s="157">
        <v>15501522</v>
      </c>
      <c r="D30" s="157"/>
      <c r="E30" s="158">
        <v>23456162</v>
      </c>
      <c r="F30" s="159">
        <v>33456162</v>
      </c>
      <c r="G30" s="159">
        <v>1007013</v>
      </c>
      <c r="H30" s="159">
        <v>1540753</v>
      </c>
      <c r="I30" s="159">
        <v>1265318</v>
      </c>
      <c r="J30" s="159">
        <v>3813084</v>
      </c>
      <c r="K30" s="159">
        <v>1159628</v>
      </c>
      <c r="L30" s="159">
        <v>1723712</v>
      </c>
      <c r="M30" s="159">
        <v>2029596</v>
      </c>
      <c r="N30" s="159">
        <v>4912936</v>
      </c>
      <c r="O30" s="159">
        <v>1032890</v>
      </c>
      <c r="P30" s="159">
        <v>915237</v>
      </c>
      <c r="Q30" s="159">
        <v>1557110</v>
      </c>
      <c r="R30" s="159">
        <v>3505237</v>
      </c>
      <c r="S30" s="159">
        <v>792932</v>
      </c>
      <c r="T30" s="159">
        <v>1221610</v>
      </c>
      <c r="U30" s="159">
        <v>2308653</v>
      </c>
      <c r="V30" s="159">
        <v>4323195</v>
      </c>
      <c r="W30" s="159">
        <v>16554452</v>
      </c>
      <c r="X30" s="159">
        <v>23456162</v>
      </c>
      <c r="Y30" s="159">
        <v>-6901710</v>
      </c>
      <c r="Z30" s="141">
        <v>-29.42</v>
      </c>
      <c r="AA30" s="157">
        <v>33456162</v>
      </c>
    </row>
    <row r="31" spans="1:27" ht="13.5">
      <c r="A31" s="138" t="s">
        <v>77</v>
      </c>
      <c r="B31" s="136"/>
      <c r="C31" s="155">
        <v>13745839</v>
      </c>
      <c r="D31" s="155"/>
      <c r="E31" s="156">
        <v>23834499</v>
      </c>
      <c r="F31" s="60">
        <v>28473499</v>
      </c>
      <c r="G31" s="60">
        <v>1433319</v>
      </c>
      <c r="H31" s="60">
        <v>1266761</v>
      </c>
      <c r="I31" s="60">
        <v>1067340</v>
      </c>
      <c r="J31" s="60">
        <v>3767420</v>
      </c>
      <c r="K31" s="60">
        <v>1051487</v>
      </c>
      <c r="L31" s="60">
        <v>1312338</v>
      </c>
      <c r="M31" s="60">
        <v>1618565</v>
      </c>
      <c r="N31" s="60">
        <v>3982390</v>
      </c>
      <c r="O31" s="60">
        <v>1229602</v>
      </c>
      <c r="P31" s="60">
        <v>1385650</v>
      </c>
      <c r="Q31" s="60">
        <v>2459910</v>
      </c>
      <c r="R31" s="60">
        <v>5075162</v>
      </c>
      <c r="S31" s="60">
        <v>2712935</v>
      </c>
      <c r="T31" s="60">
        <v>1772126</v>
      </c>
      <c r="U31" s="60">
        <v>1518290</v>
      </c>
      <c r="V31" s="60">
        <v>6003351</v>
      </c>
      <c r="W31" s="60">
        <v>18828323</v>
      </c>
      <c r="X31" s="60">
        <v>23834499</v>
      </c>
      <c r="Y31" s="60">
        <v>-5006176</v>
      </c>
      <c r="Z31" s="140">
        <v>-21</v>
      </c>
      <c r="AA31" s="155">
        <v>28473499</v>
      </c>
    </row>
    <row r="32" spans="1:27" ht="13.5">
      <c r="A32" s="135" t="s">
        <v>78</v>
      </c>
      <c r="B32" s="136"/>
      <c r="C32" s="153">
        <f aca="true" t="shared" si="6" ref="C32:Y32">SUM(C33:C37)</f>
        <v>22246313</v>
      </c>
      <c r="D32" s="153">
        <f>SUM(D33:D37)</f>
        <v>0</v>
      </c>
      <c r="E32" s="154">
        <f t="shared" si="6"/>
        <v>50040162</v>
      </c>
      <c r="F32" s="100">
        <f t="shared" si="6"/>
        <v>44922162</v>
      </c>
      <c r="G32" s="100">
        <f t="shared" si="6"/>
        <v>1184632</v>
      </c>
      <c r="H32" s="100">
        <f t="shared" si="6"/>
        <v>1101886</v>
      </c>
      <c r="I32" s="100">
        <f t="shared" si="6"/>
        <v>2149359</v>
      </c>
      <c r="J32" s="100">
        <f t="shared" si="6"/>
        <v>4435877</v>
      </c>
      <c r="K32" s="100">
        <f t="shared" si="6"/>
        <v>2316476</v>
      </c>
      <c r="L32" s="100">
        <f t="shared" si="6"/>
        <v>4211969</v>
      </c>
      <c r="M32" s="100">
        <f t="shared" si="6"/>
        <v>4133535</v>
      </c>
      <c r="N32" s="100">
        <f t="shared" si="6"/>
        <v>10661980</v>
      </c>
      <c r="O32" s="100">
        <f t="shared" si="6"/>
        <v>1676451</v>
      </c>
      <c r="P32" s="100">
        <f t="shared" si="6"/>
        <v>2470917</v>
      </c>
      <c r="Q32" s="100">
        <f t="shared" si="6"/>
        <v>4814380</v>
      </c>
      <c r="R32" s="100">
        <f t="shared" si="6"/>
        <v>8961748</v>
      </c>
      <c r="S32" s="100">
        <f t="shared" si="6"/>
        <v>1327489</v>
      </c>
      <c r="T32" s="100">
        <f t="shared" si="6"/>
        <v>2577240</v>
      </c>
      <c r="U32" s="100">
        <f t="shared" si="6"/>
        <v>2316583</v>
      </c>
      <c r="V32" s="100">
        <f t="shared" si="6"/>
        <v>6221312</v>
      </c>
      <c r="W32" s="100">
        <f t="shared" si="6"/>
        <v>30280917</v>
      </c>
      <c r="X32" s="100">
        <f t="shared" si="6"/>
        <v>50040162</v>
      </c>
      <c r="Y32" s="100">
        <f t="shared" si="6"/>
        <v>-19759245</v>
      </c>
      <c r="Z32" s="137">
        <f>+IF(X32&lt;&gt;0,+(Y32/X32)*100,0)</f>
        <v>-39.48677264474084</v>
      </c>
      <c r="AA32" s="153">
        <f>SUM(AA33:AA37)</f>
        <v>44922162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22246313</v>
      </c>
      <c r="D35" s="155"/>
      <c r="E35" s="156">
        <v>50040162</v>
      </c>
      <c r="F35" s="60">
        <v>44922162</v>
      </c>
      <c r="G35" s="60">
        <v>1184632</v>
      </c>
      <c r="H35" s="60">
        <v>1101886</v>
      </c>
      <c r="I35" s="60">
        <v>2149359</v>
      </c>
      <c r="J35" s="60">
        <v>4435877</v>
      </c>
      <c r="K35" s="60">
        <v>2316476</v>
      </c>
      <c r="L35" s="60">
        <v>4211969</v>
      </c>
      <c r="M35" s="60">
        <v>4133535</v>
      </c>
      <c r="N35" s="60">
        <v>10661980</v>
      </c>
      <c r="O35" s="60">
        <v>1676451</v>
      </c>
      <c r="P35" s="60">
        <v>2470917</v>
      </c>
      <c r="Q35" s="60">
        <v>4814380</v>
      </c>
      <c r="R35" s="60">
        <v>8961748</v>
      </c>
      <c r="S35" s="60">
        <v>1327489</v>
      </c>
      <c r="T35" s="60">
        <v>2577240</v>
      </c>
      <c r="U35" s="60">
        <v>2316583</v>
      </c>
      <c r="V35" s="60">
        <v>6221312</v>
      </c>
      <c r="W35" s="60">
        <v>30280917</v>
      </c>
      <c r="X35" s="60">
        <v>50040162</v>
      </c>
      <c r="Y35" s="60">
        <v>-19759245</v>
      </c>
      <c r="Z35" s="140">
        <v>-39.49</v>
      </c>
      <c r="AA35" s="155">
        <v>44922162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73671467</v>
      </c>
      <c r="D38" s="153">
        <f>SUM(D39:D41)</f>
        <v>0</v>
      </c>
      <c r="E38" s="154">
        <f t="shared" si="7"/>
        <v>168169337</v>
      </c>
      <c r="F38" s="100">
        <f t="shared" si="7"/>
        <v>167947338</v>
      </c>
      <c r="G38" s="100">
        <f t="shared" si="7"/>
        <v>2990752</v>
      </c>
      <c r="H38" s="100">
        <f t="shared" si="7"/>
        <v>17914678</v>
      </c>
      <c r="I38" s="100">
        <f t="shared" si="7"/>
        <v>3591706</v>
      </c>
      <c r="J38" s="100">
        <f t="shared" si="7"/>
        <v>24497136</v>
      </c>
      <c r="K38" s="100">
        <f t="shared" si="7"/>
        <v>3435476</v>
      </c>
      <c r="L38" s="100">
        <f t="shared" si="7"/>
        <v>3993365</v>
      </c>
      <c r="M38" s="100">
        <f t="shared" si="7"/>
        <v>10671023</v>
      </c>
      <c r="N38" s="100">
        <f t="shared" si="7"/>
        <v>18099864</v>
      </c>
      <c r="O38" s="100">
        <f t="shared" si="7"/>
        <v>3909655</v>
      </c>
      <c r="P38" s="100">
        <f t="shared" si="7"/>
        <v>6523739</v>
      </c>
      <c r="Q38" s="100">
        <f t="shared" si="7"/>
        <v>13347609</v>
      </c>
      <c r="R38" s="100">
        <f t="shared" si="7"/>
        <v>23781003</v>
      </c>
      <c r="S38" s="100">
        <f t="shared" si="7"/>
        <v>5283400</v>
      </c>
      <c r="T38" s="100">
        <f t="shared" si="7"/>
        <v>13070265</v>
      </c>
      <c r="U38" s="100">
        <f t="shared" si="7"/>
        <v>8192085</v>
      </c>
      <c r="V38" s="100">
        <f t="shared" si="7"/>
        <v>26545750</v>
      </c>
      <c r="W38" s="100">
        <f t="shared" si="7"/>
        <v>92923753</v>
      </c>
      <c r="X38" s="100">
        <f t="shared" si="7"/>
        <v>168169337</v>
      </c>
      <c r="Y38" s="100">
        <f t="shared" si="7"/>
        <v>-75245584</v>
      </c>
      <c r="Z38" s="137">
        <f>+IF(X38&lt;&gt;0,+(Y38/X38)*100,0)</f>
        <v>-44.74393806999429</v>
      </c>
      <c r="AA38" s="153">
        <f>SUM(AA39:AA41)</f>
        <v>167947338</v>
      </c>
    </row>
    <row r="39" spans="1:27" ht="13.5">
      <c r="A39" s="138" t="s">
        <v>85</v>
      </c>
      <c r="B39" s="136"/>
      <c r="C39" s="155">
        <v>51516166</v>
      </c>
      <c r="D39" s="155"/>
      <c r="E39" s="156">
        <v>133256437</v>
      </c>
      <c r="F39" s="60">
        <v>132301438</v>
      </c>
      <c r="G39" s="60">
        <v>1439329</v>
      </c>
      <c r="H39" s="60">
        <v>16272075</v>
      </c>
      <c r="I39" s="60">
        <v>1423511</v>
      </c>
      <c r="J39" s="60">
        <v>19134915</v>
      </c>
      <c r="K39" s="60">
        <v>1417788</v>
      </c>
      <c r="L39" s="60">
        <v>2022199</v>
      </c>
      <c r="M39" s="60">
        <v>8735839</v>
      </c>
      <c r="N39" s="60">
        <v>12175826</v>
      </c>
      <c r="O39" s="60">
        <v>1818312</v>
      </c>
      <c r="P39" s="60">
        <v>4671474</v>
      </c>
      <c r="Q39" s="60">
        <v>10918390</v>
      </c>
      <c r="R39" s="60">
        <v>17408176</v>
      </c>
      <c r="S39" s="60">
        <v>3369321</v>
      </c>
      <c r="T39" s="60">
        <v>10972990</v>
      </c>
      <c r="U39" s="60">
        <v>5319911</v>
      </c>
      <c r="V39" s="60">
        <v>19662222</v>
      </c>
      <c r="W39" s="60">
        <v>68381139</v>
      </c>
      <c r="X39" s="60">
        <v>133256437</v>
      </c>
      <c r="Y39" s="60">
        <v>-64875298</v>
      </c>
      <c r="Z39" s="140">
        <v>-48.68</v>
      </c>
      <c r="AA39" s="155">
        <v>132301438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22155301</v>
      </c>
      <c r="D41" s="155"/>
      <c r="E41" s="156">
        <v>34912900</v>
      </c>
      <c r="F41" s="60">
        <v>35645900</v>
      </c>
      <c r="G41" s="60">
        <v>1551423</v>
      </c>
      <c r="H41" s="60">
        <v>1642603</v>
      </c>
      <c r="I41" s="60">
        <v>2168195</v>
      </c>
      <c r="J41" s="60">
        <v>5362221</v>
      </c>
      <c r="K41" s="60">
        <v>2017688</v>
      </c>
      <c r="L41" s="60">
        <v>1971166</v>
      </c>
      <c r="M41" s="60">
        <v>1935184</v>
      </c>
      <c r="N41" s="60">
        <v>5924038</v>
      </c>
      <c r="O41" s="60">
        <v>2091343</v>
      </c>
      <c r="P41" s="60">
        <v>1852265</v>
      </c>
      <c r="Q41" s="60">
        <v>2429219</v>
      </c>
      <c r="R41" s="60">
        <v>6372827</v>
      </c>
      <c r="S41" s="60">
        <v>1914079</v>
      </c>
      <c r="T41" s="60">
        <v>2097275</v>
      </c>
      <c r="U41" s="60">
        <v>2872174</v>
      </c>
      <c r="V41" s="60">
        <v>6883528</v>
      </c>
      <c r="W41" s="60">
        <v>24542614</v>
      </c>
      <c r="X41" s="60">
        <v>34912900</v>
      </c>
      <c r="Y41" s="60">
        <v>-10370286</v>
      </c>
      <c r="Z41" s="140">
        <v>-29.7</v>
      </c>
      <c r="AA41" s="155">
        <v>35645900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182089263</v>
      </c>
      <c r="D48" s="168">
        <f>+D28+D32+D38+D42+D47</f>
        <v>0</v>
      </c>
      <c r="E48" s="169">
        <f t="shared" si="9"/>
        <v>324508856</v>
      </c>
      <c r="F48" s="73">
        <f t="shared" si="9"/>
        <v>345467857</v>
      </c>
      <c r="G48" s="73">
        <f t="shared" si="9"/>
        <v>10404800</v>
      </c>
      <c r="H48" s="73">
        <f t="shared" si="9"/>
        <v>25439983</v>
      </c>
      <c r="I48" s="73">
        <f t="shared" si="9"/>
        <v>11535221</v>
      </c>
      <c r="J48" s="73">
        <f t="shared" si="9"/>
        <v>47380004</v>
      </c>
      <c r="K48" s="73">
        <f t="shared" si="9"/>
        <v>11778591</v>
      </c>
      <c r="L48" s="73">
        <f t="shared" si="9"/>
        <v>15574846</v>
      </c>
      <c r="M48" s="73">
        <f t="shared" si="9"/>
        <v>22787611</v>
      </c>
      <c r="N48" s="73">
        <f t="shared" si="9"/>
        <v>50141048</v>
      </c>
      <c r="O48" s="73">
        <f t="shared" si="9"/>
        <v>11337803</v>
      </c>
      <c r="P48" s="73">
        <f t="shared" si="9"/>
        <v>14209116</v>
      </c>
      <c r="Q48" s="73">
        <f t="shared" si="9"/>
        <v>28209535</v>
      </c>
      <c r="R48" s="73">
        <f t="shared" si="9"/>
        <v>53756454</v>
      </c>
      <c r="S48" s="73">
        <f t="shared" si="9"/>
        <v>13542096</v>
      </c>
      <c r="T48" s="73">
        <f t="shared" si="9"/>
        <v>22500475</v>
      </c>
      <c r="U48" s="73">
        <f t="shared" si="9"/>
        <v>18984225</v>
      </c>
      <c r="V48" s="73">
        <f t="shared" si="9"/>
        <v>55026796</v>
      </c>
      <c r="W48" s="73">
        <f t="shared" si="9"/>
        <v>206304302</v>
      </c>
      <c r="X48" s="73">
        <f t="shared" si="9"/>
        <v>324508856</v>
      </c>
      <c r="Y48" s="73">
        <f t="shared" si="9"/>
        <v>-118204554</v>
      </c>
      <c r="Z48" s="170">
        <f>+IF(X48&lt;&gt;0,+(Y48/X48)*100,0)</f>
        <v>-36.425678934321596</v>
      </c>
      <c r="AA48" s="168">
        <f>+AA28+AA32+AA38+AA42+AA47</f>
        <v>345467857</v>
      </c>
    </row>
    <row r="49" spans="1:27" ht="13.5">
      <c r="A49" s="148" t="s">
        <v>49</v>
      </c>
      <c r="B49" s="149"/>
      <c r="C49" s="171">
        <f aca="true" t="shared" si="10" ref="C49:Y49">+C25-C48</f>
        <v>-12765955</v>
      </c>
      <c r="D49" s="171">
        <f>+D25-D48</f>
        <v>0</v>
      </c>
      <c r="E49" s="172">
        <f t="shared" si="10"/>
        <v>-139451256</v>
      </c>
      <c r="F49" s="173">
        <f t="shared" si="10"/>
        <v>-160410257</v>
      </c>
      <c r="G49" s="173">
        <f t="shared" si="10"/>
        <v>55850854</v>
      </c>
      <c r="H49" s="173">
        <f t="shared" si="10"/>
        <v>-23301977</v>
      </c>
      <c r="I49" s="173">
        <f t="shared" si="10"/>
        <v>-8934361</v>
      </c>
      <c r="J49" s="173">
        <f t="shared" si="10"/>
        <v>23614516</v>
      </c>
      <c r="K49" s="173">
        <f t="shared" si="10"/>
        <v>-10807591</v>
      </c>
      <c r="L49" s="173">
        <f t="shared" si="10"/>
        <v>37481191</v>
      </c>
      <c r="M49" s="173">
        <f t="shared" si="10"/>
        <v>-22171333</v>
      </c>
      <c r="N49" s="173">
        <f t="shared" si="10"/>
        <v>4502267</v>
      </c>
      <c r="O49" s="173">
        <f t="shared" si="10"/>
        <v>-10564230</v>
      </c>
      <c r="P49" s="173">
        <f t="shared" si="10"/>
        <v>-13374698</v>
      </c>
      <c r="Q49" s="173">
        <f t="shared" si="10"/>
        <v>17802645</v>
      </c>
      <c r="R49" s="173">
        <f t="shared" si="10"/>
        <v>-6136283</v>
      </c>
      <c r="S49" s="173">
        <f t="shared" si="10"/>
        <v>-12710764</v>
      </c>
      <c r="T49" s="173">
        <f t="shared" si="10"/>
        <v>-22051230</v>
      </c>
      <c r="U49" s="173">
        <f t="shared" si="10"/>
        <v>-17701514</v>
      </c>
      <c r="V49" s="173">
        <f t="shared" si="10"/>
        <v>-52463508</v>
      </c>
      <c r="W49" s="173">
        <f t="shared" si="10"/>
        <v>-30483008</v>
      </c>
      <c r="X49" s="173">
        <f>IF(F25=F48,0,X25-X48)</f>
        <v>-139451256</v>
      </c>
      <c r="Y49" s="173">
        <f t="shared" si="10"/>
        <v>108968248</v>
      </c>
      <c r="Z49" s="174">
        <f>+IF(X49&lt;&gt;0,+(Y49/X49)*100,0)</f>
        <v>-78.14074331463891</v>
      </c>
      <c r="AA49" s="171">
        <f>+AA25-AA48</f>
        <v>-160410257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9950481</v>
      </c>
      <c r="D13" s="155">
        <v>0</v>
      </c>
      <c r="E13" s="156">
        <v>8400000</v>
      </c>
      <c r="F13" s="60">
        <v>8400000</v>
      </c>
      <c r="G13" s="60">
        <v>739827</v>
      </c>
      <c r="H13" s="60">
        <v>802691</v>
      </c>
      <c r="I13" s="60">
        <v>799860</v>
      </c>
      <c r="J13" s="60">
        <v>2342378</v>
      </c>
      <c r="K13" s="60">
        <v>966351</v>
      </c>
      <c r="L13" s="60">
        <v>503459</v>
      </c>
      <c r="M13" s="60">
        <v>543678</v>
      </c>
      <c r="N13" s="60">
        <v>2013488</v>
      </c>
      <c r="O13" s="60">
        <v>746673</v>
      </c>
      <c r="P13" s="60">
        <v>799418</v>
      </c>
      <c r="Q13" s="60">
        <v>665870</v>
      </c>
      <c r="R13" s="60">
        <v>2211961</v>
      </c>
      <c r="S13" s="60">
        <v>804271</v>
      </c>
      <c r="T13" s="60">
        <v>449245</v>
      </c>
      <c r="U13" s="60">
        <v>0</v>
      </c>
      <c r="V13" s="60">
        <v>1253516</v>
      </c>
      <c r="W13" s="60">
        <v>7821343</v>
      </c>
      <c r="X13" s="60">
        <v>8400000</v>
      </c>
      <c r="Y13" s="60">
        <v>-578657</v>
      </c>
      <c r="Z13" s="140">
        <v>-6.89</v>
      </c>
      <c r="AA13" s="155">
        <v>8400000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1649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157244257</v>
      </c>
      <c r="D19" s="155">
        <v>0</v>
      </c>
      <c r="E19" s="156">
        <v>173290000</v>
      </c>
      <c r="F19" s="60">
        <v>173290000</v>
      </c>
      <c r="G19" s="60">
        <v>65514327</v>
      </c>
      <c r="H19" s="60">
        <v>934000</v>
      </c>
      <c r="I19" s="60">
        <v>0</v>
      </c>
      <c r="J19" s="60">
        <v>66448327</v>
      </c>
      <c r="K19" s="60">
        <v>0</v>
      </c>
      <c r="L19" s="60">
        <v>52511000</v>
      </c>
      <c r="M19" s="60">
        <v>0</v>
      </c>
      <c r="N19" s="60">
        <v>52511000</v>
      </c>
      <c r="O19" s="60">
        <v>0</v>
      </c>
      <c r="P19" s="60">
        <v>0</v>
      </c>
      <c r="Q19" s="60">
        <v>45307319</v>
      </c>
      <c r="R19" s="60">
        <v>45307319</v>
      </c>
      <c r="S19" s="60">
        <v>0</v>
      </c>
      <c r="T19" s="60">
        <v>0</v>
      </c>
      <c r="U19" s="60">
        <v>157408</v>
      </c>
      <c r="V19" s="60">
        <v>157408</v>
      </c>
      <c r="W19" s="60">
        <v>164424054</v>
      </c>
      <c r="X19" s="60">
        <v>173290000</v>
      </c>
      <c r="Y19" s="60">
        <v>-8865946</v>
      </c>
      <c r="Z19" s="140">
        <v>-5.12</v>
      </c>
      <c r="AA19" s="155">
        <v>173290000</v>
      </c>
    </row>
    <row r="20" spans="1:27" ht="13.5">
      <c r="A20" s="181" t="s">
        <v>35</v>
      </c>
      <c r="B20" s="185"/>
      <c r="C20" s="155">
        <v>1030294</v>
      </c>
      <c r="D20" s="155">
        <v>0</v>
      </c>
      <c r="E20" s="156">
        <v>566600</v>
      </c>
      <c r="F20" s="54">
        <v>566600</v>
      </c>
      <c r="G20" s="54">
        <v>1500</v>
      </c>
      <c r="H20" s="54">
        <v>1315</v>
      </c>
      <c r="I20" s="54">
        <v>0</v>
      </c>
      <c r="J20" s="54">
        <v>2815</v>
      </c>
      <c r="K20" s="54">
        <v>4649</v>
      </c>
      <c r="L20" s="54">
        <v>41578</v>
      </c>
      <c r="M20" s="54">
        <v>72600</v>
      </c>
      <c r="N20" s="54">
        <v>118827</v>
      </c>
      <c r="O20" s="54">
        <v>26900</v>
      </c>
      <c r="P20" s="54">
        <v>35000</v>
      </c>
      <c r="Q20" s="54">
        <v>38991</v>
      </c>
      <c r="R20" s="54">
        <v>100891</v>
      </c>
      <c r="S20" s="54">
        <v>27061</v>
      </c>
      <c r="T20" s="54">
        <v>0</v>
      </c>
      <c r="U20" s="54">
        <v>0</v>
      </c>
      <c r="V20" s="54">
        <v>27061</v>
      </c>
      <c r="W20" s="54">
        <v>249594</v>
      </c>
      <c r="X20" s="54">
        <v>566600</v>
      </c>
      <c r="Y20" s="54">
        <v>-317006</v>
      </c>
      <c r="Z20" s="184">
        <v>-55.95</v>
      </c>
      <c r="AA20" s="130">
        <v>566600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168226681</v>
      </c>
      <c r="D22" s="188">
        <f>SUM(D5:D21)</f>
        <v>0</v>
      </c>
      <c r="E22" s="189">
        <f t="shared" si="0"/>
        <v>182256600</v>
      </c>
      <c r="F22" s="190">
        <f t="shared" si="0"/>
        <v>182256600</v>
      </c>
      <c r="G22" s="190">
        <f t="shared" si="0"/>
        <v>66255654</v>
      </c>
      <c r="H22" s="190">
        <f t="shared" si="0"/>
        <v>1738006</v>
      </c>
      <c r="I22" s="190">
        <f t="shared" si="0"/>
        <v>799860</v>
      </c>
      <c r="J22" s="190">
        <f t="shared" si="0"/>
        <v>68793520</v>
      </c>
      <c r="K22" s="190">
        <f t="shared" si="0"/>
        <v>971000</v>
      </c>
      <c r="L22" s="190">
        <f t="shared" si="0"/>
        <v>53056037</v>
      </c>
      <c r="M22" s="190">
        <f t="shared" si="0"/>
        <v>616278</v>
      </c>
      <c r="N22" s="190">
        <f t="shared" si="0"/>
        <v>54643315</v>
      </c>
      <c r="O22" s="190">
        <f t="shared" si="0"/>
        <v>773573</v>
      </c>
      <c r="P22" s="190">
        <f t="shared" si="0"/>
        <v>834418</v>
      </c>
      <c r="Q22" s="190">
        <f t="shared" si="0"/>
        <v>46012180</v>
      </c>
      <c r="R22" s="190">
        <f t="shared" si="0"/>
        <v>47620171</v>
      </c>
      <c r="S22" s="190">
        <f t="shared" si="0"/>
        <v>831332</v>
      </c>
      <c r="T22" s="190">
        <f t="shared" si="0"/>
        <v>449245</v>
      </c>
      <c r="U22" s="190">
        <f t="shared" si="0"/>
        <v>157408</v>
      </c>
      <c r="V22" s="190">
        <f t="shared" si="0"/>
        <v>1437985</v>
      </c>
      <c r="W22" s="190">
        <f t="shared" si="0"/>
        <v>172494991</v>
      </c>
      <c r="X22" s="190">
        <f t="shared" si="0"/>
        <v>182256600</v>
      </c>
      <c r="Y22" s="190">
        <f t="shared" si="0"/>
        <v>-9761609</v>
      </c>
      <c r="Z22" s="191">
        <f>+IF(X22&lt;&gt;0,+(Y22/X22)*100,0)</f>
        <v>-5.355970099299559</v>
      </c>
      <c r="AA22" s="188">
        <f>SUM(AA5:AA21)</f>
        <v>182256600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55157845</v>
      </c>
      <c r="D25" s="155">
        <v>0</v>
      </c>
      <c r="E25" s="156">
        <v>80323720</v>
      </c>
      <c r="F25" s="60">
        <v>74327520</v>
      </c>
      <c r="G25" s="60">
        <v>4872201</v>
      </c>
      <c r="H25" s="60">
        <v>4842104</v>
      </c>
      <c r="I25" s="60">
        <v>4896159</v>
      </c>
      <c r="J25" s="60">
        <v>14610464</v>
      </c>
      <c r="K25" s="60">
        <v>5139115</v>
      </c>
      <c r="L25" s="60">
        <v>5729557</v>
      </c>
      <c r="M25" s="60">
        <v>5166529</v>
      </c>
      <c r="N25" s="60">
        <v>16035201</v>
      </c>
      <c r="O25" s="60">
        <v>5784946</v>
      </c>
      <c r="P25" s="60">
        <v>5130700</v>
      </c>
      <c r="Q25" s="60">
        <v>5078960</v>
      </c>
      <c r="R25" s="60">
        <v>15994606</v>
      </c>
      <c r="S25" s="60">
        <v>5174862</v>
      </c>
      <c r="T25" s="60">
        <v>5175790</v>
      </c>
      <c r="U25" s="60">
        <v>5923878</v>
      </c>
      <c r="V25" s="60">
        <v>16274530</v>
      </c>
      <c r="W25" s="60">
        <v>62914801</v>
      </c>
      <c r="X25" s="60">
        <v>80323720</v>
      </c>
      <c r="Y25" s="60">
        <v>-17408919</v>
      </c>
      <c r="Z25" s="140">
        <v>-21.67</v>
      </c>
      <c r="AA25" s="155">
        <v>74327520</v>
      </c>
    </row>
    <row r="26" spans="1:27" ht="13.5">
      <c r="A26" s="183" t="s">
        <v>38</v>
      </c>
      <c r="B26" s="182"/>
      <c r="C26" s="155">
        <v>7595989</v>
      </c>
      <c r="D26" s="155">
        <v>0</v>
      </c>
      <c r="E26" s="156">
        <v>8924000</v>
      </c>
      <c r="F26" s="60">
        <v>8924000</v>
      </c>
      <c r="G26" s="60">
        <v>602415</v>
      </c>
      <c r="H26" s="60">
        <v>666143</v>
      </c>
      <c r="I26" s="60">
        <v>659011</v>
      </c>
      <c r="J26" s="60">
        <v>1927569</v>
      </c>
      <c r="K26" s="60">
        <v>631422</v>
      </c>
      <c r="L26" s="60">
        <v>0</v>
      </c>
      <c r="M26" s="60">
        <v>633052</v>
      </c>
      <c r="N26" s="60">
        <v>1264474</v>
      </c>
      <c r="O26" s="60">
        <v>0</v>
      </c>
      <c r="P26" s="60">
        <v>595428</v>
      </c>
      <c r="Q26" s="60">
        <v>638362</v>
      </c>
      <c r="R26" s="60">
        <v>1233790</v>
      </c>
      <c r="S26" s="60">
        <v>975265</v>
      </c>
      <c r="T26" s="60">
        <v>651228</v>
      </c>
      <c r="U26" s="60">
        <v>0</v>
      </c>
      <c r="V26" s="60">
        <v>1626493</v>
      </c>
      <c r="W26" s="60">
        <v>6052326</v>
      </c>
      <c r="X26" s="60">
        <v>8924000</v>
      </c>
      <c r="Y26" s="60">
        <v>-2871674</v>
      </c>
      <c r="Z26" s="140">
        <v>-32.18</v>
      </c>
      <c r="AA26" s="155">
        <v>8924000</v>
      </c>
    </row>
    <row r="27" spans="1:27" ht="13.5">
      <c r="A27" s="183" t="s">
        <v>118</v>
      </c>
      <c r="B27" s="182"/>
      <c r="C27" s="155">
        <v>590929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2497440</v>
      </c>
      <c r="D28" s="155">
        <v>0</v>
      </c>
      <c r="E28" s="156">
        <v>3031976</v>
      </c>
      <c r="F28" s="60">
        <v>3031976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1194877</v>
      </c>
      <c r="R28" s="60">
        <v>1194877</v>
      </c>
      <c r="S28" s="60">
        <v>0</v>
      </c>
      <c r="T28" s="60">
        <v>353785</v>
      </c>
      <c r="U28" s="60">
        <v>0</v>
      </c>
      <c r="V28" s="60">
        <v>353785</v>
      </c>
      <c r="W28" s="60">
        <v>1548662</v>
      </c>
      <c r="X28" s="60">
        <v>3031976</v>
      </c>
      <c r="Y28" s="60">
        <v>-1483314</v>
      </c>
      <c r="Z28" s="140">
        <v>-48.92</v>
      </c>
      <c r="AA28" s="155">
        <v>3031976</v>
      </c>
    </row>
    <row r="29" spans="1:27" ht="13.5">
      <c r="A29" s="183" t="s">
        <v>40</v>
      </c>
      <c r="B29" s="182"/>
      <c r="C29" s="155">
        <v>921319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572192</v>
      </c>
      <c r="D31" s="155">
        <v>0</v>
      </c>
      <c r="E31" s="156">
        <v>1944100</v>
      </c>
      <c r="F31" s="60">
        <v>2265100</v>
      </c>
      <c r="G31" s="60">
        <v>8662</v>
      </c>
      <c r="H31" s="60">
        <v>65102</v>
      </c>
      <c r="I31" s="60">
        <v>36864</v>
      </c>
      <c r="J31" s="60">
        <v>110628</v>
      </c>
      <c r="K31" s="60">
        <v>66935</v>
      </c>
      <c r="L31" s="60">
        <v>83326</v>
      </c>
      <c r="M31" s="60">
        <v>47103</v>
      </c>
      <c r="N31" s="60">
        <v>197364</v>
      </c>
      <c r="O31" s="60">
        <v>100967</v>
      </c>
      <c r="P31" s="60">
        <v>14730</v>
      </c>
      <c r="Q31" s="60">
        <v>299926</v>
      </c>
      <c r="R31" s="60">
        <v>415623</v>
      </c>
      <c r="S31" s="60">
        <v>167054</v>
      </c>
      <c r="T31" s="60">
        <v>317549</v>
      </c>
      <c r="U31" s="60">
        <v>240350</v>
      </c>
      <c r="V31" s="60">
        <v>724953</v>
      </c>
      <c r="W31" s="60">
        <v>1448568</v>
      </c>
      <c r="X31" s="60">
        <v>1944100</v>
      </c>
      <c r="Y31" s="60">
        <v>-495532</v>
      </c>
      <c r="Z31" s="140">
        <v>-25.49</v>
      </c>
      <c r="AA31" s="155">
        <v>2265100</v>
      </c>
    </row>
    <row r="32" spans="1:27" ht="13.5">
      <c r="A32" s="183" t="s">
        <v>121</v>
      </c>
      <c r="B32" s="182"/>
      <c r="C32" s="155">
        <v>2291390</v>
      </c>
      <c r="D32" s="155">
        <v>0</v>
      </c>
      <c r="E32" s="156">
        <v>4640653</v>
      </c>
      <c r="F32" s="60">
        <v>4595853</v>
      </c>
      <c r="G32" s="60">
        <v>88637</v>
      </c>
      <c r="H32" s="60">
        <v>125535</v>
      </c>
      <c r="I32" s="60">
        <v>75396</v>
      </c>
      <c r="J32" s="60">
        <v>289568</v>
      </c>
      <c r="K32" s="60">
        <v>50712</v>
      </c>
      <c r="L32" s="60">
        <v>191504</v>
      </c>
      <c r="M32" s="60">
        <v>73924</v>
      </c>
      <c r="N32" s="60">
        <v>316140</v>
      </c>
      <c r="O32" s="60">
        <v>161002</v>
      </c>
      <c r="P32" s="60">
        <v>186386</v>
      </c>
      <c r="Q32" s="60">
        <v>249061</v>
      </c>
      <c r="R32" s="60">
        <v>596449</v>
      </c>
      <c r="S32" s="60">
        <v>113643</v>
      </c>
      <c r="T32" s="60">
        <v>70118</v>
      </c>
      <c r="U32" s="60">
        <v>160534</v>
      </c>
      <c r="V32" s="60">
        <v>344295</v>
      </c>
      <c r="W32" s="60">
        <v>1546452</v>
      </c>
      <c r="X32" s="60">
        <v>4640653</v>
      </c>
      <c r="Y32" s="60">
        <v>-3094201</v>
      </c>
      <c r="Z32" s="140">
        <v>-66.68</v>
      </c>
      <c r="AA32" s="155">
        <v>4595853</v>
      </c>
    </row>
    <row r="33" spans="1:27" ht="13.5">
      <c r="A33" s="183" t="s">
        <v>42</v>
      </c>
      <c r="B33" s="182"/>
      <c r="C33" s="155">
        <v>84379881</v>
      </c>
      <c r="D33" s="155">
        <v>0</v>
      </c>
      <c r="E33" s="156">
        <v>185596703</v>
      </c>
      <c r="F33" s="60">
        <v>206341704</v>
      </c>
      <c r="G33" s="60">
        <v>2271672</v>
      </c>
      <c r="H33" s="60">
        <v>17709309</v>
      </c>
      <c r="I33" s="60">
        <v>3483834</v>
      </c>
      <c r="J33" s="60">
        <v>23464815</v>
      </c>
      <c r="K33" s="60">
        <v>3179138</v>
      </c>
      <c r="L33" s="60">
        <v>5968539</v>
      </c>
      <c r="M33" s="60">
        <v>12544194</v>
      </c>
      <c r="N33" s="60">
        <v>21691871</v>
      </c>
      <c r="O33" s="60">
        <v>2961915</v>
      </c>
      <c r="P33" s="60">
        <v>6330366</v>
      </c>
      <c r="Q33" s="60">
        <v>17162467</v>
      </c>
      <c r="R33" s="60">
        <v>26454748</v>
      </c>
      <c r="S33" s="60">
        <v>4461007</v>
      </c>
      <c r="T33" s="60">
        <v>14498001</v>
      </c>
      <c r="U33" s="60">
        <v>9470532</v>
      </c>
      <c r="V33" s="60">
        <v>28429540</v>
      </c>
      <c r="W33" s="60">
        <v>100040974</v>
      </c>
      <c r="X33" s="60">
        <v>185596703</v>
      </c>
      <c r="Y33" s="60">
        <v>-85555729</v>
      </c>
      <c r="Z33" s="140">
        <v>-46.1</v>
      </c>
      <c r="AA33" s="155">
        <v>206341704</v>
      </c>
    </row>
    <row r="34" spans="1:27" ht="13.5">
      <c r="A34" s="183" t="s">
        <v>43</v>
      </c>
      <c r="B34" s="182"/>
      <c r="C34" s="155">
        <v>28082278</v>
      </c>
      <c r="D34" s="155">
        <v>0</v>
      </c>
      <c r="E34" s="156">
        <v>39927704</v>
      </c>
      <c r="F34" s="60">
        <v>45861704</v>
      </c>
      <c r="G34" s="60">
        <v>2561213</v>
      </c>
      <c r="H34" s="60">
        <v>2031790</v>
      </c>
      <c r="I34" s="60">
        <v>2383957</v>
      </c>
      <c r="J34" s="60">
        <v>6976960</v>
      </c>
      <c r="K34" s="60">
        <v>2711269</v>
      </c>
      <c r="L34" s="60">
        <v>3601920</v>
      </c>
      <c r="M34" s="60">
        <v>4322809</v>
      </c>
      <c r="N34" s="60">
        <v>10635998</v>
      </c>
      <c r="O34" s="60">
        <v>2328973</v>
      </c>
      <c r="P34" s="60">
        <v>1951506</v>
      </c>
      <c r="Q34" s="60">
        <v>3585882</v>
      </c>
      <c r="R34" s="60">
        <v>7866361</v>
      </c>
      <c r="S34" s="60">
        <v>2650265</v>
      </c>
      <c r="T34" s="60">
        <v>1434004</v>
      </c>
      <c r="U34" s="60">
        <v>3188931</v>
      </c>
      <c r="V34" s="60">
        <v>7273200</v>
      </c>
      <c r="W34" s="60">
        <v>32752519</v>
      </c>
      <c r="X34" s="60">
        <v>39927704</v>
      </c>
      <c r="Y34" s="60">
        <v>-7175185</v>
      </c>
      <c r="Z34" s="140">
        <v>-17.97</v>
      </c>
      <c r="AA34" s="155">
        <v>45861704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120000</v>
      </c>
      <c r="F35" s="60">
        <v>120000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120000</v>
      </c>
      <c r="Y35" s="60">
        <v>-120000</v>
      </c>
      <c r="Z35" s="140">
        <v>-100</v>
      </c>
      <c r="AA35" s="155">
        <v>120000</v>
      </c>
    </row>
    <row r="36" spans="1:27" ht="12.75">
      <c r="A36" s="193" t="s">
        <v>44</v>
      </c>
      <c r="B36" s="187"/>
      <c r="C36" s="188">
        <f aca="true" t="shared" si="1" ref="C36:Y36">SUM(C25:C35)</f>
        <v>182089263</v>
      </c>
      <c r="D36" s="188">
        <f>SUM(D25:D35)</f>
        <v>0</v>
      </c>
      <c r="E36" s="189">
        <f t="shared" si="1"/>
        <v>324508856</v>
      </c>
      <c r="F36" s="190">
        <f t="shared" si="1"/>
        <v>345467857</v>
      </c>
      <c r="G36" s="190">
        <f t="shared" si="1"/>
        <v>10404800</v>
      </c>
      <c r="H36" s="190">
        <f t="shared" si="1"/>
        <v>25439983</v>
      </c>
      <c r="I36" s="190">
        <f t="shared" si="1"/>
        <v>11535221</v>
      </c>
      <c r="J36" s="190">
        <f t="shared" si="1"/>
        <v>47380004</v>
      </c>
      <c r="K36" s="190">
        <f t="shared" si="1"/>
        <v>11778591</v>
      </c>
      <c r="L36" s="190">
        <f t="shared" si="1"/>
        <v>15574846</v>
      </c>
      <c r="M36" s="190">
        <f t="shared" si="1"/>
        <v>22787611</v>
      </c>
      <c r="N36" s="190">
        <f t="shared" si="1"/>
        <v>50141048</v>
      </c>
      <c r="O36" s="190">
        <f t="shared" si="1"/>
        <v>11337803</v>
      </c>
      <c r="P36" s="190">
        <f t="shared" si="1"/>
        <v>14209116</v>
      </c>
      <c r="Q36" s="190">
        <f t="shared" si="1"/>
        <v>28209535</v>
      </c>
      <c r="R36" s="190">
        <f t="shared" si="1"/>
        <v>53756454</v>
      </c>
      <c r="S36" s="190">
        <f t="shared" si="1"/>
        <v>13542096</v>
      </c>
      <c r="T36" s="190">
        <f t="shared" si="1"/>
        <v>22500475</v>
      </c>
      <c r="U36" s="190">
        <f t="shared" si="1"/>
        <v>18984225</v>
      </c>
      <c r="V36" s="190">
        <f t="shared" si="1"/>
        <v>55026796</v>
      </c>
      <c r="W36" s="190">
        <f t="shared" si="1"/>
        <v>206304302</v>
      </c>
      <c r="X36" s="190">
        <f t="shared" si="1"/>
        <v>324508856</v>
      </c>
      <c r="Y36" s="190">
        <f t="shared" si="1"/>
        <v>-118204554</v>
      </c>
      <c r="Z36" s="191">
        <f>+IF(X36&lt;&gt;0,+(Y36/X36)*100,0)</f>
        <v>-36.425678934321596</v>
      </c>
      <c r="AA36" s="188">
        <f>SUM(AA25:AA35)</f>
        <v>345467857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-13862582</v>
      </c>
      <c r="D38" s="199">
        <f>+D22-D36</f>
        <v>0</v>
      </c>
      <c r="E38" s="200">
        <f t="shared" si="2"/>
        <v>-142252256</v>
      </c>
      <c r="F38" s="106">
        <f t="shared" si="2"/>
        <v>-163211257</v>
      </c>
      <c r="G38" s="106">
        <f t="shared" si="2"/>
        <v>55850854</v>
      </c>
      <c r="H38" s="106">
        <f t="shared" si="2"/>
        <v>-23701977</v>
      </c>
      <c r="I38" s="106">
        <f t="shared" si="2"/>
        <v>-10735361</v>
      </c>
      <c r="J38" s="106">
        <f t="shared" si="2"/>
        <v>21413516</v>
      </c>
      <c r="K38" s="106">
        <f t="shared" si="2"/>
        <v>-10807591</v>
      </c>
      <c r="L38" s="106">
        <f t="shared" si="2"/>
        <v>37481191</v>
      </c>
      <c r="M38" s="106">
        <f t="shared" si="2"/>
        <v>-22171333</v>
      </c>
      <c r="N38" s="106">
        <f t="shared" si="2"/>
        <v>4502267</v>
      </c>
      <c r="O38" s="106">
        <f t="shared" si="2"/>
        <v>-10564230</v>
      </c>
      <c r="P38" s="106">
        <f t="shared" si="2"/>
        <v>-13374698</v>
      </c>
      <c r="Q38" s="106">
        <f t="shared" si="2"/>
        <v>17802645</v>
      </c>
      <c r="R38" s="106">
        <f t="shared" si="2"/>
        <v>-6136283</v>
      </c>
      <c r="S38" s="106">
        <f t="shared" si="2"/>
        <v>-12710764</v>
      </c>
      <c r="T38" s="106">
        <f t="shared" si="2"/>
        <v>-22051230</v>
      </c>
      <c r="U38" s="106">
        <f t="shared" si="2"/>
        <v>-18826817</v>
      </c>
      <c r="V38" s="106">
        <f t="shared" si="2"/>
        <v>-53588811</v>
      </c>
      <c r="W38" s="106">
        <f t="shared" si="2"/>
        <v>-33809311</v>
      </c>
      <c r="X38" s="106">
        <f>IF(F22=F36,0,X22-X36)</f>
        <v>-142252256</v>
      </c>
      <c r="Y38" s="106">
        <f t="shared" si="2"/>
        <v>108442945</v>
      </c>
      <c r="Z38" s="201">
        <f>+IF(X38&lt;&gt;0,+(Y38/X38)*100,0)</f>
        <v>-76.23284723161086</v>
      </c>
      <c r="AA38" s="199">
        <f>+AA22-AA36</f>
        <v>-163211257</v>
      </c>
    </row>
    <row r="39" spans="1:27" ht="13.5">
      <c r="A39" s="181" t="s">
        <v>46</v>
      </c>
      <c r="B39" s="185"/>
      <c r="C39" s="155">
        <v>1096627</v>
      </c>
      <c r="D39" s="155">
        <v>0</v>
      </c>
      <c r="E39" s="156">
        <v>2801000</v>
      </c>
      <c r="F39" s="60">
        <v>2801000</v>
      </c>
      <c r="G39" s="60">
        <v>0</v>
      </c>
      <c r="H39" s="60">
        <v>400000</v>
      </c>
      <c r="I39" s="60">
        <v>1801000</v>
      </c>
      <c r="J39" s="60">
        <v>2201000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1125303</v>
      </c>
      <c r="V39" s="60">
        <v>1125303</v>
      </c>
      <c r="W39" s="60">
        <v>3326303</v>
      </c>
      <c r="X39" s="60">
        <v>2801000</v>
      </c>
      <c r="Y39" s="60">
        <v>525303</v>
      </c>
      <c r="Z39" s="140">
        <v>18.75</v>
      </c>
      <c r="AA39" s="155">
        <v>2801000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-12765955</v>
      </c>
      <c r="D42" s="206">
        <f>SUM(D38:D41)</f>
        <v>0</v>
      </c>
      <c r="E42" s="207">
        <f t="shared" si="3"/>
        <v>-139451256</v>
      </c>
      <c r="F42" s="88">
        <f t="shared" si="3"/>
        <v>-160410257</v>
      </c>
      <c r="G42" s="88">
        <f t="shared" si="3"/>
        <v>55850854</v>
      </c>
      <c r="H42" s="88">
        <f t="shared" si="3"/>
        <v>-23301977</v>
      </c>
      <c r="I42" s="88">
        <f t="shared" si="3"/>
        <v>-8934361</v>
      </c>
      <c r="J42" s="88">
        <f t="shared" si="3"/>
        <v>23614516</v>
      </c>
      <c r="K42" s="88">
        <f t="shared" si="3"/>
        <v>-10807591</v>
      </c>
      <c r="L42" s="88">
        <f t="shared" si="3"/>
        <v>37481191</v>
      </c>
      <c r="M42" s="88">
        <f t="shared" si="3"/>
        <v>-22171333</v>
      </c>
      <c r="N42" s="88">
        <f t="shared" si="3"/>
        <v>4502267</v>
      </c>
      <c r="O42" s="88">
        <f t="shared" si="3"/>
        <v>-10564230</v>
      </c>
      <c r="P42" s="88">
        <f t="shared" si="3"/>
        <v>-13374698</v>
      </c>
      <c r="Q42" s="88">
        <f t="shared" si="3"/>
        <v>17802645</v>
      </c>
      <c r="R42" s="88">
        <f t="shared" si="3"/>
        <v>-6136283</v>
      </c>
      <c r="S42" s="88">
        <f t="shared" si="3"/>
        <v>-12710764</v>
      </c>
      <c r="T42" s="88">
        <f t="shared" si="3"/>
        <v>-22051230</v>
      </c>
      <c r="U42" s="88">
        <f t="shared" si="3"/>
        <v>-17701514</v>
      </c>
      <c r="V42" s="88">
        <f t="shared" si="3"/>
        <v>-52463508</v>
      </c>
      <c r="W42" s="88">
        <f t="shared" si="3"/>
        <v>-30483008</v>
      </c>
      <c r="X42" s="88">
        <f t="shared" si="3"/>
        <v>-139451256</v>
      </c>
      <c r="Y42" s="88">
        <f t="shared" si="3"/>
        <v>108968248</v>
      </c>
      <c r="Z42" s="208">
        <f>+IF(X42&lt;&gt;0,+(Y42/X42)*100,0)</f>
        <v>-78.14074331463891</v>
      </c>
      <c r="AA42" s="206">
        <f>SUM(AA38:AA41)</f>
        <v>-160410257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-12765955</v>
      </c>
      <c r="D44" s="210">
        <f>+D42-D43</f>
        <v>0</v>
      </c>
      <c r="E44" s="211">
        <f t="shared" si="4"/>
        <v>-139451256</v>
      </c>
      <c r="F44" s="77">
        <f t="shared" si="4"/>
        <v>-160410257</v>
      </c>
      <c r="G44" s="77">
        <f t="shared" si="4"/>
        <v>55850854</v>
      </c>
      <c r="H44" s="77">
        <f t="shared" si="4"/>
        <v>-23301977</v>
      </c>
      <c r="I44" s="77">
        <f t="shared" si="4"/>
        <v>-8934361</v>
      </c>
      <c r="J44" s="77">
        <f t="shared" si="4"/>
        <v>23614516</v>
      </c>
      <c r="K44" s="77">
        <f t="shared" si="4"/>
        <v>-10807591</v>
      </c>
      <c r="L44" s="77">
        <f t="shared" si="4"/>
        <v>37481191</v>
      </c>
      <c r="M44" s="77">
        <f t="shared" si="4"/>
        <v>-22171333</v>
      </c>
      <c r="N44" s="77">
        <f t="shared" si="4"/>
        <v>4502267</v>
      </c>
      <c r="O44" s="77">
        <f t="shared" si="4"/>
        <v>-10564230</v>
      </c>
      <c r="P44" s="77">
        <f t="shared" si="4"/>
        <v>-13374698</v>
      </c>
      <c r="Q44" s="77">
        <f t="shared" si="4"/>
        <v>17802645</v>
      </c>
      <c r="R44" s="77">
        <f t="shared" si="4"/>
        <v>-6136283</v>
      </c>
      <c r="S44" s="77">
        <f t="shared" si="4"/>
        <v>-12710764</v>
      </c>
      <c r="T44" s="77">
        <f t="shared" si="4"/>
        <v>-22051230</v>
      </c>
      <c r="U44" s="77">
        <f t="shared" si="4"/>
        <v>-17701514</v>
      </c>
      <c r="V44" s="77">
        <f t="shared" si="4"/>
        <v>-52463508</v>
      </c>
      <c r="W44" s="77">
        <f t="shared" si="4"/>
        <v>-30483008</v>
      </c>
      <c r="X44" s="77">
        <f t="shared" si="4"/>
        <v>-139451256</v>
      </c>
      <c r="Y44" s="77">
        <f t="shared" si="4"/>
        <v>108968248</v>
      </c>
      <c r="Z44" s="212">
        <f>+IF(X44&lt;&gt;0,+(Y44/X44)*100,0)</f>
        <v>-78.14074331463891</v>
      </c>
      <c r="AA44" s="210">
        <f>+AA42-AA43</f>
        <v>-160410257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-12765955</v>
      </c>
      <c r="D46" s="206">
        <f>SUM(D44:D45)</f>
        <v>0</v>
      </c>
      <c r="E46" s="207">
        <f t="shared" si="5"/>
        <v>-139451256</v>
      </c>
      <c r="F46" s="88">
        <f t="shared" si="5"/>
        <v>-160410257</v>
      </c>
      <c r="G46" s="88">
        <f t="shared" si="5"/>
        <v>55850854</v>
      </c>
      <c r="H46" s="88">
        <f t="shared" si="5"/>
        <v>-23301977</v>
      </c>
      <c r="I46" s="88">
        <f t="shared" si="5"/>
        <v>-8934361</v>
      </c>
      <c r="J46" s="88">
        <f t="shared" si="5"/>
        <v>23614516</v>
      </c>
      <c r="K46" s="88">
        <f t="shared" si="5"/>
        <v>-10807591</v>
      </c>
      <c r="L46" s="88">
        <f t="shared" si="5"/>
        <v>37481191</v>
      </c>
      <c r="M46" s="88">
        <f t="shared" si="5"/>
        <v>-22171333</v>
      </c>
      <c r="N46" s="88">
        <f t="shared" si="5"/>
        <v>4502267</v>
      </c>
      <c r="O46" s="88">
        <f t="shared" si="5"/>
        <v>-10564230</v>
      </c>
      <c r="P46" s="88">
        <f t="shared" si="5"/>
        <v>-13374698</v>
      </c>
      <c r="Q46" s="88">
        <f t="shared" si="5"/>
        <v>17802645</v>
      </c>
      <c r="R46" s="88">
        <f t="shared" si="5"/>
        <v>-6136283</v>
      </c>
      <c r="S46" s="88">
        <f t="shared" si="5"/>
        <v>-12710764</v>
      </c>
      <c r="T46" s="88">
        <f t="shared" si="5"/>
        <v>-22051230</v>
      </c>
      <c r="U46" s="88">
        <f t="shared" si="5"/>
        <v>-17701514</v>
      </c>
      <c r="V46" s="88">
        <f t="shared" si="5"/>
        <v>-52463508</v>
      </c>
      <c r="W46" s="88">
        <f t="shared" si="5"/>
        <v>-30483008</v>
      </c>
      <c r="X46" s="88">
        <f t="shared" si="5"/>
        <v>-139451256</v>
      </c>
      <c r="Y46" s="88">
        <f t="shared" si="5"/>
        <v>108968248</v>
      </c>
      <c r="Z46" s="208">
        <f>+IF(X46&lt;&gt;0,+(Y46/X46)*100,0)</f>
        <v>-78.14074331463891</v>
      </c>
      <c r="AA46" s="206">
        <f>SUM(AA44:AA45)</f>
        <v>-160410257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-12765955</v>
      </c>
      <c r="D48" s="217">
        <f>SUM(D46:D47)</f>
        <v>0</v>
      </c>
      <c r="E48" s="218">
        <f t="shared" si="6"/>
        <v>-139451256</v>
      </c>
      <c r="F48" s="219">
        <f t="shared" si="6"/>
        <v>-160410257</v>
      </c>
      <c r="G48" s="219">
        <f t="shared" si="6"/>
        <v>55850854</v>
      </c>
      <c r="H48" s="220">
        <f t="shared" si="6"/>
        <v>-23301977</v>
      </c>
      <c r="I48" s="220">
        <f t="shared" si="6"/>
        <v>-8934361</v>
      </c>
      <c r="J48" s="220">
        <f t="shared" si="6"/>
        <v>23614516</v>
      </c>
      <c r="K48" s="220">
        <f t="shared" si="6"/>
        <v>-10807591</v>
      </c>
      <c r="L48" s="220">
        <f t="shared" si="6"/>
        <v>37481191</v>
      </c>
      <c r="M48" s="219">
        <f t="shared" si="6"/>
        <v>-22171333</v>
      </c>
      <c r="N48" s="219">
        <f t="shared" si="6"/>
        <v>4502267</v>
      </c>
      <c r="O48" s="220">
        <f t="shared" si="6"/>
        <v>-10564230</v>
      </c>
      <c r="P48" s="220">
        <f t="shared" si="6"/>
        <v>-13374698</v>
      </c>
      <c r="Q48" s="220">
        <f t="shared" si="6"/>
        <v>17802645</v>
      </c>
      <c r="R48" s="220">
        <f t="shared" si="6"/>
        <v>-6136283</v>
      </c>
      <c r="S48" s="220">
        <f t="shared" si="6"/>
        <v>-12710764</v>
      </c>
      <c r="T48" s="219">
        <f t="shared" si="6"/>
        <v>-22051230</v>
      </c>
      <c r="U48" s="219">
        <f t="shared" si="6"/>
        <v>-17701514</v>
      </c>
      <c r="V48" s="220">
        <f t="shared" si="6"/>
        <v>-52463508</v>
      </c>
      <c r="W48" s="220">
        <f t="shared" si="6"/>
        <v>-30483008</v>
      </c>
      <c r="X48" s="220">
        <f t="shared" si="6"/>
        <v>-139451256</v>
      </c>
      <c r="Y48" s="220">
        <f t="shared" si="6"/>
        <v>108968248</v>
      </c>
      <c r="Z48" s="221">
        <f>+IF(X48&lt;&gt;0,+(Y48/X48)*100,0)</f>
        <v>-78.14074331463891</v>
      </c>
      <c r="AA48" s="222">
        <f>SUM(AA46:AA47)</f>
        <v>-160410257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250881</v>
      </c>
      <c r="D5" s="153">
        <f>SUM(D6:D8)</f>
        <v>0</v>
      </c>
      <c r="E5" s="154">
        <f t="shared" si="0"/>
        <v>2438000</v>
      </c>
      <c r="F5" s="100">
        <f t="shared" si="0"/>
        <v>3373000</v>
      </c>
      <c r="G5" s="100">
        <f t="shared" si="0"/>
        <v>314280</v>
      </c>
      <c r="H5" s="100">
        <f t="shared" si="0"/>
        <v>585391</v>
      </c>
      <c r="I5" s="100">
        <f t="shared" si="0"/>
        <v>0</v>
      </c>
      <c r="J5" s="100">
        <f t="shared" si="0"/>
        <v>899671</v>
      </c>
      <c r="K5" s="100">
        <f t="shared" si="0"/>
        <v>154808</v>
      </c>
      <c r="L5" s="100">
        <f t="shared" si="0"/>
        <v>135002</v>
      </c>
      <c r="M5" s="100">
        <f t="shared" si="0"/>
        <v>0</v>
      </c>
      <c r="N5" s="100">
        <f t="shared" si="0"/>
        <v>289810</v>
      </c>
      <c r="O5" s="100">
        <f t="shared" si="0"/>
        <v>32795</v>
      </c>
      <c r="P5" s="100">
        <f t="shared" si="0"/>
        <v>45687</v>
      </c>
      <c r="Q5" s="100">
        <f t="shared" si="0"/>
        <v>22554</v>
      </c>
      <c r="R5" s="100">
        <f t="shared" si="0"/>
        <v>101036</v>
      </c>
      <c r="S5" s="100">
        <f t="shared" si="0"/>
        <v>60787</v>
      </c>
      <c r="T5" s="100">
        <f t="shared" si="0"/>
        <v>0</v>
      </c>
      <c r="U5" s="100">
        <f t="shared" si="0"/>
        <v>50503</v>
      </c>
      <c r="V5" s="100">
        <f t="shared" si="0"/>
        <v>111290</v>
      </c>
      <c r="W5" s="100">
        <f t="shared" si="0"/>
        <v>1401807</v>
      </c>
      <c r="X5" s="100">
        <f t="shared" si="0"/>
        <v>2438000</v>
      </c>
      <c r="Y5" s="100">
        <f t="shared" si="0"/>
        <v>-1036193</v>
      </c>
      <c r="Z5" s="137">
        <f>+IF(X5&lt;&gt;0,+(Y5/X5)*100,0)</f>
        <v>-42.501763740771125</v>
      </c>
      <c r="AA5" s="153">
        <f>SUM(AA6:AA8)</f>
        <v>3373000</v>
      </c>
    </row>
    <row r="6" spans="1:27" ht="13.5">
      <c r="A6" s="138" t="s">
        <v>75</v>
      </c>
      <c r="B6" s="136"/>
      <c r="C6" s="155">
        <v>151195</v>
      </c>
      <c r="D6" s="155"/>
      <c r="E6" s="156">
        <v>1050000</v>
      </c>
      <c r="F6" s="60">
        <v>1410000</v>
      </c>
      <c r="G6" s="60">
        <v>39500</v>
      </c>
      <c r="H6" s="60">
        <v>268016</v>
      </c>
      <c r="I6" s="60"/>
      <c r="J6" s="60">
        <v>307516</v>
      </c>
      <c r="K6" s="60">
        <v>119985</v>
      </c>
      <c r="L6" s="60">
        <v>87268</v>
      </c>
      <c r="M6" s="60"/>
      <c r="N6" s="60">
        <v>207253</v>
      </c>
      <c r="O6" s="60">
        <v>25813</v>
      </c>
      <c r="P6" s="60"/>
      <c r="Q6" s="60">
        <v>22554</v>
      </c>
      <c r="R6" s="60">
        <v>48367</v>
      </c>
      <c r="S6" s="60"/>
      <c r="T6" s="60"/>
      <c r="U6" s="60">
        <v>18039</v>
      </c>
      <c r="V6" s="60">
        <v>18039</v>
      </c>
      <c r="W6" s="60">
        <v>581175</v>
      </c>
      <c r="X6" s="60">
        <v>1050000</v>
      </c>
      <c r="Y6" s="60">
        <v>-468825</v>
      </c>
      <c r="Z6" s="140">
        <v>-44.65</v>
      </c>
      <c r="AA6" s="62">
        <v>1410000</v>
      </c>
    </row>
    <row r="7" spans="1:27" ht="13.5">
      <c r="A7" s="138" t="s">
        <v>76</v>
      </c>
      <c r="B7" s="136"/>
      <c r="C7" s="157">
        <v>42005</v>
      </c>
      <c r="D7" s="157"/>
      <c r="E7" s="158">
        <v>660000</v>
      </c>
      <c r="F7" s="159">
        <v>660000</v>
      </c>
      <c r="G7" s="159">
        <v>24500</v>
      </c>
      <c r="H7" s="159">
        <v>31347</v>
      </c>
      <c r="I7" s="159"/>
      <c r="J7" s="159">
        <v>55847</v>
      </c>
      <c r="K7" s="159">
        <v>20351</v>
      </c>
      <c r="L7" s="159"/>
      <c r="M7" s="159"/>
      <c r="N7" s="159">
        <v>20351</v>
      </c>
      <c r="O7" s="159">
        <v>6982</v>
      </c>
      <c r="P7" s="159">
        <v>45687</v>
      </c>
      <c r="Q7" s="159"/>
      <c r="R7" s="159">
        <v>52669</v>
      </c>
      <c r="S7" s="159"/>
      <c r="T7" s="159"/>
      <c r="U7" s="159">
        <v>20824</v>
      </c>
      <c r="V7" s="159">
        <v>20824</v>
      </c>
      <c r="W7" s="159">
        <v>149691</v>
      </c>
      <c r="X7" s="159">
        <v>660000</v>
      </c>
      <c r="Y7" s="159">
        <v>-510309</v>
      </c>
      <c r="Z7" s="141">
        <v>-77.32</v>
      </c>
      <c r="AA7" s="225">
        <v>660000</v>
      </c>
    </row>
    <row r="8" spans="1:27" ht="13.5">
      <c r="A8" s="138" t="s">
        <v>77</v>
      </c>
      <c r="B8" s="136"/>
      <c r="C8" s="155">
        <v>57681</v>
      </c>
      <c r="D8" s="155"/>
      <c r="E8" s="156">
        <v>728000</v>
      </c>
      <c r="F8" s="60">
        <v>1303000</v>
      </c>
      <c r="G8" s="60">
        <v>250280</v>
      </c>
      <c r="H8" s="60">
        <v>286028</v>
      </c>
      <c r="I8" s="60"/>
      <c r="J8" s="60">
        <v>536308</v>
      </c>
      <c r="K8" s="60">
        <v>14472</v>
      </c>
      <c r="L8" s="60">
        <v>47734</v>
      </c>
      <c r="M8" s="60"/>
      <c r="N8" s="60">
        <v>62206</v>
      </c>
      <c r="O8" s="60"/>
      <c r="P8" s="60"/>
      <c r="Q8" s="60"/>
      <c r="R8" s="60"/>
      <c r="S8" s="60">
        <v>60787</v>
      </c>
      <c r="T8" s="60"/>
      <c r="U8" s="60">
        <v>11640</v>
      </c>
      <c r="V8" s="60">
        <v>72427</v>
      </c>
      <c r="W8" s="60">
        <v>670941</v>
      </c>
      <c r="X8" s="60">
        <v>728000</v>
      </c>
      <c r="Y8" s="60">
        <v>-57059</v>
      </c>
      <c r="Z8" s="140">
        <v>-7.84</v>
      </c>
      <c r="AA8" s="62">
        <v>1303000</v>
      </c>
    </row>
    <row r="9" spans="1:27" ht="13.5">
      <c r="A9" s="135" t="s">
        <v>78</v>
      </c>
      <c r="B9" s="136"/>
      <c r="C9" s="153">
        <f aca="true" t="shared" si="1" ref="C9:Y9">SUM(C10:C14)</f>
        <v>1932336</v>
      </c>
      <c r="D9" s="153">
        <f>SUM(D10:D14)</f>
        <v>0</v>
      </c>
      <c r="E9" s="154">
        <f t="shared" si="1"/>
        <v>5028200</v>
      </c>
      <c r="F9" s="100">
        <f t="shared" si="1"/>
        <v>6428200</v>
      </c>
      <c r="G9" s="100">
        <f t="shared" si="1"/>
        <v>24500</v>
      </c>
      <c r="H9" s="100">
        <f t="shared" si="1"/>
        <v>0</v>
      </c>
      <c r="I9" s="100">
        <f t="shared" si="1"/>
        <v>0</v>
      </c>
      <c r="J9" s="100">
        <f t="shared" si="1"/>
        <v>24500</v>
      </c>
      <c r="K9" s="100">
        <f t="shared" si="1"/>
        <v>7771</v>
      </c>
      <c r="L9" s="100">
        <f t="shared" si="1"/>
        <v>0</v>
      </c>
      <c r="M9" s="100">
        <f t="shared" si="1"/>
        <v>206584</v>
      </c>
      <c r="N9" s="100">
        <f t="shared" si="1"/>
        <v>214355</v>
      </c>
      <c r="O9" s="100">
        <f t="shared" si="1"/>
        <v>0</v>
      </c>
      <c r="P9" s="100">
        <f t="shared" si="1"/>
        <v>281002</v>
      </c>
      <c r="Q9" s="100">
        <f t="shared" si="1"/>
        <v>646582</v>
      </c>
      <c r="R9" s="100">
        <f t="shared" si="1"/>
        <v>927584</v>
      </c>
      <c r="S9" s="100">
        <f t="shared" si="1"/>
        <v>0</v>
      </c>
      <c r="T9" s="100">
        <f t="shared" si="1"/>
        <v>0</v>
      </c>
      <c r="U9" s="100">
        <f t="shared" si="1"/>
        <v>57418</v>
      </c>
      <c r="V9" s="100">
        <f t="shared" si="1"/>
        <v>57418</v>
      </c>
      <c r="W9" s="100">
        <f t="shared" si="1"/>
        <v>1223857</v>
      </c>
      <c r="X9" s="100">
        <f t="shared" si="1"/>
        <v>5028200</v>
      </c>
      <c r="Y9" s="100">
        <f t="shared" si="1"/>
        <v>-3804343</v>
      </c>
      <c r="Z9" s="137">
        <f>+IF(X9&lt;&gt;0,+(Y9/X9)*100,0)</f>
        <v>-75.66013682828844</v>
      </c>
      <c r="AA9" s="102">
        <f>SUM(AA10:AA14)</f>
        <v>6428200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1932336</v>
      </c>
      <c r="D12" s="155"/>
      <c r="E12" s="156">
        <v>5028200</v>
      </c>
      <c r="F12" s="60">
        <v>6428200</v>
      </c>
      <c r="G12" s="60">
        <v>24500</v>
      </c>
      <c r="H12" s="60"/>
      <c r="I12" s="60"/>
      <c r="J12" s="60">
        <v>24500</v>
      </c>
      <c r="K12" s="60">
        <v>7771</v>
      </c>
      <c r="L12" s="60"/>
      <c r="M12" s="60">
        <v>206584</v>
      </c>
      <c r="N12" s="60">
        <v>214355</v>
      </c>
      <c r="O12" s="60"/>
      <c r="P12" s="60">
        <v>281002</v>
      </c>
      <c r="Q12" s="60">
        <v>646582</v>
      </c>
      <c r="R12" s="60">
        <v>927584</v>
      </c>
      <c r="S12" s="60"/>
      <c r="T12" s="60"/>
      <c r="U12" s="60">
        <v>57418</v>
      </c>
      <c r="V12" s="60">
        <v>57418</v>
      </c>
      <c r="W12" s="60">
        <v>1223857</v>
      </c>
      <c r="X12" s="60">
        <v>5028200</v>
      </c>
      <c r="Y12" s="60">
        <v>-3804343</v>
      </c>
      <c r="Z12" s="140">
        <v>-75.66</v>
      </c>
      <c r="AA12" s="62">
        <v>6428200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2315633</v>
      </c>
      <c r="D15" s="153">
        <f>SUM(D16:D18)</f>
        <v>0</v>
      </c>
      <c r="E15" s="154">
        <f t="shared" si="2"/>
        <v>4661000</v>
      </c>
      <c r="F15" s="100">
        <f t="shared" si="2"/>
        <v>2766000</v>
      </c>
      <c r="G15" s="100">
        <f t="shared" si="2"/>
        <v>75373</v>
      </c>
      <c r="H15" s="100">
        <f t="shared" si="2"/>
        <v>33574</v>
      </c>
      <c r="I15" s="100">
        <f t="shared" si="2"/>
        <v>14116</v>
      </c>
      <c r="J15" s="100">
        <f t="shared" si="2"/>
        <v>123063</v>
      </c>
      <c r="K15" s="100">
        <f t="shared" si="2"/>
        <v>31421</v>
      </c>
      <c r="L15" s="100">
        <f t="shared" si="2"/>
        <v>81991</v>
      </c>
      <c r="M15" s="100">
        <f t="shared" si="2"/>
        <v>0</v>
      </c>
      <c r="N15" s="100">
        <f t="shared" si="2"/>
        <v>113412</v>
      </c>
      <c r="O15" s="100">
        <f t="shared" si="2"/>
        <v>36734</v>
      </c>
      <c r="P15" s="100">
        <f t="shared" si="2"/>
        <v>37597</v>
      </c>
      <c r="Q15" s="100">
        <f t="shared" si="2"/>
        <v>164762</v>
      </c>
      <c r="R15" s="100">
        <f t="shared" si="2"/>
        <v>239093</v>
      </c>
      <c r="S15" s="100">
        <f t="shared" si="2"/>
        <v>188640</v>
      </c>
      <c r="T15" s="100">
        <f t="shared" si="2"/>
        <v>19422</v>
      </c>
      <c r="U15" s="100">
        <f t="shared" si="2"/>
        <v>0</v>
      </c>
      <c r="V15" s="100">
        <f t="shared" si="2"/>
        <v>208062</v>
      </c>
      <c r="W15" s="100">
        <f t="shared" si="2"/>
        <v>683630</v>
      </c>
      <c r="X15" s="100">
        <f t="shared" si="2"/>
        <v>4661000</v>
      </c>
      <c r="Y15" s="100">
        <f t="shared" si="2"/>
        <v>-3977370</v>
      </c>
      <c r="Z15" s="137">
        <f>+IF(X15&lt;&gt;0,+(Y15/X15)*100,0)</f>
        <v>-85.33297575627547</v>
      </c>
      <c r="AA15" s="102">
        <f>SUM(AA16:AA18)</f>
        <v>2766000</v>
      </c>
    </row>
    <row r="16" spans="1:27" ht="13.5">
      <c r="A16" s="138" t="s">
        <v>85</v>
      </c>
      <c r="B16" s="136"/>
      <c r="C16" s="155">
        <v>1161327</v>
      </c>
      <c r="D16" s="155"/>
      <c r="E16" s="156">
        <v>141000</v>
      </c>
      <c r="F16" s="60">
        <v>251000</v>
      </c>
      <c r="G16" s="60">
        <v>37414</v>
      </c>
      <c r="H16" s="60">
        <v>15960</v>
      </c>
      <c r="I16" s="60"/>
      <c r="J16" s="60">
        <v>53374</v>
      </c>
      <c r="K16" s="60"/>
      <c r="L16" s="60"/>
      <c r="M16" s="60"/>
      <c r="N16" s="60"/>
      <c r="O16" s="60">
        <v>18289</v>
      </c>
      <c r="P16" s="60">
        <v>5524</v>
      </c>
      <c r="Q16" s="60"/>
      <c r="R16" s="60">
        <v>23813</v>
      </c>
      <c r="S16" s="60"/>
      <c r="T16" s="60"/>
      <c r="U16" s="60"/>
      <c r="V16" s="60"/>
      <c r="W16" s="60">
        <v>77187</v>
      </c>
      <c r="X16" s="60">
        <v>141000</v>
      </c>
      <c r="Y16" s="60">
        <v>-63813</v>
      </c>
      <c r="Z16" s="140">
        <v>-45.26</v>
      </c>
      <c r="AA16" s="62">
        <v>251000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>
        <v>1154306</v>
      </c>
      <c r="D18" s="155"/>
      <c r="E18" s="156">
        <v>4520000</v>
      </c>
      <c r="F18" s="60">
        <v>2515000</v>
      </c>
      <c r="G18" s="60">
        <v>37959</v>
      </c>
      <c r="H18" s="60">
        <v>17614</v>
      </c>
      <c r="I18" s="60">
        <v>14116</v>
      </c>
      <c r="J18" s="60">
        <v>69689</v>
      </c>
      <c r="K18" s="60">
        <v>31421</v>
      </c>
      <c r="L18" s="60">
        <v>81991</v>
      </c>
      <c r="M18" s="60"/>
      <c r="N18" s="60">
        <v>113412</v>
      </c>
      <c r="O18" s="60">
        <v>18445</v>
      </c>
      <c r="P18" s="60">
        <v>32073</v>
      </c>
      <c r="Q18" s="60">
        <v>164762</v>
      </c>
      <c r="R18" s="60">
        <v>215280</v>
      </c>
      <c r="S18" s="60">
        <v>188640</v>
      </c>
      <c r="T18" s="60">
        <v>19422</v>
      </c>
      <c r="U18" s="60"/>
      <c r="V18" s="60">
        <v>208062</v>
      </c>
      <c r="W18" s="60">
        <v>606443</v>
      </c>
      <c r="X18" s="60">
        <v>4520000</v>
      </c>
      <c r="Y18" s="60">
        <v>-3913557</v>
      </c>
      <c r="Z18" s="140">
        <v>-86.58</v>
      </c>
      <c r="AA18" s="62">
        <v>2515000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4498850</v>
      </c>
      <c r="D25" s="217">
        <f>+D5+D9+D15+D19+D24</f>
        <v>0</v>
      </c>
      <c r="E25" s="230">
        <f t="shared" si="4"/>
        <v>12127200</v>
      </c>
      <c r="F25" s="219">
        <f t="shared" si="4"/>
        <v>12567200</v>
      </c>
      <c r="G25" s="219">
        <f t="shared" si="4"/>
        <v>414153</v>
      </c>
      <c r="H25" s="219">
        <f t="shared" si="4"/>
        <v>618965</v>
      </c>
      <c r="I25" s="219">
        <f t="shared" si="4"/>
        <v>14116</v>
      </c>
      <c r="J25" s="219">
        <f t="shared" si="4"/>
        <v>1047234</v>
      </c>
      <c r="K25" s="219">
        <f t="shared" si="4"/>
        <v>194000</v>
      </c>
      <c r="L25" s="219">
        <f t="shared" si="4"/>
        <v>216993</v>
      </c>
      <c r="M25" s="219">
        <f t="shared" si="4"/>
        <v>206584</v>
      </c>
      <c r="N25" s="219">
        <f t="shared" si="4"/>
        <v>617577</v>
      </c>
      <c r="O25" s="219">
        <f t="shared" si="4"/>
        <v>69529</v>
      </c>
      <c r="P25" s="219">
        <f t="shared" si="4"/>
        <v>364286</v>
      </c>
      <c r="Q25" s="219">
        <f t="shared" si="4"/>
        <v>833898</v>
      </c>
      <c r="R25" s="219">
        <f t="shared" si="4"/>
        <v>1267713</v>
      </c>
      <c r="S25" s="219">
        <f t="shared" si="4"/>
        <v>249427</v>
      </c>
      <c r="T25" s="219">
        <f t="shared" si="4"/>
        <v>19422</v>
      </c>
      <c r="U25" s="219">
        <f t="shared" si="4"/>
        <v>107921</v>
      </c>
      <c r="V25" s="219">
        <f t="shared" si="4"/>
        <v>376770</v>
      </c>
      <c r="W25" s="219">
        <f t="shared" si="4"/>
        <v>3309294</v>
      </c>
      <c r="X25" s="219">
        <f t="shared" si="4"/>
        <v>12127200</v>
      </c>
      <c r="Y25" s="219">
        <f t="shared" si="4"/>
        <v>-8817906</v>
      </c>
      <c r="Z25" s="231">
        <f>+IF(X25&lt;&gt;0,+(Y25/X25)*100,0)</f>
        <v>-72.711804868395</v>
      </c>
      <c r="AA25" s="232">
        <f>+AA5+AA9+AA15+AA19+AA24</f>
        <v>12567200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4498850</v>
      </c>
      <c r="D28" s="155"/>
      <c r="E28" s="156">
        <v>400000</v>
      </c>
      <c r="F28" s="60">
        <v>400000</v>
      </c>
      <c r="G28" s="60"/>
      <c r="H28" s="60"/>
      <c r="I28" s="60"/>
      <c r="J28" s="60"/>
      <c r="K28" s="60">
        <v>194000</v>
      </c>
      <c r="L28" s="60"/>
      <c r="M28" s="60"/>
      <c r="N28" s="60">
        <v>194000</v>
      </c>
      <c r="O28" s="60"/>
      <c r="P28" s="60"/>
      <c r="Q28" s="60"/>
      <c r="R28" s="60"/>
      <c r="S28" s="60"/>
      <c r="T28" s="60"/>
      <c r="U28" s="60"/>
      <c r="V28" s="60"/>
      <c r="W28" s="60">
        <v>194000</v>
      </c>
      <c r="X28" s="60"/>
      <c r="Y28" s="60">
        <v>194000</v>
      </c>
      <c r="Z28" s="140"/>
      <c r="AA28" s="155">
        <v>400000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11727200</v>
      </c>
      <c r="F31" s="60">
        <v>12167200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12167200</v>
      </c>
    </row>
    <row r="32" spans="1:27" ht="13.5">
      <c r="A32" s="236" t="s">
        <v>46</v>
      </c>
      <c r="B32" s="136"/>
      <c r="C32" s="210">
        <f aca="true" t="shared" si="5" ref="C32:Y32">SUM(C28:C31)</f>
        <v>4498850</v>
      </c>
      <c r="D32" s="210">
        <f>SUM(D28:D31)</f>
        <v>0</v>
      </c>
      <c r="E32" s="211">
        <f t="shared" si="5"/>
        <v>12127200</v>
      </c>
      <c r="F32" s="77">
        <f t="shared" si="5"/>
        <v>12567200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194000</v>
      </c>
      <c r="L32" s="77">
        <f t="shared" si="5"/>
        <v>0</v>
      </c>
      <c r="M32" s="77">
        <f t="shared" si="5"/>
        <v>0</v>
      </c>
      <c r="N32" s="77">
        <f t="shared" si="5"/>
        <v>194000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194000</v>
      </c>
      <c r="X32" s="77">
        <f t="shared" si="5"/>
        <v>0</v>
      </c>
      <c r="Y32" s="77">
        <f t="shared" si="5"/>
        <v>194000</v>
      </c>
      <c r="Z32" s="212">
        <f>+IF(X32&lt;&gt;0,+(Y32/X32)*100,0)</f>
        <v>0</v>
      </c>
      <c r="AA32" s="79">
        <f>SUM(AA28:AA31)</f>
        <v>12567200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>
        <v>414153</v>
      </c>
      <c r="H35" s="60">
        <v>618965</v>
      </c>
      <c r="I35" s="60">
        <v>14116</v>
      </c>
      <c r="J35" s="60">
        <v>1047234</v>
      </c>
      <c r="K35" s="60"/>
      <c r="L35" s="60">
        <v>216993</v>
      </c>
      <c r="M35" s="60">
        <v>206584</v>
      </c>
      <c r="N35" s="60">
        <v>423577</v>
      </c>
      <c r="O35" s="60">
        <v>69529</v>
      </c>
      <c r="P35" s="60">
        <v>364286</v>
      </c>
      <c r="Q35" s="60">
        <v>833898</v>
      </c>
      <c r="R35" s="60">
        <v>1267713</v>
      </c>
      <c r="S35" s="60">
        <v>249427</v>
      </c>
      <c r="T35" s="60">
        <v>19422</v>
      </c>
      <c r="U35" s="60">
        <v>107921</v>
      </c>
      <c r="V35" s="60">
        <v>376770</v>
      </c>
      <c r="W35" s="60">
        <v>3115294</v>
      </c>
      <c r="X35" s="60"/>
      <c r="Y35" s="60">
        <v>3115294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4498850</v>
      </c>
      <c r="D36" s="222">
        <f>SUM(D32:D35)</f>
        <v>0</v>
      </c>
      <c r="E36" s="218">
        <f t="shared" si="6"/>
        <v>12127200</v>
      </c>
      <c r="F36" s="220">
        <f t="shared" si="6"/>
        <v>12567200</v>
      </c>
      <c r="G36" s="220">
        <f t="shared" si="6"/>
        <v>414153</v>
      </c>
      <c r="H36" s="220">
        <f t="shared" si="6"/>
        <v>618965</v>
      </c>
      <c r="I36" s="220">
        <f t="shared" si="6"/>
        <v>14116</v>
      </c>
      <c r="J36" s="220">
        <f t="shared" si="6"/>
        <v>1047234</v>
      </c>
      <c r="K36" s="220">
        <f t="shared" si="6"/>
        <v>194000</v>
      </c>
      <c r="L36" s="220">
        <f t="shared" si="6"/>
        <v>216993</v>
      </c>
      <c r="M36" s="220">
        <f t="shared" si="6"/>
        <v>206584</v>
      </c>
      <c r="N36" s="220">
        <f t="shared" si="6"/>
        <v>617577</v>
      </c>
      <c r="O36" s="220">
        <f t="shared" si="6"/>
        <v>69529</v>
      </c>
      <c r="P36" s="220">
        <f t="shared" si="6"/>
        <v>364286</v>
      </c>
      <c r="Q36" s="220">
        <f t="shared" si="6"/>
        <v>833898</v>
      </c>
      <c r="R36" s="220">
        <f t="shared" si="6"/>
        <v>1267713</v>
      </c>
      <c r="S36" s="220">
        <f t="shared" si="6"/>
        <v>249427</v>
      </c>
      <c r="T36" s="220">
        <f t="shared" si="6"/>
        <v>19422</v>
      </c>
      <c r="U36" s="220">
        <f t="shared" si="6"/>
        <v>107921</v>
      </c>
      <c r="V36" s="220">
        <f t="shared" si="6"/>
        <v>376770</v>
      </c>
      <c r="W36" s="220">
        <f t="shared" si="6"/>
        <v>3309294</v>
      </c>
      <c r="X36" s="220">
        <f t="shared" si="6"/>
        <v>0</v>
      </c>
      <c r="Y36" s="220">
        <f t="shared" si="6"/>
        <v>3309294</v>
      </c>
      <c r="Z36" s="221">
        <f>+IF(X36&lt;&gt;0,+(Y36/X36)*100,0)</f>
        <v>0</v>
      </c>
      <c r="AA36" s="239">
        <f>SUM(AA32:AA35)</f>
        <v>12567200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149590143</v>
      </c>
      <c r="D6" s="155"/>
      <c r="E6" s="59">
        <v>165553308</v>
      </c>
      <c r="F6" s="60">
        <v>165553308</v>
      </c>
      <c r="G6" s="60">
        <v>18933248</v>
      </c>
      <c r="H6" s="60">
        <v>15279147</v>
      </c>
      <c r="I6" s="60">
        <v>9415282</v>
      </c>
      <c r="J6" s="60">
        <v>9415282</v>
      </c>
      <c r="K6" s="60">
        <v>19913367</v>
      </c>
      <c r="L6" s="60">
        <v>33598678</v>
      </c>
      <c r="M6" s="60">
        <v>21331718</v>
      </c>
      <c r="N6" s="60">
        <v>21331718</v>
      </c>
      <c r="O6" s="60">
        <v>5634046</v>
      </c>
      <c r="P6" s="60">
        <v>13221779</v>
      </c>
      <c r="Q6" s="60">
        <v>25388340</v>
      </c>
      <c r="R6" s="60">
        <v>25388340</v>
      </c>
      <c r="S6" s="60">
        <v>18651097</v>
      </c>
      <c r="T6" s="60">
        <v>18965114</v>
      </c>
      <c r="U6" s="60">
        <v>13685199</v>
      </c>
      <c r="V6" s="60">
        <v>13685199</v>
      </c>
      <c r="W6" s="60">
        <v>13685199</v>
      </c>
      <c r="X6" s="60">
        <v>165553308</v>
      </c>
      <c r="Y6" s="60">
        <v>-151868109</v>
      </c>
      <c r="Z6" s="140">
        <v>-91.73</v>
      </c>
      <c r="AA6" s="62">
        <v>165553308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30000000</v>
      </c>
      <c r="H7" s="60">
        <v>20000000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7735054</v>
      </c>
      <c r="D9" s="155"/>
      <c r="E9" s="59">
        <v>1300000</v>
      </c>
      <c r="F9" s="60">
        <v>1300000</v>
      </c>
      <c r="G9" s="60"/>
      <c r="H9" s="60">
        <v>460719</v>
      </c>
      <c r="I9" s="60">
        <v>4157</v>
      </c>
      <c r="J9" s="60">
        <v>4157</v>
      </c>
      <c r="K9" s="60"/>
      <c r="L9" s="60">
        <v>8252</v>
      </c>
      <c r="M9" s="60"/>
      <c r="N9" s="60"/>
      <c r="O9" s="60">
        <v>531900</v>
      </c>
      <c r="P9" s="60">
        <v>2602</v>
      </c>
      <c r="Q9" s="60">
        <v>239878</v>
      </c>
      <c r="R9" s="60">
        <v>239878</v>
      </c>
      <c r="S9" s="60">
        <v>1855</v>
      </c>
      <c r="T9" s="60">
        <v>1855</v>
      </c>
      <c r="U9" s="60">
        <v>1855</v>
      </c>
      <c r="V9" s="60">
        <v>1855</v>
      </c>
      <c r="W9" s="60">
        <v>1855</v>
      </c>
      <c r="X9" s="60">
        <v>1300000</v>
      </c>
      <c r="Y9" s="60">
        <v>-1298145</v>
      </c>
      <c r="Z9" s="140">
        <v>-99.86</v>
      </c>
      <c r="AA9" s="62">
        <v>1300000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157325197</v>
      </c>
      <c r="D12" s="168">
        <f>SUM(D6:D11)</f>
        <v>0</v>
      </c>
      <c r="E12" s="72">
        <f t="shared" si="0"/>
        <v>166853308</v>
      </c>
      <c r="F12" s="73">
        <f t="shared" si="0"/>
        <v>166853308</v>
      </c>
      <c r="G12" s="73">
        <f t="shared" si="0"/>
        <v>48933248</v>
      </c>
      <c r="H12" s="73">
        <f t="shared" si="0"/>
        <v>35739866</v>
      </c>
      <c r="I12" s="73">
        <f t="shared" si="0"/>
        <v>9419439</v>
      </c>
      <c r="J12" s="73">
        <f t="shared" si="0"/>
        <v>9419439</v>
      </c>
      <c r="K12" s="73">
        <f t="shared" si="0"/>
        <v>19913367</v>
      </c>
      <c r="L12" s="73">
        <f t="shared" si="0"/>
        <v>33606930</v>
      </c>
      <c r="M12" s="73">
        <f t="shared" si="0"/>
        <v>21331718</v>
      </c>
      <c r="N12" s="73">
        <f t="shared" si="0"/>
        <v>21331718</v>
      </c>
      <c r="O12" s="73">
        <f t="shared" si="0"/>
        <v>6165946</v>
      </c>
      <c r="P12" s="73">
        <f t="shared" si="0"/>
        <v>13224381</v>
      </c>
      <c r="Q12" s="73">
        <f t="shared" si="0"/>
        <v>25628218</v>
      </c>
      <c r="R12" s="73">
        <f t="shared" si="0"/>
        <v>25628218</v>
      </c>
      <c r="S12" s="73">
        <f t="shared" si="0"/>
        <v>18652952</v>
      </c>
      <c r="T12" s="73">
        <f t="shared" si="0"/>
        <v>18966969</v>
      </c>
      <c r="U12" s="73">
        <f t="shared" si="0"/>
        <v>13687054</v>
      </c>
      <c r="V12" s="73">
        <f t="shared" si="0"/>
        <v>13687054</v>
      </c>
      <c r="W12" s="73">
        <f t="shared" si="0"/>
        <v>13687054</v>
      </c>
      <c r="X12" s="73">
        <f t="shared" si="0"/>
        <v>166853308</v>
      </c>
      <c r="Y12" s="73">
        <f t="shared" si="0"/>
        <v>-153166254</v>
      </c>
      <c r="Z12" s="170">
        <f>+IF(X12&lt;&gt;0,+(Y12/X12)*100,0)</f>
        <v>-91.79695376492026</v>
      </c>
      <c r="AA12" s="74">
        <f>SUM(AA6:AA11)</f>
        <v>166853308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59899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>
        <v>120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14199519</v>
      </c>
      <c r="D19" s="155"/>
      <c r="E19" s="59">
        <v>66645750</v>
      </c>
      <c r="F19" s="60">
        <v>66645750</v>
      </c>
      <c r="G19" s="60">
        <v>354154</v>
      </c>
      <c r="H19" s="60">
        <v>618969</v>
      </c>
      <c r="I19" s="60">
        <v>4116</v>
      </c>
      <c r="J19" s="60">
        <v>4116</v>
      </c>
      <c r="K19" s="60">
        <v>183500</v>
      </c>
      <c r="L19" s="60">
        <v>200997</v>
      </c>
      <c r="M19" s="60">
        <v>206584</v>
      </c>
      <c r="N19" s="60">
        <v>206584</v>
      </c>
      <c r="O19" s="60">
        <v>69529</v>
      </c>
      <c r="P19" s="60">
        <v>364286</v>
      </c>
      <c r="Q19" s="60">
        <v>833898</v>
      </c>
      <c r="R19" s="60">
        <v>833898</v>
      </c>
      <c r="S19" s="60">
        <v>249427</v>
      </c>
      <c r="T19" s="60">
        <v>249427</v>
      </c>
      <c r="U19" s="60">
        <v>131608</v>
      </c>
      <c r="V19" s="60">
        <v>131608</v>
      </c>
      <c r="W19" s="60">
        <v>131608</v>
      </c>
      <c r="X19" s="60">
        <v>66645750</v>
      </c>
      <c r="Y19" s="60">
        <v>-66514142</v>
      </c>
      <c r="Z19" s="140">
        <v>-99.8</v>
      </c>
      <c r="AA19" s="62">
        <v>66645750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1290457</v>
      </c>
      <c r="D22" s="155"/>
      <c r="E22" s="59">
        <v>401000</v>
      </c>
      <c r="F22" s="60">
        <v>401000</v>
      </c>
      <c r="G22" s="60">
        <v>60000</v>
      </c>
      <c r="H22" s="60"/>
      <c r="I22" s="60"/>
      <c r="J22" s="60"/>
      <c r="K22" s="60">
        <v>10500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401000</v>
      </c>
      <c r="Y22" s="60">
        <v>-401000</v>
      </c>
      <c r="Z22" s="140">
        <v>-100</v>
      </c>
      <c r="AA22" s="62">
        <v>401000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15549995</v>
      </c>
      <c r="D24" s="168">
        <f>SUM(D15:D23)</f>
        <v>0</v>
      </c>
      <c r="E24" s="76">
        <f t="shared" si="1"/>
        <v>67046750</v>
      </c>
      <c r="F24" s="77">
        <f t="shared" si="1"/>
        <v>67046750</v>
      </c>
      <c r="G24" s="77">
        <f t="shared" si="1"/>
        <v>414154</v>
      </c>
      <c r="H24" s="77">
        <f t="shared" si="1"/>
        <v>618969</v>
      </c>
      <c r="I24" s="77">
        <f t="shared" si="1"/>
        <v>4116</v>
      </c>
      <c r="J24" s="77">
        <f t="shared" si="1"/>
        <v>4116</v>
      </c>
      <c r="K24" s="77">
        <f t="shared" si="1"/>
        <v>194000</v>
      </c>
      <c r="L24" s="77">
        <f t="shared" si="1"/>
        <v>200997</v>
      </c>
      <c r="M24" s="77">
        <f t="shared" si="1"/>
        <v>206584</v>
      </c>
      <c r="N24" s="77">
        <f t="shared" si="1"/>
        <v>206584</v>
      </c>
      <c r="O24" s="77">
        <f t="shared" si="1"/>
        <v>69529</v>
      </c>
      <c r="P24" s="77">
        <f t="shared" si="1"/>
        <v>364286</v>
      </c>
      <c r="Q24" s="77">
        <f t="shared" si="1"/>
        <v>833898</v>
      </c>
      <c r="R24" s="77">
        <f t="shared" si="1"/>
        <v>833898</v>
      </c>
      <c r="S24" s="77">
        <f t="shared" si="1"/>
        <v>249427</v>
      </c>
      <c r="T24" s="77">
        <f t="shared" si="1"/>
        <v>249427</v>
      </c>
      <c r="U24" s="77">
        <f t="shared" si="1"/>
        <v>131608</v>
      </c>
      <c r="V24" s="77">
        <f t="shared" si="1"/>
        <v>131608</v>
      </c>
      <c r="W24" s="77">
        <f t="shared" si="1"/>
        <v>131608</v>
      </c>
      <c r="X24" s="77">
        <f t="shared" si="1"/>
        <v>67046750</v>
      </c>
      <c r="Y24" s="77">
        <f t="shared" si="1"/>
        <v>-66915142</v>
      </c>
      <c r="Z24" s="212">
        <f>+IF(X24&lt;&gt;0,+(Y24/X24)*100,0)</f>
        <v>-99.80370711481169</v>
      </c>
      <c r="AA24" s="79">
        <f>SUM(AA15:AA23)</f>
        <v>67046750</v>
      </c>
    </row>
    <row r="25" spans="1:27" ht="13.5">
      <c r="A25" s="250" t="s">
        <v>159</v>
      </c>
      <c r="B25" s="251"/>
      <c r="C25" s="168">
        <f aca="true" t="shared" si="2" ref="C25:Y25">+C12+C24</f>
        <v>172875192</v>
      </c>
      <c r="D25" s="168">
        <f>+D12+D24</f>
        <v>0</v>
      </c>
      <c r="E25" s="72">
        <f t="shared" si="2"/>
        <v>233900058</v>
      </c>
      <c r="F25" s="73">
        <f t="shared" si="2"/>
        <v>233900058</v>
      </c>
      <c r="G25" s="73">
        <f t="shared" si="2"/>
        <v>49347402</v>
      </c>
      <c r="H25" s="73">
        <f t="shared" si="2"/>
        <v>36358835</v>
      </c>
      <c r="I25" s="73">
        <f t="shared" si="2"/>
        <v>9423555</v>
      </c>
      <c r="J25" s="73">
        <f t="shared" si="2"/>
        <v>9423555</v>
      </c>
      <c r="K25" s="73">
        <f t="shared" si="2"/>
        <v>20107367</v>
      </c>
      <c r="L25" s="73">
        <f t="shared" si="2"/>
        <v>33807927</v>
      </c>
      <c r="M25" s="73">
        <f t="shared" si="2"/>
        <v>21538302</v>
      </c>
      <c r="N25" s="73">
        <f t="shared" si="2"/>
        <v>21538302</v>
      </c>
      <c r="O25" s="73">
        <f t="shared" si="2"/>
        <v>6235475</v>
      </c>
      <c r="P25" s="73">
        <f t="shared" si="2"/>
        <v>13588667</v>
      </c>
      <c r="Q25" s="73">
        <f t="shared" si="2"/>
        <v>26462116</v>
      </c>
      <c r="R25" s="73">
        <f t="shared" si="2"/>
        <v>26462116</v>
      </c>
      <c r="S25" s="73">
        <f t="shared" si="2"/>
        <v>18902379</v>
      </c>
      <c r="T25" s="73">
        <f t="shared" si="2"/>
        <v>19216396</v>
      </c>
      <c r="U25" s="73">
        <f t="shared" si="2"/>
        <v>13818662</v>
      </c>
      <c r="V25" s="73">
        <f t="shared" si="2"/>
        <v>13818662</v>
      </c>
      <c r="W25" s="73">
        <f t="shared" si="2"/>
        <v>13818662</v>
      </c>
      <c r="X25" s="73">
        <f t="shared" si="2"/>
        <v>233900058</v>
      </c>
      <c r="Y25" s="73">
        <f t="shared" si="2"/>
        <v>-220081396</v>
      </c>
      <c r="Z25" s="170">
        <f>+IF(X25&lt;&gt;0,+(Y25/X25)*100,0)</f>
        <v>-94.09206559495594</v>
      </c>
      <c r="AA25" s="74">
        <f>+AA12+AA24</f>
        <v>233900058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30461929</v>
      </c>
      <c r="D32" s="155"/>
      <c r="E32" s="59">
        <v>2750000</v>
      </c>
      <c r="F32" s="60">
        <v>2750000</v>
      </c>
      <c r="G32" s="60">
        <v>17062710</v>
      </c>
      <c r="H32" s="60">
        <v>17454490</v>
      </c>
      <c r="I32" s="60">
        <v>31737</v>
      </c>
      <c r="J32" s="60">
        <v>31737</v>
      </c>
      <c r="K32" s="60">
        <v>297652</v>
      </c>
      <c r="L32" s="60">
        <v>501355</v>
      </c>
      <c r="M32" s="60">
        <v>4789509</v>
      </c>
      <c r="N32" s="60">
        <v>4789509</v>
      </c>
      <c r="O32" s="60">
        <v>5021442</v>
      </c>
      <c r="P32" s="60">
        <v>5024110</v>
      </c>
      <c r="Q32" s="60">
        <v>1584131</v>
      </c>
      <c r="R32" s="60">
        <v>1584131</v>
      </c>
      <c r="S32" s="60">
        <v>141020</v>
      </c>
      <c r="T32" s="60">
        <v>455037</v>
      </c>
      <c r="U32" s="60">
        <v>455037</v>
      </c>
      <c r="V32" s="60">
        <v>455037</v>
      </c>
      <c r="W32" s="60">
        <v>455037</v>
      </c>
      <c r="X32" s="60">
        <v>2750000</v>
      </c>
      <c r="Y32" s="60">
        <v>-2294963</v>
      </c>
      <c r="Z32" s="140">
        <v>-83.45</v>
      </c>
      <c r="AA32" s="62">
        <v>2750000</v>
      </c>
    </row>
    <row r="33" spans="1:27" ht="13.5">
      <c r="A33" s="249" t="s">
        <v>165</v>
      </c>
      <c r="B33" s="182"/>
      <c r="C33" s="155">
        <v>363000</v>
      </c>
      <c r="D33" s="155"/>
      <c r="E33" s="59">
        <v>800000</v>
      </c>
      <c r="F33" s="60">
        <v>800000</v>
      </c>
      <c r="G33" s="60">
        <v>12758</v>
      </c>
      <c r="H33" s="60">
        <v>12768</v>
      </c>
      <c r="I33" s="60">
        <v>25527</v>
      </c>
      <c r="J33" s="60">
        <v>25527</v>
      </c>
      <c r="K33" s="60">
        <v>62003</v>
      </c>
      <c r="L33" s="60">
        <v>28568</v>
      </c>
      <c r="M33" s="60">
        <v>12768</v>
      </c>
      <c r="N33" s="60">
        <v>12768</v>
      </c>
      <c r="O33" s="60">
        <v>13772</v>
      </c>
      <c r="P33" s="60">
        <v>73638</v>
      </c>
      <c r="Q33" s="60">
        <v>52120</v>
      </c>
      <c r="R33" s="60">
        <v>52120</v>
      </c>
      <c r="S33" s="60"/>
      <c r="T33" s="60"/>
      <c r="U33" s="60"/>
      <c r="V33" s="60"/>
      <c r="W33" s="60"/>
      <c r="X33" s="60">
        <v>800000</v>
      </c>
      <c r="Y33" s="60">
        <v>-800000</v>
      </c>
      <c r="Z33" s="140">
        <v>-100</v>
      </c>
      <c r="AA33" s="62">
        <v>800000</v>
      </c>
    </row>
    <row r="34" spans="1:27" ht="13.5">
      <c r="A34" s="250" t="s">
        <v>58</v>
      </c>
      <c r="B34" s="251"/>
      <c r="C34" s="168">
        <f aca="true" t="shared" si="3" ref="C34:Y34">SUM(C29:C33)</f>
        <v>30824929</v>
      </c>
      <c r="D34" s="168">
        <f>SUM(D29:D33)</f>
        <v>0</v>
      </c>
      <c r="E34" s="72">
        <f t="shared" si="3"/>
        <v>3550000</v>
      </c>
      <c r="F34" s="73">
        <f t="shared" si="3"/>
        <v>3550000</v>
      </c>
      <c r="G34" s="73">
        <f t="shared" si="3"/>
        <v>17075468</v>
      </c>
      <c r="H34" s="73">
        <f t="shared" si="3"/>
        <v>17467258</v>
      </c>
      <c r="I34" s="73">
        <f t="shared" si="3"/>
        <v>57264</v>
      </c>
      <c r="J34" s="73">
        <f t="shared" si="3"/>
        <v>57264</v>
      </c>
      <c r="K34" s="73">
        <f t="shared" si="3"/>
        <v>359655</v>
      </c>
      <c r="L34" s="73">
        <f t="shared" si="3"/>
        <v>529923</v>
      </c>
      <c r="M34" s="73">
        <f t="shared" si="3"/>
        <v>4802277</v>
      </c>
      <c r="N34" s="73">
        <f t="shared" si="3"/>
        <v>4802277</v>
      </c>
      <c r="O34" s="73">
        <f t="shared" si="3"/>
        <v>5035214</v>
      </c>
      <c r="P34" s="73">
        <f t="shared" si="3"/>
        <v>5097748</v>
      </c>
      <c r="Q34" s="73">
        <f t="shared" si="3"/>
        <v>1636251</v>
      </c>
      <c r="R34" s="73">
        <f t="shared" si="3"/>
        <v>1636251</v>
      </c>
      <c r="S34" s="73">
        <f t="shared" si="3"/>
        <v>141020</v>
      </c>
      <c r="T34" s="73">
        <f t="shared" si="3"/>
        <v>455037</v>
      </c>
      <c r="U34" s="73">
        <f t="shared" si="3"/>
        <v>455037</v>
      </c>
      <c r="V34" s="73">
        <f t="shared" si="3"/>
        <v>455037</v>
      </c>
      <c r="W34" s="73">
        <f t="shared" si="3"/>
        <v>455037</v>
      </c>
      <c r="X34" s="73">
        <f t="shared" si="3"/>
        <v>3550000</v>
      </c>
      <c r="Y34" s="73">
        <f t="shared" si="3"/>
        <v>-3094963</v>
      </c>
      <c r="Z34" s="170">
        <f>+IF(X34&lt;&gt;0,+(Y34/X34)*100,0)</f>
        <v>-87.18205633802818</v>
      </c>
      <c r="AA34" s="74">
        <f>SUM(AA29:AA33)</f>
        <v>3550000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5008000</v>
      </c>
      <c r="D38" s="155"/>
      <c r="E38" s="59">
        <v>5000000</v>
      </c>
      <c r="F38" s="60">
        <v>5000000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5000000</v>
      </c>
      <c r="Y38" s="60">
        <v>-5000000</v>
      </c>
      <c r="Z38" s="140">
        <v>-100</v>
      </c>
      <c r="AA38" s="62">
        <v>5000000</v>
      </c>
    </row>
    <row r="39" spans="1:27" ht="13.5">
      <c r="A39" s="250" t="s">
        <v>59</v>
      </c>
      <c r="B39" s="253"/>
      <c r="C39" s="168">
        <f aca="true" t="shared" si="4" ref="C39:Y39">SUM(C37:C38)</f>
        <v>5008000</v>
      </c>
      <c r="D39" s="168">
        <f>SUM(D37:D38)</f>
        <v>0</v>
      </c>
      <c r="E39" s="76">
        <f t="shared" si="4"/>
        <v>5000000</v>
      </c>
      <c r="F39" s="77">
        <f t="shared" si="4"/>
        <v>5000000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5000000</v>
      </c>
      <c r="Y39" s="77">
        <f t="shared" si="4"/>
        <v>-5000000</v>
      </c>
      <c r="Z39" s="212">
        <f>+IF(X39&lt;&gt;0,+(Y39/X39)*100,0)</f>
        <v>-100</v>
      </c>
      <c r="AA39" s="79">
        <f>SUM(AA37:AA38)</f>
        <v>5000000</v>
      </c>
    </row>
    <row r="40" spans="1:27" ht="13.5">
      <c r="A40" s="250" t="s">
        <v>167</v>
      </c>
      <c r="B40" s="251"/>
      <c r="C40" s="168">
        <f aca="true" t="shared" si="5" ref="C40:Y40">+C34+C39</f>
        <v>35832929</v>
      </c>
      <c r="D40" s="168">
        <f>+D34+D39</f>
        <v>0</v>
      </c>
      <c r="E40" s="72">
        <f t="shared" si="5"/>
        <v>8550000</v>
      </c>
      <c r="F40" s="73">
        <f t="shared" si="5"/>
        <v>8550000</v>
      </c>
      <c r="G40" s="73">
        <f t="shared" si="5"/>
        <v>17075468</v>
      </c>
      <c r="H40" s="73">
        <f t="shared" si="5"/>
        <v>17467258</v>
      </c>
      <c r="I40" s="73">
        <f t="shared" si="5"/>
        <v>57264</v>
      </c>
      <c r="J40" s="73">
        <f t="shared" si="5"/>
        <v>57264</v>
      </c>
      <c r="K40" s="73">
        <f t="shared" si="5"/>
        <v>359655</v>
      </c>
      <c r="L40" s="73">
        <f t="shared" si="5"/>
        <v>529923</v>
      </c>
      <c r="M40" s="73">
        <f t="shared" si="5"/>
        <v>4802277</v>
      </c>
      <c r="N40" s="73">
        <f t="shared" si="5"/>
        <v>4802277</v>
      </c>
      <c r="O40" s="73">
        <f t="shared" si="5"/>
        <v>5035214</v>
      </c>
      <c r="P40" s="73">
        <f t="shared" si="5"/>
        <v>5097748</v>
      </c>
      <c r="Q40" s="73">
        <f t="shared" si="5"/>
        <v>1636251</v>
      </c>
      <c r="R40" s="73">
        <f t="shared" si="5"/>
        <v>1636251</v>
      </c>
      <c r="S40" s="73">
        <f t="shared" si="5"/>
        <v>141020</v>
      </c>
      <c r="T40" s="73">
        <f t="shared" si="5"/>
        <v>455037</v>
      </c>
      <c r="U40" s="73">
        <f t="shared" si="5"/>
        <v>455037</v>
      </c>
      <c r="V40" s="73">
        <f t="shared" si="5"/>
        <v>455037</v>
      </c>
      <c r="W40" s="73">
        <f t="shared" si="5"/>
        <v>455037</v>
      </c>
      <c r="X40" s="73">
        <f t="shared" si="5"/>
        <v>8550000</v>
      </c>
      <c r="Y40" s="73">
        <f t="shared" si="5"/>
        <v>-8094963</v>
      </c>
      <c r="Z40" s="170">
        <f>+IF(X40&lt;&gt;0,+(Y40/X40)*100,0)</f>
        <v>-94.6779298245614</v>
      </c>
      <c r="AA40" s="74">
        <f>+AA34+AA39</f>
        <v>8550000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137042263</v>
      </c>
      <c r="D42" s="257">
        <f>+D25-D40</f>
        <v>0</v>
      </c>
      <c r="E42" s="258">
        <f t="shared" si="6"/>
        <v>225350058</v>
      </c>
      <c r="F42" s="259">
        <f t="shared" si="6"/>
        <v>225350058</v>
      </c>
      <c r="G42" s="259">
        <f t="shared" si="6"/>
        <v>32271934</v>
      </c>
      <c r="H42" s="259">
        <f t="shared" si="6"/>
        <v>18891577</v>
      </c>
      <c r="I42" s="259">
        <f t="shared" si="6"/>
        <v>9366291</v>
      </c>
      <c r="J42" s="259">
        <f t="shared" si="6"/>
        <v>9366291</v>
      </c>
      <c r="K42" s="259">
        <f t="shared" si="6"/>
        <v>19747712</v>
      </c>
      <c r="L42" s="259">
        <f t="shared" si="6"/>
        <v>33278004</v>
      </c>
      <c r="M42" s="259">
        <f t="shared" si="6"/>
        <v>16736025</v>
      </c>
      <c r="N42" s="259">
        <f t="shared" si="6"/>
        <v>16736025</v>
      </c>
      <c r="O42" s="259">
        <f t="shared" si="6"/>
        <v>1200261</v>
      </c>
      <c r="P42" s="259">
        <f t="shared" si="6"/>
        <v>8490919</v>
      </c>
      <c r="Q42" s="259">
        <f t="shared" si="6"/>
        <v>24825865</v>
      </c>
      <c r="R42" s="259">
        <f t="shared" si="6"/>
        <v>24825865</v>
      </c>
      <c r="S42" s="259">
        <f t="shared" si="6"/>
        <v>18761359</v>
      </c>
      <c r="T42" s="259">
        <f t="shared" si="6"/>
        <v>18761359</v>
      </c>
      <c r="U42" s="259">
        <f t="shared" si="6"/>
        <v>13363625</v>
      </c>
      <c r="V42" s="259">
        <f t="shared" si="6"/>
        <v>13363625</v>
      </c>
      <c r="W42" s="259">
        <f t="shared" si="6"/>
        <v>13363625</v>
      </c>
      <c r="X42" s="259">
        <f t="shared" si="6"/>
        <v>225350058</v>
      </c>
      <c r="Y42" s="259">
        <f t="shared" si="6"/>
        <v>-211986433</v>
      </c>
      <c r="Z42" s="260">
        <f>+IF(X42&lt;&gt;0,+(Y42/X42)*100,0)</f>
        <v>-94.06983733725065</v>
      </c>
      <c r="AA42" s="261">
        <f>+AA25-AA40</f>
        <v>225350058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137042263</v>
      </c>
      <c r="D45" s="155"/>
      <c r="E45" s="59">
        <v>209803058</v>
      </c>
      <c r="F45" s="60">
        <v>209803058</v>
      </c>
      <c r="G45" s="60">
        <v>31857780</v>
      </c>
      <c r="H45" s="60">
        <v>18272608</v>
      </c>
      <c r="I45" s="60">
        <v>9362175</v>
      </c>
      <c r="J45" s="60">
        <v>9362175</v>
      </c>
      <c r="K45" s="60">
        <v>19553712</v>
      </c>
      <c r="L45" s="60">
        <v>33077007</v>
      </c>
      <c r="M45" s="60">
        <v>16529441</v>
      </c>
      <c r="N45" s="60">
        <v>16529441</v>
      </c>
      <c r="O45" s="60">
        <v>1130732</v>
      </c>
      <c r="P45" s="60">
        <v>8126633</v>
      </c>
      <c r="Q45" s="60">
        <v>23991967</v>
      </c>
      <c r="R45" s="60">
        <v>23991967</v>
      </c>
      <c r="S45" s="60">
        <v>18511932</v>
      </c>
      <c r="T45" s="60">
        <v>18511932</v>
      </c>
      <c r="U45" s="60">
        <v>13232017</v>
      </c>
      <c r="V45" s="60">
        <v>13232017</v>
      </c>
      <c r="W45" s="60">
        <v>13232017</v>
      </c>
      <c r="X45" s="60">
        <v>209803058</v>
      </c>
      <c r="Y45" s="60">
        <v>-196571041</v>
      </c>
      <c r="Z45" s="139">
        <v>-93.69</v>
      </c>
      <c r="AA45" s="62">
        <v>209803058</v>
      </c>
    </row>
    <row r="46" spans="1:27" ht="13.5">
      <c r="A46" s="249" t="s">
        <v>171</v>
      </c>
      <c r="B46" s="182"/>
      <c r="C46" s="155"/>
      <c r="D46" s="155"/>
      <c r="E46" s="59">
        <v>15547000</v>
      </c>
      <c r="F46" s="60">
        <v>15547000</v>
      </c>
      <c r="G46" s="60">
        <v>414154</v>
      </c>
      <c r="H46" s="60">
        <v>618969</v>
      </c>
      <c r="I46" s="60">
        <v>4116</v>
      </c>
      <c r="J46" s="60">
        <v>4116</v>
      </c>
      <c r="K46" s="60">
        <v>194000</v>
      </c>
      <c r="L46" s="60">
        <v>200997</v>
      </c>
      <c r="M46" s="60">
        <v>206584</v>
      </c>
      <c r="N46" s="60">
        <v>206584</v>
      </c>
      <c r="O46" s="60">
        <v>69529</v>
      </c>
      <c r="P46" s="60">
        <v>364286</v>
      </c>
      <c r="Q46" s="60">
        <v>833898</v>
      </c>
      <c r="R46" s="60">
        <v>833898</v>
      </c>
      <c r="S46" s="60">
        <v>249427</v>
      </c>
      <c r="T46" s="60">
        <v>249427</v>
      </c>
      <c r="U46" s="60">
        <v>131608</v>
      </c>
      <c r="V46" s="60">
        <v>131608</v>
      </c>
      <c r="W46" s="60">
        <v>131608</v>
      </c>
      <c r="X46" s="60">
        <v>15547000</v>
      </c>
      <c r="Y46" s="60">
        <v>-15415392</v>
      </c>
      <c r="Z46" s="139">
        <v>-99.15</v>
      </c>
      <c r="AA46" s="62">
        <v>15547000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137042263</v>
      </c>
      <c r="D48" s="217">
        <f>SUM(D45:D47)</f>
        <v>0</v>
      </c>
      <c r="E48" s="264">
        <f t="shared" si="7"/>
        <v>225350058</v>
      </c>
      <c r="F48" s="219">
        <f t="shared" si="7"/>
        <v>225350058</v>
      </c>
      <c r="G48" s="219">
        <f t="shared" si="7"/>
        <v>32271934</v>
      </c>
      <c r="H48" s="219">
        <f t="shared" si="7"/>
        <v>18891577</v>
      </c>
      <c r="I48" s="219">
        <f t="shared" si="7"/>
        <v>9366291</v>
      </c>
      <c r="J48" s="219">
        <f t="shared" si="7"/>
        <v>9366291</v>
      </c>
      <c r="K48" s="219">
        <f t="shared" si="7"/>
        <v>19747712</v>
      </c>
      <c r="L48" s="219">
        <f t="shared" si="7"/>
        <v>33278004</v>
      </c>
      <c r="M48" s="219">
        <f t="shared" si="7"/>
        <v>16736025</v>
      </c>
      <c r="N48" s="219">
        <f t="shared" si="7"/>
        <v>16736025</v>
      </c>
      <c r="O48" s="219">
        <f t="shared" si="7"/>
        <v>1200261</v>
      </c>
      <c r="P48" s="219">
        <f t="shared" si="7"/>
        <v>8490919</v>
      </c>
      <c r="Q48" s="219">
        <f t="shared" si="7"/>
        <v>24825865</v>
      </c>
      <c r="R48" s="219">
        <f t="shared" si="7"/>
        <v>24825865</v>
      </c>
      <c r="S48" s="219">
        <f t="shared" si="7"/>
        <v>18761359</v>
      </c>
      <c r="T48" s="219">
        <f t="shared" si="7"/>
        <v>18761359</v>
      </c>
      <c r="U48" s="219">
        <f t="shared" si="7"/>
        <v>13363625</v>
      </c>
      <c r="V48" s="219">
        <f t="shared" si="7"/>
        <v>13363625</v>
      </c>
      <c r="W48" s="219">
        <f t="shared" si="7"/>
        <v>13363625</v>
      </c>
      <c r="X48" s="219">
        <f t="shared" si="7"/>
        <v>225350058</v>
      </c>
      <c r="Y48" s="219">
        <f t="shared" si="7"/>
        <v>-211986433</v>
      </c>
      <c r="Z48" s="265">
        <f>+IF(X48&lt;&gt;0,+(Y48/X48)*100,0)</f>
        <v>-94.06983733725065</v>
      </c>
      <c r="AA48" s="232">
        <f>SUM(AA45:AA47)</f>
        <v>225350058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178</v>
      </c>
      <c r="B8" s="182"/>
      <c r="C8" s="155">
        <v>1030294</v>
      </c>
      <c r="D8" s="155"/>
      <c r="E8" s="59">
        <v>566600</v>
      </c>
      <c r="F8" s="60">
        <v>566600</v>
      </c>
      <c r="G8" s="60">
        <v>1500</v>
      </c>
      <c r="H8" s="60">
        <v>1315</v>
      </c>
      <c r="I8" s="60"/>
      <c r="J8" s="60">
        <v>2815</v>
      </c>
      <c r="K8" s="60">
        <v>4649</v>
      </c>
      <c r="L8" s="60">
        <v>45000</v>
      </c>
      <c r="M8" s="60">
        <v>72600</v>
      </c>
      <c r="N8" s="60">
        <v>122249</v>
      </c>
      <c r="O8" s="60">
        <v>26900</v>
      </c>
      <c r="P8" s="60">
        <v>35000</v>
      </c>
      <c r="Q8" s="60">
        <v>38991</v>
      </c>
      <c r="R8" s="60">
        <v>100891</v>
      </c>
      <c r="S8" s="60">
        <v>27061</v>
      </c>
      <c r="T8" s="60"/>
      <c r="U8" s="60"/>
      <c r="V8" s="60">
        <v>27061</v>
      </c>
      <c r="W8" s="60">
        <v>253016</v>
      </c>
      <c r="X8" s="60">
        <v>566600</v>
      </c>
      <c r="Y8" s="60">
        <v>-313584</v>
      </c>
      <c r="Z8" s="140">
        <v>-55.34</v>
      </c>
      <c r="AA8" s="62">
        <v>566600</v>
      </c>
    </row>
    <row r="9" spans="1:27" ht="13.5">
      <c r="A9" s="249" t="s">
        <v>179</v>
      </c>
      <c r="B9" s="182"/>
      <c r="C9" s="155">
        <v>157156406</v>
      </c>
      <c r="D9" s="155"/>
      <c r="E9" s="59">
        <v>173290000</v>
      </c>
      <c r="F9" s="60">
        <v>173290000</v>
      </c>
      <c r="G9" s="60">
        <v>64773000</v>
      </c>
      <c r="H9" s="60">
        <v>934000</v>
      </c>
      <c r="I9" s="60"/>
      <c r="J9" s="60">
        <v>65707000</v>
      </c>
      <c r="K9" s="60"/>
      <c r="L9" s="60">
        <v>51000000</v>
      </c>
      <c r="M9" s="60"/>
      <c r="N9" s="60">
        <v>51000000</v>
      </c>
      <c r="O9" s="60"/>
      <c r="P9" s="60"/>
      <c r="Q9" s="60">
        <v>45307319</v>
      </c>
      <c r="R9" s="60">
        <v>45307319</v>
      </c>
      <c r="S9" s="60"/>
      <c r="T9" s="60"/>
      <c r="U9" s="60"/>
      <c r="V9" s="60"/>
      <c r="W9" s="60">
        <v>162014319</v>
      </c>
      <c r="X9" s="60">
        <v>173290000</v>
      </c>
      <c r="Y9" s="60">
        <v>-11275681</v>
      </c>
      <c r="Z9" s="140">
        <v>-6.51</v>
      </c>
      <c r="AA9" s="62">
        <v>173290000</v>
      </c>
    </row>
    <row r="10" spans="1:27" ht="13.5">
      <c r="A10" s="249" t="s">
        <v>180</v>
      </c>
      <c r="B10" s="182"/>
      <c r="C10" s="155">
        <v>1096627</v>
      </c>
      <c r="D10" s="155"/>
      <c r="E10" s="59">
        <v>2801000</v>
      </c>
      <c r="F10" s="60">
        <v>2801000</v>
      </c>
      <c r="G10" s="60"/>
      <c r="H10" s="60">
        <v>400000</v>
      </c>
      <c r="I10" s="60">
        <v>1801000</v>
      </c>
      <c r="J10" s="60">
        <v>2201000</v>
      </c>
      <c r="K10" s="60"/>
      <c r="L10" s="60">
        <v>300000</v>
      </c>
      <c r="M10" s="60"/>
      <c r="N10" s="60">
        <v>300000</v>
      </c>
      <c r="O10" s="60"/>
      <c r="P10" s="60"/>
      <c r="Q10" s="60">
        <v>300000</v>
      </c>
      <c r="R10" s="60">
        <v>300000</v>
      </c>
      <c r="S10" s="60"/>
      <c r="T10" s="60"/>
      <c r="U10" s="60"/>
      <c r="V10" s="60"/>
      <c r="W10" s="60">
        <v>2801000</v>
      </c>
      <c r="X10" s="60">
        <v>2801000</v>
      </c>
      <c r="Y10" s="60"/>
      <c r="Z10" s="140"/>
      <c r="AA10" s="62">
        <v>2801000</v>
      </c>
    </row>
    <row r="11" spans="1:27" ht="13.5">
      <c r="A11" s="249" t="s">
        <v>181</v>
      </c>
      <c r="B11" s="182"/>
      <c r="C11" s="155">
        <v>9950481</v>
      </c>
      <c r="D11" s="155"/>
      <c r="E11" s="59">
        <v>8400000</v>
      </c>
      <c r="F11" s="60">
        <v>8400000</v>
      </c>
      <c r="G11" s="60">
        <v>739827</v>
      </c>
      <c r="H11" s="60">
        <v>802691</v>
      </c>
      <c r="I11" s="60">
        <v>799860</v>
      </c>
      <c r="J11" s="60">
        <v>2342378</v>
      </c>
      <c r="K11" s="60">
        <v>966351</v>
      </c>
      <c r="L11" s="60">
        <v>800000</v>
      </c>
      <c r="M11" s="60">
        <v>543678</v>
      </c>
      <c r="N11" s="60">
        <v>2310029</v>
      </c>
      <c r="O11" s="60">
        <v>746673</v>
      </c>
      <c r="P11" s="60">
        <v>799418</v>
      </c>
      <c r="Q11" s="60">
        <v>665870</v>
      </c>
      <c r="R11" s="60">
        <v>2211961</v>
      </c>
      <c r="S11" s="60">
        <v>804271</v>
      </c>
      <c r="T11" s="60">
        <v>449245</v>
      </c>
      <c r="U11" s="60">
        <v>500000</v>
      </c>
      <c r="V11" s="60">
        <v>1753516</v>
      </c>
      <c r="W11" s="60">
        <v>8617884</v>
      </c>
      <c r="X11" s="60">
        <v>8400000</v>
      </c>
      <c r="Y11" s="60">
        <v>217884</v>
      </c>
      <c r="Z11" s="140">
        <v>2.59</v>
      </c>
      <c r="AA11" s="62">
        <v>8400000</v>
      </c>
    </row>
    <row r="12" spans="1:27" ht="13.5">
      <c r="A12" s="249" t="s">
        <v>182</v>
      </c>
      <c r="B12" s="182"/>
      <c r="C12" s="155">
        <v>1649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-111157012</v>
      </c>
      <c r="D14" s="155"/>
      <c r="E14" s="59">
        <v>-135880177</v>
      </c>
      <c r="F14" s="60">
        <v>-135974177</v>
      </c>
      <c r="G14" s="60">
        <v>-8133138</v>
      </c>
      <c r="H14" s="60">
        <v>-7724353</v>
      </c>
      <c r="I14" s="60">
        <v>-8051397</v>
      </c>
      <c r="J14" s="60">
        <v>-23908888</v>
      </c>
      <c r="K14" s="60">
        <v>-8599469</v>
      </c>
      <c r="L14" s="60">
        <v>-9606320</v>
      </c>
      <c r="M14" s="60">
        <v>-10263673</v>
      </c>
      <c r="N14" s="60">
        <v>-28469462</v>
      </c>
      <c r="O14" s="60">
        <v>-8386769</v>
      </c>
      <c r="P14" s="60">
        <v>-7878760</v>
      </c>
      <c r="Q14" s="60">
        <v>-9852201</v>
      </c>
      <c r="R14" s="60">
        <v>-26117730</v>
      </c>
      <c r="S14" s="60">
        <v>-9081100</v>
      </c>
      <c r="T14" s="60">
        <v>-7648697</v>
      </c>
      <c r="U14" s="60">
        <v>-8846476</v>
      </c>
      <c r="V14" s="60">
        <v>-25576273</v>
      </c>
      <c r="W14" s="60">
        <v>-104072353</v>
      </c>
      <c r="X14" s="60">
        <v>-135974177</v>
      </c>
      <c r="Y14" s="60">
        <v>31901824</v>
      </c>
      <c r="Z14" s="140">
        <v>-23.46</v>
      </c>
      <c r="AA14" s="62">
        <v>-135974177</v>
      </c>
    </row>
    <row r="15" spans="1:27" ht="13.5">
      <c r="A15" s="249" t="s">
        <v>40</v>
      </c>
      <c r="B15" s="182"/>
      <c r="C15" s="155">
        <v>-921319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>
        <v>-84379881</v>
      </c>
      <c r="D16" s="155"/>
      <c r="E16" s="59">
        <v>-185596703</v>
      </c>
      <c r="F16" s="60">
        <v>-206341704</v>
      </c>
      <c r="G16" s="60">
        <v>-2271675</v>
      </c>
      <c r="H16" s="60">
        <v>-17709311</v>
      </c>
      <c r="I16" s="60">
        <v>-3483835</v>
      </c>
      <c r="J16" s="60">
        <v>-23464821</v>
      </c>
      <c r="K16" s="60">
        <v>-3012066</v>
      </c>
      <c r="L16" s="60">
        <v>-5968542</v>
      </c>
      <c r="M16" s="60">
        <v>-13872724</v>
      </c>
      <c r="N16" s="60">
        <v>-22853332</v>
      </c>
      <c r="O16" s="60">
        <v>-2961918</v>
      </c>
      <c r="P16" s="60">
        <v>-6330368</v>
      </c>
      <c r="Q16" s="60">
        <v>-17162468</v>
      </c>
      <c r="R16" s="60">
        <v>-26454754</v>
      </c>
      <c r="S16" s="60">
        <v>-4461009</v>
      </c>
      <c r="T16" s="60">
        <v>-14822005</v>
      </c>
      <c r="U16" s="60">
        <v>-9470535</v>
      </c>
      <c r="V16" s="60">
        <v>-28753549</v>
      </c>
      <c r="W16" s="60">
        <v>-101526456</v>
      </c>
      <c r="X16" s="60">
        <v>-206341704</v>
      </c>
      <c r="Y16" s="60">
        <v>104815248</v>
      </c>
      <c r="Z16" s="140">
        <v>-50.8</v>
      </c>
      <c r="AA16" s="62">
        <v>-206341704</v>
      </c>
    </row>
    <row r="17" spans="1:27" ht="13.5">
      <c r="A17" s="250" t="s">
        <v>185</v>
      </c>
      <c r="B17" s="251"/>
      <c r="C17" s="168">
        <f aca="true" t="shared" si="0" ref="C17:Y17">SUM(C6:C16)</f>
        <v>-27222755</v>
      </c>
      <c r="D17" s="168">
        <f t="shared" si="0"/>
        <v>0</v>
      </c>
      <c r="E17" s="72">
        <f t="shared" si="0"/>
        <v>-136419280</v>
      </c>
      <c r="F17" s="73">
        <f t="shared" si="0"/>
        <v>-157258281</v>
      </c>
      <c r="G17" s="73">
        <f t="shared" si="0"/>
        <v>55109514</v>
      </c>
      <c r="H17" s="73">
        <f t="shared" si="0"/>
        <v>-23295658</v>
      </c>
      <c r="I17" s="73">
        <f t="shared" si="0"/>
        <v>-8934372</v>
      </c>
      <c r="J17" s="73">
        <f t="shared" si="0"/>
        <v>22879484</v>
      </c>
      <c r="K17" s="73">
        <f t="shared" si="0"/>
        <v>-10640535</v>
      </c>
      <c r="L17" s="73">
        <f t="shared" si="0"/>
        <v>36570138</v>
      </c>
      <c r="M17" s="73">
        <f t="shared" si="0"/>
        <v>-23520119</v>
      </c>
      <c r="N17" s="73">
        <f t="shared" si="0"/>
        <v>2409484</v>
      </c>
      <c r="O17" s="73">
        <f t="shared" si="0"/>
        <v>-10575114</v>
      </c>
      <c r="P17" s="73">
        <f t="shared" si="0"/>
        <v>-13374710</v>
      </c>
      <c r="Q17" s="73">
        <f t="shared" si="0"/>
        <v>19297511</v>
      </c>
      <c r="R17" s="73">
        <f t="shared" si="0"/>
        <v>-4652313</v>
      </c>
      <c r="S17" s="73">
        <f t="shared" si="0"/>
        <v>-12710777</v>
      </c>
      <c r="T17" s="73">
        <f t="shared" si="0"/>
        <v>-22021457</v>
      </c>
      <c r="U17" s="73">
        <f t="shared" si="0"/>
        <v>-17817011</v>
      </c>
      <c r="V17" s="73">
        <f t="shared" si="0"/>
        <v>-52549245</v>
      </c>
      <c r="W17" s="73">
        <f t="shared" si="0"/>
        <v>-31912590</v>
      </c>
      <c r="X17" s="73">
        <f t="shared" si="0"/>
        <v>-157258281</v>
      </c>
      <c r="Y17" s="73">
        <f t="shared" si="0"/>
        <v>125345691</v>
      </c>
      <c r="Z17" s="170">
        <f>+IF(X17&lt;&gt;0,+(Y17/X17)*100,0)</f>
        <v>-79.70689378195607</v>
      </c>
      <c r="AA17" s="74">
        <f>SUM(AA6:AA16)</f>
        <v>-157258281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-1196670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>
        <v>5100000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-4286673</v>
      </c>
      <c r="D26" s="155"/>
      <c r="E26" s="59">
        <v>-12127200</v>
      </c>
      <c r="F26" s="60">
        <v>-12567200</v>
      </c>
      <c r="G26" s="60">
        <v>-414154</v>
      </c>
      <c r="H26" s="60">
        <v>-618969</v>
      </c>
      <c r="I26" s="60">
        <v>-4116</v>
      </c>
      <c r="J26" s="60">
        <v>-1037239</v>
      </c>
      <c r="K26" s="60">
        <v>-194000</v>
      </c>
      <c r="L26" s="60">
        <v>-200997</v>
      </c>
      <c r="M26" s="60">
        <v>-206584</v>
      </c>
      <c r="N26" s="60">
        <v>-601581</v>
      </c>
      <c r="O26" s="60">
        <v>-69529</v>
      </c>
      <c r="P26" s="60">
        <v>-364287</v>
      </c>
      <c r="Q26" s="60">
        <v>-833898</v>
      </c>
      <c r="R26" s="60">
        <v>-1267714</v>
      </c>
      <c r="S26" s="60">
        <v>-249427</v>
      </c>
      <c r="T26" s="60">
        <v>-19002</v>
      </c>
      <c r="U26" s="60">
        <v>-107921</v>
      </c>
      <c r="V26" s="60">
        <v>-376350</v>
      </c>
      <c r="W26" s="60">
        <v>-3282884</v>
      </c>
      <c r="X26" s="60">
        <v>-12567200</v>
      </c>
      <c r="Y26" s="60">
        <v>9284316</v>
      </c>
      <c r="Z26" s="140">
        <v>-73.88</v>
      </c>
      <c r="AA26" s="62">
        <v>-12567200</v>
      </c>
    </row>
    <row r="27" spans="1:27" ht="13.5">
      <c r="A27" s="250" t="s">
        <v>192</v>
      </c>
      <c r="B27" s="251"/>
      <c r="C27" s="168">
        <f aca="true" t="shared" si="1" ref="C27:Y27">SUM(C21:C26)</f>
        <v>-383343</v>
      </c>
      <c r="D27" s="168">
        <f>SUM(D21:D26)</f>
        <v>0</v>
      </c>
      <c r="E27" s="72">
        <f t="shared" si="1"/>
        <v>-12127200</v>
      </c>
      <c r="F27" s="73">
        <f t="shared" si="1"/>
        <v>-12567200</v>
      </c>
      <c r="G27" s="73">
        <f t="shared" si="1"/>
        <v>-414154</v>
      </c>
      <c r="H27" s="73">
        <f t="shared" si="1"/>
        <v>-618969</v>
      </c>
      <c r="I27" s="73">
        <f t="shared" si="1"/>
        <v>-4116</v>
      </c>
      <c r="J27" s="73">
        <f t="shared" si="1"/>
        <v>-1037239</v>
      </c>
      <c r="K27" s="73">
        <f t="shared" si="1"/>
        <v>-194000</v>
      </c>
      <c r="L27" s="73">
        <f t="shared" si="1"/>
        <v>-200997</v>
      </c>
      <c r="M27" s="73">
        <f t="shared" si="1"/>
        <v>-206584</v>
      </c>
      <c r="N27" s="73">
        <f t="shared" si="1"/>
        <v>-601581</v>
      </c>
      <c r="O27" s="73">
        <f t="shared" si="1"/>
        <v>-69529</v>
      </c>
      <c r="P27" s="73">
        <f t="shared" si="1"/>
        <v>-364287</v>
      </c>
      <c r="Q27" s="73">
        <f t="shared" si="1"/>
        <v>-833898</v>
      </c>
      <c r="R27" s="73">
        <f t="shared" si="1"/>
        <v>-1267714</v>
      </c>
      <c r="S27" s="73">
        <f t="shared" si="1"/>
        <v>-249427</v>
      </c>
      <c r="T27" s="73">
        <f t="shared" si="1"/>
        <v>-19002</v>
      </c>
      <c r="U27" s="73">
        <f t="shared" si="1"/>
        <v>-107921</v>
      </c>
      <c r="V27" s="73">
        <f t="shared" si="1"/>
        <v>-376350</v>
      </c>
      <c r="W27" s="73">
        <f t="shared" si="1"/>
        <v>-3282884</v>
      </c>
      <c r="X27" s="73">
        <f t="shared" si="1"/>
        <v>-12567200</v>
      </c>
      <c r="Y27" s="73">
        <f t="shared" si="1"/>
        <v>9284316</v>
      </c>
      <c r="Z27" s="170">
        <f>+IF(X27&lt;&gt;0,+(Y27/X27)*100,0)</f>
        <v>-73.87736329492648</v>
      </c>
      <c r="AA27" s="74">
        <f>SUM(AA21:AA26)</f>
        <v>-12567200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-118548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-118548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-27724646</v>
      </c>
      <c r="D38" s="153">
        <f>+D17+D27+D36</f>
        <v>0</v>
      </c>
      <c r="E38" s="99">
        <f t="shared" si="3"/>
        <v>-148546480</v>
      </c>
      <c r="F38" s="100">
        <f t="shared" si="3"/>
        <v>-169825481</v>
      </c>
      <c r="G38" s="100">
        <f t="shared" si="3"/>
        <v>54695360</v>
      </c>
      <c r="H38" s="100">
        <f t="shared" si="3"/>
        <v>-23914627</v>
      </c>
      <c r="I38" s="100">
        <f t="shared" si="3"/>
        <v>-8938488</v>
      </c>
      <c r="J38" s="100">
        <f t="shared" si="3"/>
        <v>21842245</v>
      </c>
      <c r="K38" s="100">
        <f t="shared" si="3"/>
        <v>-10834535</v>
      </c>
      <c r="L38" s="100">
        <f t="shared" si="3"/>
        <v>36369141</v>
      </c>
      <c r="M38" s="100">
        <f t="shared" si="3"/>
        <v>-23726703</v>
      </c>
      <c r="N38" s="100">
        <f t="shared" si="3"/>
        <v>1807903</v>
      </c>
      <c r="O38" s="100">
        <f t="shared" si="3"/>
        <v>-10644643</v>
      </c>
      <c r="P38" s="100">
        <f t="shared" si="3"/>
        <v>-13738997</v>
      </c>
      <c r="Q38" s="100">
        <f t="shared" si="3"/>
        <v>18463613</v>
      </c>
      <c r="R38" s="100">
        <f t="shared" si="3"/>
        <v>-5920027</v>
      </c>
      <c r="S38" s="100">
        <f t="shared" si="3"/>
        <v>-12960204</v>
      </c>
      <c r="T38" s="100">
        <f t="shared" si="3"/>
        <v>-22040459</v>
      </c>
      <c r="U38" s="100">
        <f t="shared" si="3"/>
        <v>-17924932</v>
      </c>
      <c r="V38" s="100">
        <f t="shared" si="3"/>
        <v>-52925595</v>
      </c>
      <c r="W38" s="100">
        <f t="shared" si="3"/>
        <v>-35195474</v>
      </c>
      <c r="X38" s="100">
        <f t="shared" si="3"/>
        <v>-169825481</v>
      </c>
      <c r="Y38" s="100">
        <f t="shared" si="3"/>
        <v>134630007</v>
      </c>
      <c r="Z38" s="137">
        <f>+IF(X38&lt;&gt;0,+(Y38/X38)*100,0)</f>
        <v>-79.27550459874746</v>
      </c>
      <c r="AA38" s="102">
        <f>+AA17+AA27+AA36</f>
        <v>-169825481</v>
      </c>
    </row>
    <row r="39" spans="1:27" ht="13.5">
      <c r="A39" s="249" t="s">
        <v>200</v>
      </c>
      <c r="B39" s="182"/>
      <c r="C39" s="153">
        <v>177314789</v>
      </c>
      <c r="D39" s="153"/>
      <c r="E39" s="99">
        <v>165553308</v>
      </c>
      <c r="F39" s="100">
        <v>174083308</v>
      </c>
      <c r="G39" s="100">
        <v>165553308</v>
      </c>
      <c r="H39" s="100">
        <v>220248668</v>
      </c>
      <c r="I39" s="100">
        <v>196334041</v>
      </c>
      <c r="J39" s="100">
        <v>165553308</v>
      </c>
      <c r="K39" s="100">
        <v>187395553</v>
      </c>
      <c r="L39" s="100">
        <v>176561018</v>
      </c>
      <c r="M39" s="100">
        <v>212930159</v>
      </c>
      <c r="N39" s="100">
        <v>187395553</v>
      </c>
      <c r="O39" s="100">
        <v>189203456</v>
      </c>
      <c r="P39" s="100">
        <v>178558813</v>
      </c>
      <c r="Q39" s="100">
        <v>164819816</v>
      </c>
      <c r="R39" s="100">
        <v>189203456</v>
      </c>
      <c r="S39" s="100">
        <v>183283429</v>
      </c>
      <c r="T39" s="100">
        <v>170323225</v>
      </c>
      <c r="U39" s="100">
        <v>148282766</v>
      </c>
      <c r="V39" s="100">
        <v>183283429</v>
      </c>
      <c r="W39" s="100">
        <v>165553308</v>
      </c>
      <c r="X39" s="100">
        <v>174083308</v>
      </c>
      <c r="Y39" s="100">
        <v>-8530000</v>
      </c>
      <c r="Z39" s="137">
        <v>-4.9</v>
      </c>
      <c r="AA39" s="102">
        <v>174083308</v>
      </c>
    </row>
    <row r="40" spans="1:27" ht="13.5">
      <c r="A40" s="269" t="s">
        <v>201</v>
      </c>
      <c r="B40" s="256"/>
      <c r="C40" s="257">
        <v>149590143</v>
      </c>
      <c r="D40" s="257"/>
      <c r="E40" s="258">
        <v>17006828</v>
      </c>
      <c r="F40" s="259">
        <v>4257827</v>
      </c>
      <c r="G40" s="259">
        <v>220248668</v>
      </c>
      <c r="H40" s="259">
        <v>196334041</v>
      </c>
      <c r="I40" s="259">
        <v>187395553</v>
      </c>
      <c r="J40" s="259">
        <v>187395553</v>
      </c>
      <c r="K40" s="259">
        <v>176561018</v>
      </c>
      <c r="L40" s="259">
        <v>212930159</v>
      </c>
      <c r="M40" s="259">
        <v>189203456</v>
      </c>
      <c r="N40" s="259">
        <v>189203456</v>
      </c>
      <c r="O40" s="259">
        <v>178558813</v>
      </c>
      <c r="P40" s="259">
        <v>164819816</v>
      </c>
      <c r="Q40" s="259">
        <v>183283429</v>
      </c>
      <c r="R40" s="259">
        <v>178558813</v>
      </c>
      <c r="S40" s="259">
        <v>170323225</v>
      </c>
      <c r="T40" s="259">
        <v>148282766</v>
      </c>
      <c r="U40" s="259">
        <v>130357834</v>
      </c>
      <c r="V40" s="259">
        <v>130357834</v>
      </c>
      <c r="W40" s="259">
        <v>130357834</v>
      </c>
      <c r="X40" s="259">
        <v>4257827</v>
      </c>
      <c r="Y40" s="259">
        <v>126100007</v>
      </c>
      <c r="Z40" s="260">
        <v>2961.6</v>
      </c>
      <c r="AA40" s="261">
        <v>4257827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4498850</v>
      </c>
      <c r="D5" s="200">
        <f t="shared" si="0"/>
        <v>0</v>
      </c>
      <c r="E5" s="106">
        <f t="shared" si="0"/>
        <v>12127200</v>
      </c>
      <c r="F5" s="106">
        <f t="shared" si="0"/>
        <v>12567200</v>
      </c>
      <c r="G5" s="106">
        <f t="shared" si="0"/>
        <v>414153</v>
      </c>
      <c r="H5" s="106">
        <f t="shared" si="0"/>
        <v>618965</v>
      </c>
      <c r="I5" s="106">
        <f t="shared" si="0"/>
        <v>14116</v>
      </c>
      <c r="J5" s="106">
        <f t="shared" si="0"/>
        <v>1047234</v>
      </c>
      <c r="K5" s="106">
        <f t="shared" si="0"/>
        <v>194000</v>
      </c>
      <c r="L5" s="106">
        <f t="shared" si="0"/>
        <v>216993</v>
      </c>
      <c r="M5" s="106">
        <f t="shared" si="0"/>
        <v>206584</v>
      </c>
      <c r="N5" s="106">
        <f t="shared" si="0"/>
        <v>617577</v>
      </c>
      <c r="O5" s="106">
        <f t="shared" si="0"/>
        <v>69529</v>
      </c>
      <c r="P5" s="106">
        <f t="shared" si="0"/>
        <v>364286</v>
      </c>
      <c r="Q5" s="106">
        <f t="shared" si="0"/>
        <v>833898</v>
      </c>
      <c r="R5" s="106">
        <f t="shared" si="0"/>
        <v>1267713</v>
      </c>
      <c r="S5" s="106">
        <f t="shared" si="0"/>
        <v>249427</v>
      </c>
      <c r="T5" s="106">
        <f t="shared" si="0"/>
        <v>19422</v>
      </c>
      <c r="U5" s="106">
        <f t="shared" si="0"/>
        <v>107921</v>
      </c>
      <c r="V5" s="106">
        <f t="shared" si="0"/>
        <v>376770</v>
      </c>
      <c r="W5" s="106">
        <f t="shared" si="0"/>
        <v>3309294</v>
      </c>
      <c r="X5" s="106">
        <f t="shared" si="0"/>
        <v>12567200</v>
      </c>
      <c r="Y5" s="106">
        <f t="shared" si="0"/>
        <v>-9257906</v>
      </c>
      <c r="Z5" s="201">
        <f>+IF(X5&lt;&gt;0,+(Y5/X5)*100,0)</f>
        <v>-73.6672130625756</v>
      </c>
      <c r="AA5" s="199">
        <f>SUM(AA11:AA18)</f>
        <v>12567200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3313795</v>
      </c>
      <c r="D15" s="156"/>
      <c r="E15" s="60">
        <v>11622200</v>
      </c>
      <c r="F15" s="60">
        <v>12082200</v>
      </c>
      <c r="G15" s="60">
        <v>354153</v>
      </c>
      <c r="H15" s="60">
        <v>618965</v>
      </c>
      <c r="I15" s="60">
        <v>14116</v>
      </c>
      <c r="J15" s="60">
        <v>987234</v>
      </c>
      <c r="K15" s="60">
        <v>183500</v>
      </c>
      <c r="L15" s="60">
        <v>216993</v>
      </c>
      <c r="M15" s="60">
        <v>206584</v>
      </c>
      <c r="N15" s="60">
        <v>607077</v>
      </c>
      <c r="O15" s="60">
        <v>69529</v>
      </c>
      <c r="P15" s="60">
        <v>364286</v>
      </c>
      <c r="Q15" s="60">
        <v>828955</v>
      </c>
      <c r="R15" s="60">
        <v>1262770</v>
      </c>
      <c r="S15" s="60">
        <v>249427</v>
      </c>
      <c r="T15" s="60">
        <v>19422</v>
      </c>
      <c r="U15" s="60">
        <v>107921</v>
      </c>
      <c r="V15" s="60">
        <v>376770</v>
      </c>
      <c r="W15" s="60">
        <v>3233851</v>
      </c>
      <c r="X15" s="60">
        <v>12082200</v>
      </c>
      <c r="Y15" s="60">
        <v>-8848349</v>
      </c>
      <c r="Z15" s="140">
        <v>-73.23</v>
      </c>
      <c r="AA15" s="155">
        <v>12082200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1185055</v>
      </c>
      <c r="D18" s="276"/>
      <c r="E18" s="82">
        <v>505000</v>
      </c>
      <c r="F18" s="82">
        <v>485000</v>
      </c>
      <c r="G18" s="82">
        <v>60000</v>
      </c>
      <c r="H18" s="82"/>
      <c r="I18" s="82"/>
      <c r="J18" s="82">
        <v>60000</v>
      </c>
      <c r="K18" s="82">
        <v>10500</v>
      </c>
      <c r="L18" s="82"/>
      <c r="M18" s="82"/>
      <c r="N18" s="82">
        <v>10500</v>
      </c>
      <c r="O18" s="82"/>
      <c r="P18" s="82"/>
      <c r="Q18" s="82">
        <v>4943</v>
      </c>
      <c r="R18" s="82">
        <v>4943</v>
      </c>
      <c r="S18" s="82"/>
      <c r="T18" s="82"/>
      <c r="U18" s="82"/>
      <c r="V18" s="82"/>
      <c r="W18" s="82">
        <v>75443</v>
      </c>
      <c r="X18" s="82">
        <v>485000</v>
      </c>
      <c r="Y18" s="82">
        <v>-409557</v>
      </c>
      <c r="Z18" s="270">
        <v>-84.44</v>
      </c>
      <c r="AA18" s="278">
        <v>485000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3313795</v>
      </c>
      <c r="D45" s="129">
        <f t="shared" si="7"/>
        <v>0</v>
      </c>
      <c r="E45" s="54">
        <f t="shared" si="7"/>
        <v>11622200</v>
      </c>
      <c r="F45" s="54">
        <f t="shared" si="7"/>
        <v>12082200</v>
      </c>
      <c r="G45" s="54">
        <f t="shared" si="7"/>
        <v>354153</v>
      </c>
      <c r="H45" s="54">
        <f t="shared" si="7"/>
        <v>618965</v>
      </c>
      <c r="I45" s="54">
        <f t="shared" si="7"/>
        <v>14116</v>
      </c>
      <c r="J45" s="54">
        <f t="shared" si="7"/>
        <v>987234</v>
      </c>
      <c r="K45" s="54">
        <f t="shared" si="7"/>
        <v>183500</v>
      </c>
      <c r="L45" s="54">
        <f t="shared" si="7"/>
        <v>216993</v>
      </c>
      <c r="M45" s="54">
        <f t="shared" si="7"/>
        <v>206584</v>
      </c>
      <c r="N45" s="54">
        <f t="shared" si="7"/>
        <v>607077</v>
      </c>
      <c r="O45" s="54">
        <f t="shared" si="7"/>
        <v>69529</v>
      </c>
      <c r="P45" s="54">
        <f t="shared" si="7"/>
        <v>364286</v>
      </c>
      <c r="Q45" s="54">
        <f t="shared" si="7"/>
        <v>828955</v>
      </c>
      <c r="R45" s="54">
        <f t="shared" si="7"/>
        <v>1262770</v>
      </c>
      <c r="S45" s="54">
        <f t="shared" si="7"/>
        <v>249427</v>
      </c>
      <c r="T45" s="54">
        <f t="shared" si="7"/>
        <v>19422</v>
      </c>
      <c r="U45" s="54">
        <f t="shared" si="7"/>
        <v>107921</v>
      </c>
      <c r="V45" s="54">
        <f t="shared" si="7"/>
        <v>376770</v>
      </c>
      <c r="W45" s="54">
        <f t="shared" si="7"/>
        <v>3233851</v>
      </c>
      <c r="X45" s="54">
        <f t="shared" si="7"/>
        <v>12082200</v>
      </c>
      <c r="Y45" s="54">
        <f t="shared" si="7"/>
        <v>-8848349</v>
      </c>
      <c r="Z45" s="184">
        <f t="shared" si="5"/>
        <v>-73.23458476105344</v>
      </c>
      <c r="AA45" s="130">
        <f t="shared" si="8"/>
        <v>12082200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1185055</v>
      </c>
      <c r="D48" s="129">
        <f t="shared" si="7"/>
        <v>0</v>
      </c>
      <c r="E48" s="54">
        <f t="shared" si="7"/>
        <v>505000</v>
      </c>
      <c r="F48" s="54">
        <f t="shared" si="7"/>
        <v>485000</v>
      </c>
      <c r="G48" s="54">
        <f t="shared" si="7"/>
        <v>60000</v>
      </c>
      <c r="H48" s="54">
        <f t="shared" si="7"/>
        <v>0</v>
      </c>
      <c r="I48" s="54">
        <f t="shared" si="7"/>
        <v>0</v>
      </c>
      <c r="J48" s="54">
        <f t="shared" si="7"/>
        <v>60000</v>
      </c>
      <c r="K48" s="54">
        <f t="shared" si="7"/>
        <v>10500</v>
      </c>
      <c r="L48" s="54">
        <f t="shared" si="7"/>
        <v>0</v>
      </c>
      <c r="M48" s="54">
        <f t="shared" si="7"/>
        <v>0</v>
      </c>
      <c r="N48" s="54">
        <f t="shared" si="7"/>
        <v>10500</v>
      </c>
      <c r="O48" s="54">
        <f t="shared" si="7"/>
        <v>0</v>
      </c>
      <c r="P48" s="54">
        <f t="shared" si="7"/>
        <v>0</v>
      </c>
      <c r="Q48" s="54">
        <f t="shared" si="7"/>
        <v>4943</v>
      </c>
      <c r="R48" s="54">
        <f t="shared" si="7"/>
        <v>4943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75443</v>
      </c>
      <c r="X48" s="54">
        <f t="shared" si="7"/>
        <v>485000</v>
      </c>
      <c r="Y48" s="54">
        <f t="shared" si="7"/>
        <v>-409557</v>
      </c>
      <c r="Z48" s="184">
        <f t="shared" si="5"/>
        <v>-84.44474226804124</v>
      </c>
      <c r="AA48" s="130">
        <f t="shared" si="8"/>
        <v>485000</v>
      </c>
    </row>
    <row r="49" spans="1:27" ht="13.5">
      <c r="A49" s="308" t="s">
        <v>220</v>
      </c>
      <c r="B49" s="149"/>
      <c r="C49" s="239">
        <f aca="true" t="shared" si="9" ref="C49:Y49">SUM(C41:C48)</f>
        <v>4498850</v>
      </c>
      <c r="D49" s="218">
        <f t="shared" si="9"/>
        <v>0</v>
      </c>
      <c r="E49" s="220">
        <f t="shared" si="9"/>
        <v>12127200</v>
      </c>
      <c r="F49" s="220">
        <f t="shared" si="9"/>
        <v>12567200</v>
      </c>
      <c r="G49" s="220">
        <f t="shared" si="9"/>
        <v>414153</v>
      </c>
      <c r="H49" s="220">
        <f t="shared" si="9"/>
        <v>618965</v>
      </c>
      <c r="I49" s="220">
        <f t="shared" si="9"/>
        <v>14116</v>
      </c>
      <c r="J49" s="220">
        <f t="shared" si="9"/>
        <v>1047234</v>
      </c>
      <c r="K49" s="220">
        <f t="shared" si="9"/>
        <v>194000</v>
      </c>
      <c r="L49" s="220">
        <f t="shared" si="9"/>
        <v>216993</v>
      </c>
      <c r="M49" s="220">
        <f t="shared" si="9"/>
        <v>206584</v>
      </c>
      <c r="N49" s="220">
        <f t="shared" si="9"/>
        <v>617577</v>
      </c>
      <c r="O49" s="220">
        <f t="shared" si="9"/>
        <v>69529</v>
      </c>
      <c r="P49" s="220">
        <f t="shared" si="9"/>
        <v>364286</v>
      </c>
      <c r="Q49" s="220">
        <f t="shared" si="9"/>
        <v>833898</v>
      </c>
      <c r="R49" s="220">
        <f t="shared" si="9"/>
        <v>1267713</v>
      </c>
      <c r="S49" s="220">
        <f t="shared" si="9"/>
        <v>249427</v>
      </c>
      <c r="T49" s="220">
        <f t="shared" si="9"/>
        <v>19422</v>
      </c>
      <c r="U49" s="220">
        <f t="shared" si="9"/>
        <v>107921</v>
      </c>
      <c r="V49" s="220">
        <f t="shared" si="9"/>
        <v>376770</v>
      </c>
      <c r="W49" s="220">
        <f t="shared" si="9"/>
        <v>3309294</v>
      </c>
      <c r="X49" s="220">
        <f t="shared" si="9"/>
        <v>12567200</v>
      </c>
      <c r="Y49" s="220">
        <f t="shared" si="9"/>
        <v>-9257906</v>
      </c>
      <c r="Z49" s="221">
        <f t="shared" si="5"/>
        <v>-73.6672130625756</v>
      </c>
      <c r="AA49" s="222">
        <f>SUM(AA41:AA48)</f>
        <v>12567200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576777</v>
      </c>
      <c r="D51" s="129">
        <f t="shared" si="10"/>
        <v>0</v>
      </c>
      <c r="E51" s="54">
        <f t="shared" si="10"/>
        <v>1944100</v>
      </c>
      <c r="F51" s="54">
        <f t="shared" si="10"/>
        <v>2265100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2265100</v>
      </c>
      <c r="Y51" s="54">
        <f t="shared" si="10"/>
        <v>-2265100</v>
      </c>
      <c r="Z51" s="184">
        <f>+IF(X51&lt;&gt;0,+(Y51/X51)*100,0)</f>
        <v>-100</v>
      </c>
      <c r="AA51" s="130">
        <f>SUM(AA57:AA61)</f>
        <v>2265100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576777</v>
      </c>
      <c r="D61" s="156"/>
      <c r="E61" s="60">
        <v>1944100</v>
      </c>
      <c r="F61" s="60">
        <v>2265100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2265100</v>
      </c>
      <c r="Y61" s="60">
        <v>-2265100</v>
      </c>
      <c r="Z61" s="140">
        <v>-100</v>
      </c>
      <c r="AA61" s="155">
        <v>2265100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572192</v>
      </c>
      <c r="D66" s="274"/>
      <c r="E66" s="275">
        <v>1944100</v>
      </c>
      <c r="F66" s="275">
        <v>2265100</v>
      </c>
      <c r="G66" s="275">
        <v>8663</v>
      </c>
      <c r="H66" s="275">
        <v>64827</v>
      </c>
      <c r="I66" s="275">
        <v>36864</v>
      </c>
      <c r="J66" s="275">
        <v>110354</v>
      </c>
      <c r="K66" s="275">
        <v>66936</v>
      </c>
      <c r="L66" s="275">
        <v>83329</v>
      </c>
      <c r="M66" s="275">
        <v>50104</v>
      </c>
      <c r="N66" s="275">
        <v>200369</v>
      </c>
      <c r="O66" s="275">
        <v>100969</v>
      </c>
      <c r="P66" s="275">
        <v>14731</v>
      </c>
      <c r="Q66" s="275">
        <v>299927</v>
      </c>
      <c r="R66" s="275">
        <v>415627</v>
      </c>
      <c r="S66" s="275">
        <v>167055</v>
      </c>
      <c r="T66" s="275">
        <v>317550</v>
      </c>
      <c r="U66" s="275">
        <v>240351</v>
      </c>
      <c r="V66" s="275">
        <v>724956</v>
      </c>
      <c r="W66" s="275">
        <v>1451306</v>
      </c>
      <c r="X66" s="275">
        <v>2265100</v>
      </c>
      <c r="Y66" s="275">
        <v>-813794</v>
      </c>
      <c r="Z66" s="140">
        <v>-35.93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572192</v>
      </c>
      <c r="D69" s="218">
        <f t="shared" si="12"/>
        <v>0</v>
      </c>
      <c r="E69" s="220">
        <f t="shared" si="12"/>
        <v>1944100</v>
      </c>
      <c r="F69" s="220">
        <f t="shared" si="12"/>
        <v>2265100</v>
      </c>
      <c r="G69" s="220">
        <f t="shared" si="12"/>
        <v>8663</v>
      </c>
      <c r="H69" s="220">
        <f t="shared" si="12"/>
        <v>64827</v>
      </c>
      <c r="I69" s="220">
        <f t="shared" si="12"/>
        <v>36864</v>
      </c>
      <c r="J69" s="220">
        <f t="shared" si="12"/>
        <v>110354</v>
      </c>
      <c r="K69" s="220">
        <f t="shared" si="12"/>
        <v>66936</v>
      </c>
      <c r="L69" s="220">
        <f t="shared" si="12"/>
        <v>83329</v>
      </c>
      <c r="M69" s="220">
        <f t="shared" si="12"/>
        <v>50104</v>
      </c>
      <c r="N69" s="220">
        <f t="shared" si="12"/>
        <v>200369</v>
      </c>
      <c r="O69" s="220">
        <f t="shared" si="12"/>
        <v>100969</v>
      </c>
      <c r="P69" s="220">
        <f t="shared" si="12"/>
        <v>14731</v>
      </c>
      <c r="Q69" s="220">
        <f t="shared" si="12"/>
        <v>299927</v>
      </c>
      <c r="R69" s="220">
        <f t="shared" si="12"/>
        <v>415627</v>
      </c>
      <c r="S69" s="220">
        <f t="shared" si="12"/>
        <v>167055</v>
      </c>
      <c r="T69" s="220">
        <f t="shared" si="12"/>
        <v>317550</v>
      </c>
      <c r="U69" s="220">
        <f t="shared" si="12"/>
        <v>240351</v>
      </c>
      <c r="V69" s="220">
        <f t="shared" si="12"/>
        <v>724956</v>
      </c>
      <c r="W69" s="220">
        <f t="shared" si="12"/>
        <v>1451306</v>
      </c>
      <c r="X69" s="220">
        <f t="shared" si="12"/>
        <v>2265100</v>
      </c>
      <c r="Y69" s="220">
        <f t="shared" si="12"/>
        <v>-813794</v>
      </c>
      <c r="Z69" s="221">
        <f>+IF(X69&lt;&gt;0,+(Y69/X69)*100,0)</f>
        <v>-35.927508719261844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3313795</v>
      </c>
      <c r="D40" s="331">
        <f t="shared" si="9"/>
        <v>0</v>
      </c>
      <c r="E40" s="330">
        <f t="shared" si="9"/>
        <v>11622200</v>
      </c>
      <c r="F40" s="332">
        <f t="shared" si="9"/>
        <v>12082200</v>
      </c>
      <c r="G40" s="332">
        <f t="shared" si="9"/>
        <v>354153</v>
      </c>
      <c r="H40" s="330">
        <f t="shared" si="9"/>
        <v>618965</v>
      </c>
      <c r="I40" s="330">
        <f t="shared" si="9"/>
        <v>14116</v>
      </c>
      <c r="J40" s="332">
        <f t="shared" si="9"/>
        <v>987234</v>
      </c>
      <c r="K40" s="332">
        <f t="shared" si="9"/>
        <v>183500</v>
      </c>
      <c r="L40" s="330">
        <f t="shared" si="9"/>
        <v>216993</v>
      </c>
      <c r="M40" s="330">
        <f t="shared" si="9"/>
        <v>206584</v>
      </c>
      <c r="N40" s="332">
        <f t="shared" si="9"/>
        <v>607077</v>
      </c>
      <c r="O40" s="332">
        <f t="shared" si="9"/>
        <v>69529</v>
      </c>
      <c r="P40" s="330">
        <f t="shared" si="9"/>
        <v>364286</v>
      </c>
      <c r="Q40" s="330">
        <f t="shared" si="9"/>
        <v>828955</v>
      </c>
      <c r="R40" s="332">
        <f t="shared" si="9"/>
        <v>1262770</v>
      </c>
      <c r="S40" s="332">
        <f t="shared" si="9"/>
        <v>249427</v>
      </c>
      <c r="T40" s="330">
        <f t="shared" si="9"/>
        <v>19422</v>
      </c>
      <c r="U40" s="330">
        <f t="shared" si="9"/>
        <v>107921</v>
      </c>
      <c r="V40" s="332">
        <f t="shared" si="9"/>
        <v>376770</v>
      </c>
      <c r="W40" s="332">
        <f t="shared" si="9"/>
        <v>3233851</v>
      </c>
      <c r="X40" s="330">
        <f t="shared" si="9"/>
        <v>12082200</v>
      </c>
      <c r="Y40" s="332">
        <f t="shared" si="9"/>
        <v>-8848349</v>
      </c>
      <c r="Z40" s="323">
        <f>+IF(X40&lt;&gt;0,+(Y40/X40)*100,0)</f>
        <v>-73.23458476105344</v>
      </c>
      <c r="AA40" s="337">
        <f>SUM(AA41:AA49)</f>
        <v>12082200</v>
      </c>
    </row>
    <row r="41" spans="1:27" ht="13.5">
      <c r="A41" s="348" t="s">
        <v>248</v>
      </c>
      <c r="B41" s="142"/>
      <c r="C41" s="349">
        <v>1223476</v>
      </c>
      <c r="D41" s="350"/>
      <c r="E41" s="349">
        <v>500000</v>
      </c>
      <c r="F41" s="351">
        <v>500000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500000</v>
      </c>
      <c r="Y41" s="351">
        <v>-500000</v>
      </c>
      <c r="Z41" s="352">
        <v>-100</v>
      </c>
      <c r="AA41" s="353">
        <v>500000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1500000</v>
      </c>
      <c r="F42" s="53">
        <f t="shared" si="10"/>
        <v>2400000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2400000</v>
      </c>
      <c r="Y42" s="53">
        <f t="shared" si="10"/>
        <v>-2400000</v>
      </c>
      <c r="Z42" s="94">
        <f>+IF(X42&lt;&gt;0,+(Y42/X42)*100,0)</f>
        <v>-100</v>
      </c>
      <c r="AA42" s="95">
        <f>+AA62</f>
        <v>2400000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370748</v>
      </c>
      <c r="D44" s="355"/>
      <c r="E44" s="54">
        <v>307000</v>
      </c>
      <c r="F44" s="53">
        <v>404000</v>
      </c>
      <c r="G44" s="53">
        <v>28530</v>
      </c>
      <c r="H44" s="54">
        <v>69574</v>
      </c>
      <c r="I44" s="54"/>
      <c r="J44" s="53">
        <v>98104</v>
      </c>
      <c r="K44" s="53">
        <v>53322</v>
      </c>
      <c r="L44" s="54">
        <v>56397</v>
      </c>
      <c r="M44" s="54"/>
      <c r="N44" s="53">
        <v>109719</v>
      </c>
      <c r="O44" s="53">
        <v>964</v>
      </c>
      <c r="P44" s="54">
        <v>16572</v>
      </c>
      <c r="Q44" s="54"/>
      <c r="R44" s="53">
        <v>17536</v>
      </c>
      <c r="S44" s="53"/>
      <c r="T44" s="54"/>
      <c r="U44" s="54">
        <v>25717</v>
      </c>
      <c r="V44" s="53">
        <v>25717</v>
      </c>
      <c r="W44" s="53">
        <v>251076</v>
      </c>
      <c r="X44" s="54">
        <v>404000</v>
      </c>
      <c r="Y44" s="53">
        <v>-152924</v>
      </c>
      <c r="Z44" s="94">
        <v>-37.85</v>
      </c>
      <c r="AA44" s="95">
        <v>404000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2750000</v>
      </c>
      <c r="F48" s="53">
        <v>135000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630582</v>
      </c>
      <c r="R48" s="53">
        <v>630582</v>
      </c>
      <c r="S48" s="53"/>
      <c r="T48" s="54"/>
      <c r="U48" s="54"/>
      <c r="V48" s="53"/>
      <c r="W48" s="53">
        <v>630582</v>
      </c>
      <c r="X48" s="54">
        <v>135000</v>
      </c>
      <c r="Y48" s="53">
        <v>495582</v>
      </c>
      <c r="Z48" s="94">
        <v>367.1</v>
      </c>
      <c r="AA48" s="95">
        <v>135000</v>
      </c>
    </row>
    <row r="49" spans="1:27" ht="13.5">
      <c r="A49" s="348" t="s">
        <v>93</v>
      </c>
      <c r="B49" s="136"/>
      <c r="C49" s="54">
        <v>1719571</v>
      </c>
      <c r="D49" s="355"/>
      <c r="E49" s="54">
        <v>6565200</v>
      </c>
      <c r="F49" s="53">
        <v>8643200</v>
      </c>
      <c r="G49" s="53">
        <v>325623</v>
      </c>
      <c r="H49" s="54">
        <v>549391</v>
      </c>
      <c r="I49" s="54">
        <v>14116</v>
      </c>
      <c r="J49" s="53">
        <v>889130</v>
      </c>
      <c r="K49" s="53">
        <v>130178</v>
      </c>
      <c r="L49" s="54">
        <v>160596</v>
      </c>
      <c r="M49" s="54">
        <v>206584</v>
      </c>
      <c r="N49" s="53">
        <v>497358</v>
      </c>
      <c r="O49" s="53">
        <v>68565</v>
      </c>
      <c r="P49" s="54">
        <v>347714</v>
      </c>
      <c r="Q49" s="54">
        <v>198373</v>
      </c>
      <c r="R49" s="53">
        <v>614652</v>
      </c>
      <c r="S49" s="53">
        <v>249427</v>
      </c>
      <c r="T49" s="54">
        <v>19422</v>
      </c>
      <c r="U49" s="54">
        <v>82204</v>
      </c>
      <c r="V49" s="53">
        <v>351053</v>
      </c>
      <c r="W49" s="53">
        <v>2352193</v>
      </c>
      <c r="X49" s="54">
        <v>8643200</v>
      </c>
      <c r="Y49" s="53">
        <v>-6291007</v>
      </c>
      <c r="Z49" s="94">
        <v>-72.79</v>
      </c>
      <c r="AA49" s="95">
        <v>8643200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1185055</v>
      </c>
      <c r="D57" s="331">
        <f aca="true" t="shared" si="13" ref="D57:AA57">+D58</f>
        <v>0</v>
      </c>
      <c r="E57" s="330">
        <f t="shared" si="13"/>
        <v>505000</v>
      </c>
      <c r="F57" s="332">
        <f t="shared" si="13"/>
        <v>485000</v>
      </c>
      <c r="G57" s="332">
        <f t="shared" si="13"/>
        <v>60000</v>
      </c>
      <c r="H57" s="330">
        <f t="shared" si="13"/>
        <v>0</v>
      </c>
      <c r="I57" s="330">
        <f t="shared" si="13"/>
        <v>0</v>
      </c>
      <c r="J57" s="332">
        <f t="shared" si="13"/>
        <v>60000</v>
      </c>
      <c r="K57" s="332">
        <f t="shared" si="13"/>
        <v>10500</v>
      </c>
      <c r="L57" s="330">
        <f t="shared" si="13"/>
        <v>0</v>
      </c>
      <c r="M57" s="330">
        <f t="shared" si="13"/>
        <v>0</v>
      </c>
      <c r="N57" s="332">
        <f t="shared" si="13"/>
        <v>10500</v>
      </c>
      <c r="O57" s="332">
        <f t="shared" si="13"/>
        <v>0</v>
      </c>
      <c r="P57" s="330">
        <f t="shared" si="13"/>
        <v>0</v>
      </c>
      <c r="Q57" s="330">
        <f t="shared" si="13"/>
        <v>4943</v>
      </c>
      <c r="R57" s="332">
        <f t="shared" si="13"/>
        <v>4943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75443</v>
      </c>
      <c r="X57" s="330">
        <f t="shared" si="13"/>
        <v>485000</v>
      </c>
      <c r="Y57" s="332">
        <f t="shared" si="13"/>
        <v>-409557</v>
      </c>
      <c r="Z57" s="323">
        <f>+IF(X57&lt;&gt;0,+(Y57/X57)*100,0)</f>
        <v>-84.44474226804124</v>
      </c>
      <c r="AA57" s="337">
        <f t="shared" si="13"/>
        <v>485000</v>
      </c>
    </row>
    <row r="58" spans="1:27" ht="13.5">
      <c r="A58" s="348" t="s">
        <v>217</v>
      </c>
      <c r="B58" s="136"/>
      <c r="C58" s="60">
        <v>1185055</v>
      </c>
      <c r="D58" s="327"/>
      <c r="E58" s="60">
        <v>505000</v>
      </c>
      <c r="F58" s="59">
        <v>485000</v>
      </c>
      <c r="G58" s="59">
        <v>60000</v>
      </c>
      <c r="H58" s="60"/>
      <c r="I58" s="60"/>
      <c r="J58" s="59">
        <v>60000</v>
      </c>
      <c r="K58" s="59">
        <v>10500</v>
      </c>
      <c r="L58" s="60"/>
      <c r="M58" s="60"/>
      <c r="N58" s="59">
        <v>10500</v>
      </c>
      <c r="O58" s="59"/>
      <c r="P58" s="60"/>
      <c r="Q58" s="60">
        <v>4943</v>
      </c>
      <c r="R58" s="59">
        <v>4943</v>
      </c>
      <c r="S58" s="59"/>
      <c r="T58" s="60"/>
      <c r="U58" s="60"/>
      <c r="V58" s="59"/>
      <c r="W58" s="59">
        <v>75443</v>
      </c>
      <c r="X58" s="60">
        <v>485000</v>
      </c>
      <c r="Y58" s="59">
        <v>-409557</v>
      </c>
      <c r="Z58" s="61">
        <v>-84.44</v>
      </c>
      <c r="AA58" s="62">
        <v>485000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4498850</v>
      </c>
      <c r="D60" s="333">
        <f t="shared" si="14"/>
        <v>0</v>
      </c>
      <c r="E60" s="219">
        <f t="shared" si="14"/>
        <v>12127200</v>
      </c>
      <c r="F60" s="264">
        <f t="shared" si="14"/>
        <v>12567200</v>
      </c>
      <c r="G60" s="264">
        <f t="shared" si="14"/>
        <v>414153</v>
      </c>
      <c r="H60" s="219">
        <f t="shared" si="14"/>
        <v>618965</v>
      </c>
      <c r="I60" s="219">
        <f t="shared" si="14"/>
        <v>14116</v>
      </c>
      <c r="J60" s="264">
        <f t="shared" si="14"/>
        <v>1047234</v>
      </c>
      <c r="K60" s="264">
        <f t="shared" si="14"/>
        <v>194000</v>
      </c>
      <c r="L60" s="219">
        <f t="shared" si="14"/>
        <v>216993</v>
      </c>
      <c r="M60" s="219">
        <f t="shared" si="14"/>
        <v>206584</v>
      </c>
      <c r="N60" s="264">
        <f t="shared" si="14"/>
        <v>617577</v>
      </c>
      <c r="O60" s="264">
        <f t="shared" si="14"/>
        <v>69529</v>
      </c>
      <c r="P60" s="219">
        <f t="shared" si="14"/>
        <v>364286</v>
      </c>
      <c r="Q60" s="219">
        <f t="shared" si="14"/>
        <v>833898</v>
      </c>
      <c r="R60" s="264">
        <f t="shared" si="14"/>
        <v>1267713</v>
      </c>
      <c r="S60" s="264">
        <f t="shared" si="14"/>
        <v>249427</v>
      </c>
      <c r="T60" s="219">
        <f t="shared" si="14"/>
        <v>19422</v>
      </c>
      <c r="U60" s="219">
        <f t="shared" si="14"/>
        <v>107921</v>
      </c>
      <c r="V60" s="264">
        <f t="shared" si="14"/>
        <v>376770</v>
      </c>
      <c r="W60" s="264">
        <f t="shared" si="14"/>
        <v>3309294</v>
      </c>
      <c r="X60" s="219">
        <f t="shared" si="14"/>
        <v>12567200</v>
      </c>
      <c r="Y60" s="264">
        <f t="shared" si="14"/>
        <v>-9257906</v>
      </c>
      <c r="Z60" s="324">
        <f>+IF(X60&lt;&gt;0,+(Y60/X60)*100,0)</f>
        <v>-73.6672130625756</v>
      </c>
      <c r="AA60" s="232">
        <f>+AA57+AA54+AA51+AA40+AA37+AA34+AA22+AA5</f>
        <v>12567200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1500000</v>
      </c>
      <c r="F62" s="336">
        <f t="shared" si="15"/>
        <v>2400000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2400000</v>
      </c>
      <c r="Y62" s="336">
        <f t="shared" si="15"/>
        <v>-2400000</v>
      </c>
      <c r="Z62" s="325">
        <f>+IF(X62&lt;&gt;0,+(Y62/X62)*100,0)</f>
        <v>-100</v>
      </c>
      <c r="AA62" s="338">
        <f>SUM(AA63:AA66)</f>
        <v>2400000</v>
      </c>
    </row>
    <row r="63" spans="1:27" ht="13.5">
      <c r="A63" s="348" t="s">
        <v>259</v>
      </c>
      <c r="B63" s="136"/>
      <c r="C63" s="60"/>
      <c r="D63" s="327"/>
      <c r="E63" s="60">
        <v>1500000</v>
      </c>
      <c r="F63" s="59">
        <v>1500000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1500000</v>
      </c>
      <c r="Y63" s="59">
        <v>-1500000</v>
      </c>
      <c r="Z63" s="61">
        <v>-100</v>
      </c>
      <c r="AA63" s="62">
        <v>1500000</v>
      </c>
    </row>
    <row r="64" spans="1:27" ht="13.5">
      <c r="A64" s="348" t="s">
        <v>260</v>
      </c>
      <c r="B64" s="136"/>
      <c r="C64" s="60"/>
      <c r="D64" s="327"/>
      <c r="E64" s="60"/>
      <c r="F64" s="59">
        <v>900000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900000</v>
      </c>
      <c r="Y64" s="59">
        <v>-900000</v>
      </c>
      <c r="Z64" s="61">
        <v>-100</v>
      </c>
      <c r="AA64" s="62">
        <v>900000</v>
      </c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2015-08-06T09:12:10Z</dcterms:created>
  <dcterms:modified xsi:type="dcterms:W3CDTF">2015-08-06T09:16:12Z</dcterms:modified>
  <cp:category/>
  <cp:version/>
  <cp:contentType/>
  <cp:contentStatus/>
</cp:coreProperties>
</file>