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'DC42'!$A$3:$U$112</definedName>
    <definedName name="_xlnm.Print_Area" localSheetId="12">'DC48'!$A$3:$U$112</definedName>
    <definedName name="_xlnm.Print_Area" localSheetId="1">'EKU'!$A$3:$U$112</definedName>
    <definedName name="_xlnm.Print_Area" localSheetId="4">'GT421'!$A$3:$U$112</definedName>
    <definedName name="_xlnm.Print_Area" localSheetId="5">'GT422'!$A$3:$U$112</definedName>
    <definedName name="_xlnm.Print_Area" localSheetId="6">'GT423'!$A$3:$U$112</definedName>
    <definedName name="_xlnm.Print_Area" localSheetId="8">'GT481'!$A$3:$U$112</definedName>
    <definedName name="_xlnm.Print_Area" localSheetId="9">'GT482'!$A$3:$U$112</definedName>
    <definedName name="_xlnm.Print_Area" localSheetId="10">'GT483'!$A$3:$U$112</definedName>
    <definedName name="_xlnm.Print_Area" localSheetId="11">'GT484'!$A$3:$U$112</definedName>
    <definedName name="_xlnm.Print_Area" localSheetId="2">'JHB'!$A$3:$U$112</definedName>
    <definedName name="_xlnm.Print_Area" localSheetId="0">'Summary'!$A$3:$U$112</definedName>
    <definedName name="_xlnm.Print_Area" localSheetId="3">'TSH'!$A$3:$U$112</definedName>
  </definedNames>
  <calcPr fullCalcOnLoad="1"/>
</workbook>
</file>

<file path=xl/sharedStrings.xml><?xml version="1.0" encoding="utf-8"?>
<sst xmlns="http://schemas.openxmlformats.org/spreadsheetml/2006/main" count="1898" uniqueCount="125">
  <si>
    <t>Figures Finalised as at 2016/05/05</t>
  </si>
  <si>
    <t>3rd Quarter Ended 31 March 2016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</si>
  <si>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</si>
  <si>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</si>
  <si>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</si>
  <si>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</si>
  <si>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</si>
  <si>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</si>
  <si>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</si>
  <si>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</si>
  <si>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</si>
  <si>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</si>
  <si>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</si>
  <si>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 of 2015</t>
  </si>
  <si>
    <t>Adjustment (Mid year)</t>
  </si>
  <si>
    <t>Other Adjustments</t>
  </si>
  <si>
    <t>Total Available 2015/16</t>
  </si>
  <si>
    <t>Approved payment schedule</t>
  </si>
  <si>
    <t>Transferred to municipalities for direct grants</t>
  </si>
  <si>
    <t>Actual expenditure National Department by 30 September 2015</t>
  </si>
  <si>
    <t>Actual expenditure by municipalities by 30 September 2015</t>
  </si>
  <si>
    <t>Actual expenditure National Department by 31 December 2015</t>
  </si>
  <si>
    <t>Actual expenditure by municipalities by 31 December 2015</t>
  </si>
  <si>
    <t>Actual expenditure National Department by 31 March 2016</t>
  </si>
  <si>
    <t>Actual expenditure by municipalities by 31 March 2016</t>
  </si>
  <si>
    <t>Actual expenditure National Department by 30 June 2016</t>
  </si>
  <si>
    <t>Actual expenditure by municipalities by 30 June 2016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</si>
  <si>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</si>
  <si>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</si>
  <si>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</si>
  <si>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</si>
  <si>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</si>
  <si>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</si>
  <si>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</si>
  <si>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</si>
  <si>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</si>
  <si>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</si>
  <si>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</si>
  <si>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</si>
  <si>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</si>
  <si>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</t>
  </si>
  <si>
    <t>Municipal Disaster Grant</t>
  </si>
  <si>
    <t>Municipal Disaster Recovery Grant</t>
  </si>
  <si>
    <t>Municipal Demarcation Transition Grant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</si>
  <si>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</si>
  <si>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</si>
  <si>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</si>
  <si>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</si>
  <si>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</si>
  <si>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</si>
  <si>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</si>
  <si>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</si>
  <si>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</si>
  <si>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</si>
  <si>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</si>
  <si>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</si>
  <si>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</si>
  <si>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</si>
  <si>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</si>
  <si>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</si>
  <si>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</si>
  <si>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</si>
  <si>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</si>
  <si>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</si>
  <si>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</si>
  <si>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</si>
  <si>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</si>
  <si>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</si>
  <si>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</si>
  <si>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</si>
  <si>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</si>
  <si>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</si>
  <si>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</si>
  <si>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</si>
  <si>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</si>
  <si>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</si>
  <si>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</si>
  <si>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</si>
  <si>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</si>
  <si>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</si>
  <si>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</si>
  <si>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</si>
  <si>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2015</t>
  </si>
  <si>
    <t>Actual expenditure Provincial Department by 31 December 2015</t>
  </si>
  <si>
    <t>Actual expenditure Provincial Department by 31 March 2016</t>
  </si>
  <si>
    <t>Actual expenditure Provincial Department by 30 June 2016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</si>
  <si>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</si>
  <si>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</si>
  <si>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</si>
  <si>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</si>
  <si>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</si>
  <si>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</si>
  <si>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</si>
  <si>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</si>
  <si>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</si>
  <si>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</si>
  <si>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</si>
  <si>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</si>
  <si>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Ekurhuleni Metro(EKU)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</si>
  <si>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</si>
  <si>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</si>
  <si>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</si>
  <si>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</si>
  <si>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</si>
  <si>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</si>
  <si>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</si>
  <si>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Randfontein(GT482)</t>
  </si>
  <si>
    <t>Gauteng: Westonaria(GT483)</t>
  </si>
  <si>
    <t>Gauteng: Merafong City(GT484)</t>
  </si>
  <si>
    <t>Gauteng: West Rand(DC48)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</si>
  <si>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</si>
  <si>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</si>
  <si>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</si>
  <si>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</si>
  <si>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</si>
  <si>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</si>
  <si>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</si>
  <si>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</si>
  <si>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</si>
  <si>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</si>
  <si>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</si>
  <si>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</si>
  <si>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</si>
  <si>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</si>
  <si>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GAUTENG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</si>
</sst>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;\-#,###;"/>
    <numFmt numFmtId="178" formatCode="#,###.0;\-#,###.0;"/>
    <numFmt numFmtId="179" formatCode="&quot;&quot;;&quot;&quot;"/>
    <numFmt numFmtId="180" formatCode="_(* #,##0_);_(* \(#,##0\);_(* &quot;-&quot;?_);_(@_)"/>
    <numFmt numFmtId="181" formatCode="#\ ###\ ###,"/>
    <numFmt numFmtId="182" formatCode="0.0\%;\(0.0\%\);_(* &quot;-&quot;_)"/>
    <numFmt numFmtId="183" formatCode="_(* #,##0_);_(* \(#,##0\);_(* &quot;- &quot;?_);_(@_)"/>
    <numFmt numFmtId="184" formatCode="_(* #,##0_);_(* \(#,##0\);_(* &quot;&quot;\-\ &quot;&quot;?_);_(@_)"/>
    <numFmt numFmtId="185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80" fontId="2" fillId="0" borderId="10" xfId="0" applyNumberFormat="1" applyFont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 horizontal="center" vertical="top" wrapText="1"/>
      <protection/>
    </xf>
    <xf numFmtId="181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81" fontId="3" fillId="0" borderId="14" xfId="0" applyNumberFormat="1" applyFont="1" applyFill="1" applyBorder="1" applyAlignment="1" applyProtection="1">
      <alignment horizontal="right"/>
      <protection/>
    </xf>
    <xf numFmtId="181" fontId="3" fillId="0" borderId="15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2" fontId="3" fillId="0" borderId="18" xfId="59" applyNumberFormat="1" applyFont="1" applyFill="1" applyBorder="1" applyAlignment="1" applyProtection="1">
      <alignment horizontal="right"/>
      <protection/>
    </xf>
    <xf numFmtId="182" fontId="3" fillId="0" borderId="17" xfId="59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centerContinuous" vertical="justify"/>
      <protection/>
    </xf>
    <xf numFmtId="10" fontId="3" fillId="0" borderId="20" xfId="59" applyNumberFormat="1" applyFont="1" applyFill="1" applyBorder="1" applyAlignment="1" applyProtection="1">
      <alignment horizontal="right"/>
      <protection/>
    </xf>
    <xf numFmtId="10" fontId="3" fillId="0" borderId="19" xfId="59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left" indent="1"/>
      <protection locked="0"/>
    </xf>
    <xf numFmtId="10" fontId="3" fillId="0" borderId="11" xfId="59" applyNumberFormat="1" applyFont="1" applyFill="1" applyBorder="1" applyAlignment="1" applyProtection="1">
      <alignment horizontal="right"/>
      <protection/>
    </xf>
    <xf numFmtId="10" fontId="3" fillId="0" borderId="10" xfId="59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0" fontId="3" fillId="0" borderId="0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83" fontId="5" fillId="0" borderId="0" xfId="0" applyNumberFormat="1" applyFont="1" applyFill="1" applyBorder="1" applyAlignment="1" applyProtection="1">
      <alignment/>
      <protection/>
    </xf>
    <xf numFmtId="0" fontId="6" fillId="0" borderId="22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23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9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184" fontId="10" fillId="0" borderId="10" xfId="0" applyNumberFormat="1" applyFont="1" applyBorder="1" applyAlignment="1">
      <alignment wrapText="1"/>
    </xf>
    <xf numFmtId="184" fontId="10" fillId="0" borderId="26" xfId="0" applyNumberFormat="1" applyFont="1" applyBorder="1" applyAlignment="1">
      <alignment wrapText="1"/>
    </xf>
    <xf numFmtId="184" fontId="10" fillId="0" borderId="27" xfId="0" applyNumberFormat="1" applyFont="1" applyBorder="1" applyAlignment="1">
      <alignment wrapText="1"/>
    </xf>
    <xf numFmtId="182" fontId="10" fillId="0" borderId="26" xfId="0" applyNumberFormat="1" applyFont="1" applyBorder="1" applyAlignment="1">
      <alignment wrapText="1"/>
    </xf>
    <xf numFmtId="182" fontId="10" fillId="0" borderId="27" xfId="0" applyNumberFormat="1" applyFont="1" applyBorder="1" applyAlignment="1">
      <alignment wrapText="1"/>
    </xf>
    <xf numFmtId="182" fontId="10" fillId="0" borderId="27" xfId="0" applyNumberFormat="1" applyFont="1" applyBorder="1" applyAlignment="1">
      <alignment shrinkToFit="1"/>
    </xf>
    <xf numFmtId="0" fontId="11" fillId="0" borderId="11" xfId="0" applyFont="1" applyBorder="1" applyAlignment="1">
      <alignment wrapText="1"/>
    </xf>
    <xf numFmtId="182" fontId="11" fillId="0" borderId="26" xfId="0" applyNumberFormat="1" applyFont="1" applyBorder="1" applyAlignment="1">
      <alignment wrapText="1"/>
    </xf>
    <xf numFmtId="182" fontId="11" fillId="0" borderId="27" xfId="0" applyNumberFormat="1" applyFont="1" applyBorder="1" applyAlignment="1">
      <alignment wrapText="1"/>
    </xf>
    <xf numFmtId="182" fontId="11" fillId="0" borderId="27" xfId="0" applyNumberFormat="1" applyFont="1" applyBorder="1" applyAlignment="1">
      <alignment shrinkToFit="1"/>
    </xf>
    <xf numFmtId="0" fontId="10" fillId="0" borderId="15" xfId="0" applyFont="1" applyBorder="1" applyAlignment="1">
      <alignment/>
    </xf>
    <xf numFmtId="182" fontId="10" fillId="0" borderId="28" xfId="0" applyNumberFormat="1" applyFont="1" applyBorder="1" applyAlignment="1">
      <alignment/>
    </xf>
    <xf numFmtId="182" fontId="10" fillId="0" borderId="29" xfId="0" applyNumberFormat="1" applyFont="1" applyBorder="1" applyAlignment="1">
      <alignment/>
    </xf>
    <xf numFmtId="182" fontId="10" fillId="0" borderId="29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10" fillId="0" borderId="18" xfId="0" applyFont="1" applyBorder="1" applyAlignment="1">
      <alignment/>
    </xf>
    <xf numFmtId="182" fontId="10" fillId="0" borderId="24" xfId="0" applyNumberFormat="1" applyFont="1" applyBorder="1" applyAlignment="1">
      <alignment/>
    </xf>
    <xf numFmtId="182" fontId="10" fillId="0" borderId="25" xfId="0" applyNumberFormat="1" applyFont="1" applyBorder="1" applyAlignment="1">
      <alignment/>
    </xf>
    <xf numFmtId="182" fontId="10" fillId="0" borderId="25" xfId="0" applyNumberFormat="1" applyFont="1" applyBorder="1" applyAlignment="1">
      <alignment shrinkToFit="1"/>
    </xf>
    <xf numFmtId="0" fontId="10" fillId="0" borderId="20" xfId="0" applyFont="1" applyBorder="1" applyAlignment="1">
      <alignment/>
    </xf>
    <xf numFmtId="182" fontId="10" fillId="0" borderId="30" xfId="0" applyNumberFormat="1" applyFont="1" applyBorder="1" applyAlignment="1">
      <alignment/>
    </xf>
    <xf numFmtId="182" fontId="10" fillId="0" borderId="3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0" xfId="0" applyNumberFormat="1" applyAlignment="1">
      <alignment/>
    </xf>
    <xf numFmtId="182" fontId="10" fillId="0" borderId="31" xfId="0" applyNumberFormat="1" applyFont="1" applyBorder="1" applyAlignment="1">
      <alignment shrinkToFit="1"/>
    </xf>
    <xf numFmtId="0" fontId="3" fillId="34" borderId="32" xfId="0" applyNumberFormat="1" applyFont="1" applyFill="1" applyBorder="1" applyAlignment="1" applyProtection="1">
      <alignment horizontal="left" indent="1"/>
      <protection/>
    </xf>
    <xf numFmtId="181" fontId="3" fillId="34" borderId="33" xfId="0" applyNumberFormat="1" applyFont="1" applyFill="1" applyBorder="1" applyAlignment="1" applyProtection="1">
      <alignment horizontal="right"/>
      <protection/>
    </xf>
    <xf numFmtId="181" fontId="3" fillId="34" borderId="34" xfId="0" applyNumberFormat="1" applyFont="1" applyFill="1" applyBorder="1" applyAlignment="1" applyProtection="1">
      <alignment horizontal="right"/>
      <protection/>
    </xf>
    <xf numFmtId="181" fontId="3" fillId="34" borderId="35" xfId="0" applyNumberFormat="1" applyFont="1" applyFill="1" applyBorder="1" applyAlignment="1" applyProtection="1">
      <alignment horizontal="right"/>
      <protection/>
    </xf>
    <xf numFmtId="181" fontId="2" fillId="0" borderId="11" xfId="0" applyNumberFormat="1" applyFont="1" applyFill="1" applyBorder="1" applyAlignment="1" applyProtection="1">
      <alignment horizontal="right"/>
      <protection/>
    </xf>
    <xf numFmtId="181" fontId="2" fillId="0" borderId="22" xfId="0" applyNumberFormat="1" applyFont="1" applyFill="1" applyBorder="1" applyAlignment="1" applyProtection="1">
      <alignment horizontal="right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181" fontId="3" fillId="0" borderId="20" xfId="0" applyNumberFormat="1" applyFont="1" applyFill="1" applyBorder="1" applyAlignment="1" applyProtection="1">
      <alignment horizontal="center" vertical="center"/>
      <protection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181" fontId="3" fillId="0" borderId="3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3" fontId="3" fillId="0" borderId="39" xfId="0" applyNumberFormat="1" applyFont="1" applyFill="1" applyBorder="1" applyAlignment="1" applyProtection="1">
      <alignment horizontal="left" vertical="top" wrapText="1"/>
      <protection/>
    </xf>
    <xf numFmtId="181" fontId="3" fillId="0" borderId="39" xfId="0" applyNumberFormat="1" applyFont="1" applyFill="1" applyBorder="1" applyAlignment="1" applyProtection="1">
      <alignment horizontal="center" vertical="top" wrapText="1"/>
      <protection/>
    </xf>
    <xf numFmtId="183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183" fontId="3" fillId="0" borderId="10" xfId="0" applyNumberFormat="1" applyFont="1" applyFill="1" applyBorder="1" applyAlignment="1" applyProtection="1">
      <alignment horizontal="center" vertical="top" wrapText="1"/>
      <protection/>
    </xf>
    <xf numFmtId="183" fontId="3" fillId="0" borderId="11" xfId="0" applyNumberFormat="1" applyFont="1" applyFill="1" applyBorder="1" applyAlignment="1" applyProtection="1">
      <alignment horizontal="center" vertical="top" wrapText="1"/>
      <protection/>
    </xf>
    <xf numFmtId="183" fontId="3" fillId="0" borderId="21" xfId="0" applyNumberFormat="1" applyFont="1" applyFill="1" applyBorder="1" applyAlignment="1" applyProtection="1">
      <alignment horizontal="left" vertical="top" wrapText="1"/>
      <protection/>
    </xf>
    <xf numFmtId="181" fontId="3" fillId="0" borderId="21" xfId="0" applyNumberFormat="1" applyFont="1" applyFill="1" applyBorder="1" applyAlignment="1" applyProtection="1">
      <alignment horizontal="center" vertical="top" wrapText="1"/>
      <protection/>
    </xf>
    <xf numFmtId="181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left" indent="1"/>
      <protection/>
    </xf>
    <xf numFmtId="182" fontId="3" fillId="0" borderId="11" xfId="59" applyNumberFormat="1" applyFont="1" applyFill="1" applyBorder="1" applyAlignment="1" applyProtection="1">
      <alignment horizontal="right"/>
      <protection/>
    </xf>
    <xf numFmtId="182" fontId="3" fillId="0" borderId="10" xfId="59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left" indent="1"/>
      <protection/>
    </xf>
    <xf numFmtId="0" fontId="3" fillId="0" borderId="21" xfId="0" applyNumberFormat="1" applyFont="1" applyFill="1" applyBorder="1" applyAlignment="1" applyProtection="1">
      <alignment horizontal="left" indent="1"/>
      <protection/>
    </xf>
    <xf numFmtId="182" fontId="3" fillId="0" borderId="41" xfId="59" applyNumberFormat="1" applyFont="1" applyFill="1" applyBorder="1" applyAlignment="1" applyProtection="1">
      <alignment horizontal="right"/>
      <protection/>
    </xf>
    <xf numFmtId="182" fontId="3" fillId="0" borderId="21" xfId="59" applyNumberFormat="1" applyFont="1" applyFill="1" applyBorder="1" applyAlignment="1" applyProtection="1">
      <alignment horizontal="right"/>
      <protection/>
    </xf>
    <xf numFmtId="185" fontId="11" fillId="0" borderId="10" xfId="0" applyNumberFormat="1" applyFont="1" applyBorder="1" applyAlignment="1">
      <alignment wrapText="1"/>
    </xf>
    <xf numFmtId="185" fontId="11" fillId="0" borderId="26" xfId="0" applyNumberFormat="1" applyFont="1" applyBorder="1" applyAlignment="1">
      <alignment wrapText="1"/>
    </xf>
    <xf numFmtId="185" fontId="11" fillId="0" borderId="27" xfId="0" applyNumberFormat="1" applyFont="1" applyBorder="1" applyAlignment="1">
      <alignment wrapText="1"/>
    </xf>
    <xf numFmtId="185" fontId="10" fillId="0" borderId="14" xfId="0" applyNumberFormat="1" applyFont="1" applyBorder="1" applyAlignment="1">
      <alignment/>
    </xf>
    <xf numFmtId="185" fontId="10" fillId="0" borderId="2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10" xfId="0" applyNumberFormat="1" applyFont="1" applyBorder="1" applyAlignment="1">
      <alignment wrapText="1"/>
    </xf>
    <xf numFmtId="185" fontId="10" fillId="0" borderId="26" xfId="0" applyNumberFormat="1" applyFont="1" applyBorder="1" applyAlignment="1">
      <alignment wrapText="1"/>
    </xf>
    <xf numFmtId="185" fontId="10" fillId="0" borderId="27" xfId="0" applyNumberFormat="1" applyFont="1" applyBorder="1" applyAlignment="1">
      <alignment wrapText="1"/>
    </xf>
    <xf numFmtId="185" fontId="10" fillId="0" borderId="17" xfId="0" applyNumberFormat="1" applyFont="1" applyBorder="1" applyAlignment="1">
      <alignment/>
    </xf>
    <xf numFmtId="185" fontId="10" fillId="0" borderId="24" xfId="0" applyNumberFormat="1" applyFont="1" applyBorder="1" applyAlignment="1">
      <alignment/>
    </xf>
    <xf numFmtId="185" fontId="10" fillId="0" borderId="25" xfId="0" applyNumberFormat="1" applyFont="1" applyBorder="1" applyAlignment="1">
      <alignment/>
    </xf>
    <xf numFmtId="185" fontId="10" fillId="0" borderId="19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185" fontId="10" fillId="0" borderId="31" xfId="0" applyNumberFormat="1" applyFont="1" applyBorder="1" applyAlignment="1">
      <alignment/>
    </xf>
    <xf numFmtId="185" fontId="3" fillId="0" borderId="10" xfId="0" applyNumberFormat="1" applyFont="1" applyFill="1" applyBorder="1" applyAlignment="1" applyProtection="1">
      <alignment horizontal="center" vertical="top" wrapText="1"/>
      <protection/>
    </xf>
    <xf numFmtId="185" fontId="3" fillId="0" borderId="11" xfId="0" applyNumberFormat="1" applyFont="1" applyFill="1" applyBorder="1" applyAlignment="1" applyProtection="1">
      <alignment horizontal="center" vertical="top" wrapText="1"/>
      <protection/>
    </xf>
    <xf numFmtId="185" fontId="3" fillId="0" borderId="12" xfId="0" applyNumberFormat="1" applyFont="1" applyFill="1" applyBorder="1" applyAlignment="1" applyProtection="1">
      <alignment horizontal="right"/>
      <protection/>
    </xf>
    <xf numFmtId="185" fontId="3" fillId="0" borderId="13" xfId="0" applyNumberFormat="1" applyFont="1" applyFill="1" applyBorder="1" applyAlignment="1" applyProtection="1">
      <alignment horizontal="right"/>
      <protection/>
    </xf>
    <xf numFmtId="185" fontId="3" fillId="0" borderId="14" xfId="0" applyNumberFormat="1" applyFont="1" applyFill="1" applyBorder="1" applyAlignment="1" applyProtection="1">
      <alignment horizontal="right"/>
      <protection/>
    </xf>
    <xf numFmtId="185" fontId="3" fillId="0" borderId="15" xfId="0" applyNumberFormat="1" applyFont="1" applyFill="1" applyBorder="1" applyAlignment="1" applyProtection="1">
      <alignment horizontal="right"/>
      <protection/>
    </xf>
    <xf numFmtId="185" fontId="3" fillId="0" borderId="10" xfId="0" applyNumberFormat="1" applyFont="1" applyFill="1" applyBorder="1" applyAlignment="1" applyProtection="1">
      <alignment horizontal="right"/>
      <protection/>
    </xf>
    <xf numFmtId="185" fontId="2" fillId="0" borderId="10" xfId="0" applyNumberFormat="1" applyFont="1" applyFill="1" applyBorder="1" applyAlignment="1" applyProtection="1">
      <alignment horizontal="right"/>
      <protection locked="0"/>
    </xf>
    <xf numFmtId="185" fontId="3" fillId="0" borderId="11" xfId="0" applyNumberFormat="1" applyFont="1" applyFill="1" applyBorder="1" applyAlignment="1" applyProtection="1">
      <alignment horizontal="right"/>
      <protection/>
    </xf>
    <xf numFmtId="185" fontId="3" fillId="0" borderId="16" xfId="0" applyNumberFormat="1" applyFont="1" applyFill="1" applyBorder="1" applyAlignment="1" applyProtection="1">
      <alignment horizontal="right"/>
      <protection/>
    </xf>
    <xf numFmtId="185" fontId="3" fillId="0" borderId="17" xfId="0" applyNumberFormat="1" applyFont="1" applyFill="1" applyBorder="1" applyAlignment="1" applyProtection="1">
      <alignment horizontal="right"/>
      <protection/>
    </xf>
    <xf numFmtId="185" fontId="3" fillId="0" borderId="39" xfId="0" applyNumberFormat="1" applyFont="1" applyFill="1" applyBorder="1" applyAlignment="1" applyProtection="1">
      <alignment horizontal="right"/>
      <protection/>
    </xf>
    <xf numFmtId="185" fontId="3" fillId="0" borderId="21" xfId="0" applyNumberFormat="1" applyFont="1" applyFill="1" applyBorder="1" applyAlignment="1" applyProtection="1">
      <alignment horizontal="right"/>
      <protection/>
    </xf>
    <xf numFmtId="185" fontId="3" fillId="0" borderId="41" xfId="0" applyNumberFormat="1" applyFont="1" applyFill="1" applyBorder="1" applyAlignment="1" applyProtection="1">
      <alignment horizontal="right"/>
      <protection/>
    </xf>
    <xf numFmtId="185" fontId="3" fillId="0" borderId="19" xfId="0" applyNumberFormat="1" applyFont="1" applyFill="1" applyBorder="1" applyAlignment="1" applyProtection="1">
      <alignment horizontal="right"/>
      <protection/>
    </xf>
    <xf numFmtId="185" fontId="3" fillId="0" borderId="20" xfId="0" applyNumberFormat="1" applyFont="1" applyFill="1" applyBorder="1" applyAlignment="1" applyProtection="1">
      <alignment horizontal="right"/>
      <protection/>
    </xf>
    <xf numFmtId="185" fontId="2" fillId="33" borderId="10" xfId="0" applyNumberFormat="1" applyFont="1" applyFill="1" applyBorder="1" applyAlignment="1" applyProtection="1">
      <alignment horizontal="right"/>
      <protection locked="0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33" borderId="11" xfId="0" applyNumberFormat="1" applyFont="1" applyFill="1" applyBorder="1" applyAlignment="1" applyProtection="1">
      <alignment horizontal="right"/>
      <protection locked="0"/>
    </xf>
    <xf numFmtId="185" fontId="3" fillId="0" borderId="41" xfId="0" applyNumberFormat="1" applyFont="1" applyFill="1" applyBorder="1" applyAlignment="1" applyProtection="1">
      <alignment/>
      <protection/>
    </xf>
    <xf numFmtId="185" fontId="3" fillId="0" borderId="21" xfId="0" applyNumberFormat="1" applyFont="1" applyFill="1" applyBorder="1" applyAlignment="1" applyProtection="1">
      <alignment/>
      <protection/>
    </xf>
    <xf numFmtId="185" fontId="3" fillId="0" borderId="20" xfId="0" applyNumberFormat="1" applyFont="1" applyFill="1" applyBorder="1" applyAlignment="1" applyProtection="1">
      <alignment/>
      <protection/>
    </xf>
    <xf numFmtId="185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19075000</v>
      </c>
      <c r="C10" s="93">
        <v>0</v>
      </c>
      <c r="D10" s="93"/>
      <c r="E10" s="93">
        <f aca="true" t="shared" si="0" ref="E10:E15">$B10+$C10+$D10</f>
        <v>19075000</v>
      </c>
      <c r="F10" s="94">
        <v>19075000</v>
      </c>
      <c r="G10" s="95">
        <v>19075000</v>
      </c>
      <c r="H10" s="94">
        <v>4205000</v>
      </c>
      <c r="I10" s="95">
        <v>3933974</v>
      </c>
      <c r="J10" s="94">
        <v>5281000</v>
      </c>
      <c r="K10" s="95">
        <v>4790261</v>
      </c>
      <c r="L10" s="94">
        <v>3072000</v>
      </c>
      <c r="M10" s="95">
        <v>2736206</v>
      </c>
      <c r="N10" s="94"/>
      <c r="O10" s="95"/>
      <c r="P10" s="94">
        <f aca="true" t="shared" si="1" ref="P10:P15">$H10+$J10+$L10+$N10</f>
        <v>12558000</v>
      </c>
      <c r="Q10" s="95">
        <f aca="true" t="shared" si="2" ref="Q10:Q15">$I10+$K10+$M10+$O10</f>
        <v>11460441</v>
      </c>
      <c r="R10" s="47">
        <f aca="true" t="shared" si="3" ref="R10:R15">IF($J10=0,0,(($L10-$J10)/$J10)*100)</f>
        <v>-41.829199015338006</v>
      </c>
      <c r="S10" s="48">
        <f aca="true" t="shared" si="4" ref="S10:S15">IF($K10=0,0,(($M10-$K10)/$K10)*100)</f>
        <v>-42.87981385565421</v>
      </c>
      <c r="T10" s="47">
        <f>IF($E10=0,0,($P10/$E10)*100)</f>
        <v>65.8348623853211</v>
      </c>
      <c r="U10" s="49">
        <f>IF($E10=0,0,($Q10/$E10)*100)</f>
        <v>60.080948885976404</v>
      </c>
      <c r="V10" s="94"/>
      <c r="W10" s="95"/>
    </row>
    <row r="11" spans="1:23" ht="12.75" customHeight="1">
      <c r="A11" s="46" t="s">
        <v>35</v>
      </c>
      <c r="B11" s="93">
        <v>10700000</v>
      </c>
      <c r="C11" s="93">
        <v>0</v>
      </c>
      <c r="D11" s="93"/>
      <c r="E11" s="93">
        <f t="shared" si="0"/>
        <v>10700000</v>
      </c>
      <c r="F11" s="94">
        <v>10700000</v>
      </c>
      <c r="G11" s="95">
        <v>0</v>
      </c>
      <c r="H11" s="94">
        <v>905000</v>
      </c>
      <c r="I11" s="95">
        <v>762003</v>
      </c>
      <c r="J11" s="94">
        <v>1026000</v>
      </c>
      <c r="K11" s="95">
        <v>795229</v>
      </c>
      <c r="L11" s="94">
        <v>0</v>
      </c>
      <c r="M11" s="95">
        <v>616816</v>
      </c>
      <c r="N11" s="94"/>
      <c r="O11" s="95"/>
      <c r="P11" s="94">
        <f t="shared" si="1"/>
        <v>1931000</v>
      </c>
      <c r="Q11" s="95">
        <f t="shared" si="2"/>
        <v>2174048</v>
      </c>
      <c r="R11" s="47">
        <f t="shared" si="3"/>
        <v>-100</v>
      </c>
      <c r="S11" s="48">
        <f t="shared" si="4"/>
        <v>-22.435424261439156</v>
      </c>
      <c r="T11" s="47">
        <f>IF($E11=0,0,($P11/$E11)*100)</f>
        <v>18.046728971962615</v>
      </c>
      <c r="U11" s="49">
        <f>IF($E11=0,0,($Q11/$E11)*100)</f>
        <v>20.318205607476635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230260000</v>
      </c>
      <c r="C13" s="93">
        <v>-7411000</v>
      </c>
      <c r="D13" s="93"/>
      <c r="E13" s="93">
        <f t="shared" si="0"/>
        <v>222849000</v>
      </c>
      <c r="F13" s="94">
        <v>212849000</v>
      </c>
      <c r="G13" s="95">
        <v>212849000</v>
      </c>
      <c r="H13" s="94">
        <v>26795000</v>
      </c>
      <c r="I13" s="95">
        <v>9747160</v>
      </c>
      <c r="J13" s="94">
        <v>55339000</v>
      </c>
      <c r="K13" s="95">
        <v>34029107</v>
      </c>
      <c r="L13" s="94">
        <v>48357000</v>
      </c>
      <c r="M13" s="95">
        <v>41561689</v>
      </c>
      <c r="N13" s="94"/>
      <c r="O13" s="95"/>
      <c r="P13" s="94">
        <f t="shared" si="1"/>
        <v>130491000</v>
      </c>
      <c r="Q13" s="95">
        <f t="shared" si="2"/>
        <v>85337956</v>
      </c>
      <c r="R13" s="47">
        <f t="shared" si="3"/>
        <v>-12.61678020925568</v>
      </c>
      <c r="S13" s="48">
        <f t="shared" si="4"/>
        <v>22.135702826406817</v>
      </c>
      <c r="T13" s="47">
        <f>IF($E13=0,0,($P13/$E13)*100)</f>
        <v>58.55579338475829</v>
      </c>
      <c r="U13" s="49">
        <f>IF($E13=0,0,($Q13/$E13)*100)</f>
        <v>38.2940717705711</v>
      </c>
      <c r="V13" s="94"/>
      <c r="W13" s="95"/>
    </row>
    <row r="14" spans="1:23" ht="12.75" customHeight="1">
      <c r="A14" s="46" t="s">
        <v>37</v>
      </c>
      <c r="B14" s="93">
        <v>9783000</v>
      </c>
      <c r="C14" s="93">
        <v>-1986000</v>
      </c>
      <c r="D14" s="93"/>
      <c r="E14" s="93">
        <f t="shared" si="0"/>
        <v>7797000</v>
      </c>
      <c r="F14" s="94">
        <v>7892000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269818000</v>
      </c>
      <c r="C15" s="96">
        <f>SUM(C9:C14)</f>
        <v>-9397000</v>
      </c>
      <c r="D15" s="96"/>
      <c r="E15" s="96">
        <f t="shared" si="0"/>
        <v>260421000</v>
      </c>
      <c r="F15" s="97">
        <f aca="true" t="shared" si="5" ref="F15:O15">SUM(F9:F14)</f>
        <v>250516000</v>
      </c>
      <c r="G15" s="98">
        <f t="shared" si="5"/>
        <v>231924000</v>
      </c>
      <c r="H15" s="97">
        <f t="shared" si="5"/>
        <v>31905000</v>
      </c>
      <c r="I15" s="98">
        <f t="shared" si="5"/>
        <v>14443137</v>
      </c>
      <c r="J15" s="97">
        <f t="shared" si="5"/>
        <v>61646000</v>
      </c>
      <c r="K15" s="98">
        <f t="shared" si="5"/>
        <v>39614597</v>
      </c>
      <c r="L15" s="97">
        <f t="shared" si="5"/>
        <v>51429000</v>
      </c>
      <c r="M15" s="98">
        <f t="shared" si="5"/>
        <v>44914711</v>
      </c>
      <c r="N15" s="97">
        <f t="shared" si="5"/>
        <v>0</v>
      </c>
      <c r="O15" s="98">
        <f t="shared" si="5"/>
        <v>0</v>
      </c>
      <c r="P15" s="97">
        <f t="shared" si="1"/>
        <v>144980000</v>
      </c>
      <c r="Q15" s="98">
        <f t="shared" si="2"/>
        <v>98972445</v>
      </c>
      <c r="R15" s="51">
        <f t="shared" si="3"/>
        <v>-16.57366252473802</v>
      </c>
      <c r="S15" s="52">
        <f t="shared" si="4"/>
        <v>13.379194542860049</v>
      </c>
      <c r="T15" s="51">
        <f>IF(SUM($E9:$E13)=0,0,(P15/SUM($E9:$E13))*100)</f>
        <v>57.38963835581734</v>
      </c>
      <c r="U15" s="53">
        <f>IF(SUM($E9:$E13)=0,0,(Q15/SUM($E9:$E13))*100)</f>
        <v>39.17776814554437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8370000</v>
      </c>
      <c r="C17" s="93">
        <v>0</v>
      </c>
      <c r="D17" s="93"/>
      <c r="E17" s="93">
        <f>$B17+$C17+$D17</f>
        <v>8370000</v>
      </c>
      <c r="F17" s="94">
        <v>8370000</v>
      </c>
      <c r="G17" s="95">
        <v>8370000</v>
      </c>
      <c r="H17" s="94">
        <v>2075000</v>
      </c>
      <c r="I17" s="95">
        <v>1711133</v>
      </c>
      <c r="J17" s="94">
        <v>430000</v>
      </c>
      <c r="K17" s="95">
        <v>1784120</v>
      </c>
      <c r="L17" s="94">
        <v>1314000</v>
      </c>
      <c r="M17" s="95">
        <v>1021989</v>
      </c>
      <c r="N17" s="94"/>
      <c r="O17" s="95"/>
      <c r="P17" s="94">
        <f>$H17+$J17+$L17+$N17</f>
        <v>3819000</v>
      </c>
      <c r="Q17" s="95">
        <f>$I17+$K17+$M17+$O17</f>
        <v>4517242</v>
      </c>
      <c r="R17" s="47">
        <f>IF($J17=0,0,(($L17-$J17)/$J17)*100)</f>
        <v>205.5813953488372</v>
      </c>
      <c r="S17" s="48">
        <f>IF($K17=0,0,(($M17-$K17)/$K17)*100)</f>
        <v>-42.71747416093088</v>
      </c>
      <c r="T17" s="47">
        <f>IF($E17=0,0,($P17/$E17)*100)</f>
        <v>45.62724014336917</v>
      </c>
      <c r="U17" s="49">
        <f>IF($E17=0,0,($Q17/$E17)*100)</f>
        <v>53.96943847072879</v>
      </c>
      <c r="V17" s="94">
        <v>31000</v>
      </c>
      <c r="W17" s="95">
        <v>30550</v>
      </c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>
        <v>13886000</v>
      </c>
      <c r="W19" s="95">
        <v>3524815</v>
      </c>
    </row>
    <row r="20" spans="1:23" ht="12.75" customHeight="1">
      <c r="A20" s="46" t="s">
        <v>43</v>
      </c>
      <c r="B20" s="93">
        <v>11142000</v>
      </c>
      <c r="C20" s="93">
        <v>0</v>
      </c>
      <c r="D20" s="93"/>
      <c r="E20" s="93">
        <f>$B20+$C20+$D20</f>
        <v>11142000</v>
      </c>
      <c r="F20" s="94">
        <v>11142000</v>
      </c>
      <c r="G20" s="95">
        <v>3714000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19512000</v>
      </c>
      <c r="C21" s="96">
        <f>SUM(C17:C20)</f>
        <v>0</v>
      </c>
      <c r="D21" s="96"/>
      <c r="E21" s="96">
        <f>$B21+$C21+$D21</f>
        <v>19512000</v>
      </c>
      <c r="F21" s="97">
        <f aca="true" t="shared" si="6" ref="F21:O21">SUM(F17:F20)</f>
        <v>19512000</v>
      </c>
      <c r="G21" s="98">
        <f t="shared" si="6"/>
        <v>12084000</v>
      </c>
      <c r="H21" s="97">
        <f t="shared" si="6"/>
        <v>2075000</v>
      </c>
      <c r="I21" s="98">
        <f t="shared" si="6"/>
        <v>1711133</v>
      </c>
      <c r="J21" s="97">
        <f t="shared" si="6"/>
        <v>430000</v>
      </c>
      <c r="K21" s="98">
        <f t="shared" si="6"/>
        <v>1784120</v>
      </c>
      <c r="L21" s="97">
        <f t="shared" si="6"/>
        <v>1314000</v>
      </c>
      <c r="M21" s="98">
        <f t="shared" si="6"/>
        <v>1021989</v>
      </c>
      <c r="N21" s="97">
        <f t="shared" si="6"/>
        <v>0</v>
      </c>
      <c r="O21" s="98">
        <f t="shared" si="6"/>
        <v>0</v>
      </c>
      <c r="P21" s="97">
        <f>$H21+$J21+$L21+$N21</f>
        <v>3819000</v>
      </c>
      <c r="Q21" s="98">
        <f>$I21+$K21+$M21+$O21</f>
        <v>4517242</v>
      </c>
      <c r="R21" s="51">
        <f>IF($J21=0,0,(($L21-$J21)/$J21)*100)</f>
        <v>205.5813953488372</v>
      </c>
      <c r="S21" s="52">
        <f>IF($K21=0,0,(($M21-$K21)/$K21)*100)</f>
        <v>-42.71747416093088</v>
      </c>
      <c r="T21" s="51">
        <f>IF($E21=0,0,($P21/$E21)*100)</f>
        <v>19.57257072570726</v>
      </c>
      <c r="U21" s="53">
        <f>IF($E21=0,0,($Q21/$E21)*100)</f>
        <v>23.15109676096761</v>
      </c>
      <c r="V21" s="97">
        <f>SUM(V17:V20)</f>
        <v>13917000</v>
      </c>
      <c r="W21" s="98">
        <f>SUM(W17:W20)</f>
        <v>3555365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>
        <v>5323000</v>
      </c>
      <c r="W23" s="95">
        <v>5323000</v>
      </c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>
        <v>3502000</v>
      </c>
      <c r="W24" s="95">
        <v>3358000</v>
      </c>
    </row>
    <row r="25" spans="1:23" ht="12.75" customHeight="1">
      <c r="A25" s="46" t="s">
        <v>47</v>
      </c>
      <c r="B25" s="93">
        <v>2422273000</v>
      </c>
      <c r="C25" s="93">
        <v>0</v>
      </c>
      <c r="D25" s="93"/>
      <c r="E25" s="93">
        <f>$B25+$C25+$D25</f>
        <v>2422273000</v>
      </c>
      <c r="F25" s="94">
        <v>2422273000</v>
      </c>
      <c r="G25" s="95">
        <v>2422273000</v>
      </c>
      <c r="H25" s="94">
        <v>316154000</v>
      </c>
      <c r="I25" s="95">
        <v>285668535</v>
      </c>
      <c r="J25" s="94">
        <v>607003000</v>
      </c>
      <c r="K25" s="95">
        <v>681525419</v>
      </c>
      <c r="L25" s="94">
        <v>412641000</v>
      </c>
      <c r="M25" s="95">
        <v>413352102</v>
      </c>
      <c r="N25" s="94"/>
      <c r="O25" s="95"/>
      <c r="P25" s="94">
        <f>$H25+$J25+$L25+$N25</f>
        <v>1335798000</v>
      </c>
      <c r="Q25" s="95">
        <f>$I25+$K25+$M25+$O25</f>
        <v>1380546056</v>
      </c>
      <c r="R25" s="47">
        <f>IF($J25=0,0,(($L25-$J25)/$J25)*100)</f>
        <v>-32.019940593374336</v>
      </c>
      <c r="S25" s="48">
        <f>IF($K25=0,0,(($M25-$K25)/$K25)*100)</f>
        <v>-39.34898237449306</v>
      </c>
      <c r="T25" s="47">
        <f>IF($E25=0,0,($P25/$E25)*100)</f>
        <v>55.146467801110774</v>
      </c>
      <c r="U25" s="49">
        <f>IF($E25=0,0,($Q25/$E25)*100)</f>
        <v>56.993825881723495</v>
      </c>
      <c r="V25" s="94"/>
      <c r="W25" s="95"/>
    </row>
    <row r="26" spans="1:23" ht="12.75" customHeight="1">
      <c r="A26" s="46" t="s">
        <v>48</v>
      </c>
      <c r="B26" s="93">
        <v>4284000</v>
      </c>
      <c r="C26" s="93">
        <v>0</v>
      </c>
      <c r="D26" s="93"/>
      <c r="E26" s="93">
        <f>$B26+$C26+$D26</f>
        <v>4284000</v>
      </c>
      <c r="F26" s="94">
        <v>4284000</v>
      </c>
      <c r="G26" s="95">
        <v>4284000</v>
      </c>
      <c r="H26" s="94">
        <v>0</v>
      </c>
      <c r="I26" s="95">
        <v>0</v>
      </c>
      <c r="J26" s="94">
        <v>0</v>
      </c>
      <c r="K26" s="95">
        <v>0</v>
      </c>
      <c r="L26" s="94">
        <v>1085000</v>
      </c>
      <c r="M26" s="95">
        <v>0</v>
      </c>
      <c r="N26" s="94"/>
      <c r="O26" s="95"/>
      <c r="P26" s="94">
        <f>$H26+$J26+$L26+$N26</f>
        <v>1085000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25.326797385620914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2426557000</v>
      </c>
      <c r="C27" s="96">
        <f>SUM(C23:C26)</f>
        <v>0</v>
      </c>
      <c r="D27" s="96"/>
      <c r="E27" s="96">
        <f>$B27+$C27+$D27</f>
        <v>2426557000</v>
      </c>
      <c r="F27" s="97">
        <f aca="true" t="shared" si="7" ref="F27:O27">SUM(F23:F26)</f>
        <v>2426557000</v>
      </c>
      <c r="G27" s="98">
        <f t="shared" si="7"/>
        <v>2426557000</v>
      </c>
      <c r="H27" s="97">
        <f t="shared" si="7"/>
        <v>316154000</v>
      </c>
      <c r="I27" s="98">
        <f t="shared" si="7"/>
        <v>285668535</v>
      </c>
      <c r="J27" s="97">
        <f t="shared" si="7"/>
        <v>607003000</v>
      </c>
      <c r="K27" s="98">
        <f t="shared" si="7"/>
        <v>681525419</v>
      </c>
      <c r="L27" s="97">
        <f t="shared" si="7"/>
        <v>413726000</v>
      </c>
      <c r="M27" s="98">
        <f t="shared" si="7"/>
        <v>413352102</v>
      </c>
      <c r="N27" s="97">
        <f t="shared" si="7"/>
        <v>0</v>
      </c>
      <c r="O27" s="98">
        <f t="shared" si="7"/>
        <v>0</v>
      </c>
      <c r="P27" s="97">
        <f>$H27+$J27+$L27+$N27</f>
        <v>1336883000</v>
      </c>
      <c r="Q27" s="98">
        <f>$I27+$K27+$M27+$O27</f>
        <v>1380546056</v>
      </c>
      <c r="R27" s="51">
        <f>IF($J27=0,0,(($L27-$J27)/$J27)*100)</f>
        <v>-31.841193536111025</v>
      </c>
      <c r="S27" s="52">
        <f>IF($K27=0,0,(($M27-$K27)/$K27)*100)</f>
        <v>-39.34898237449306</v>
      </c>
      <c r="T27" s="51">
        <f>IF($E27=0,0,($P27/$E27)*100)</f>
        <v>55.09382223454878</v>
      </c>
      <c r="U27" s="53">
        <f>IF($E27=0,0,($Q27/$E27)*100)</f>
        <v>56.8932053110642</v>
      </c>
      <c r="V27" s="97">
        <f>SUM(V23:V26)</f>
        <v>8825000</v>
      </c>
      <c r="W27" s="98">
        <f>SUM(W23:W26)</f>
        <v>8681000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97591000</v>
      </c>
      <c r="C29" s="93">
        <v>0</v>
      </c>
      <c r="D29" s="93"/>
      <c r="E29" s="93">
        <f>$B29+$C29+$D29</f>
        <v>97591000</v>
      </c>
      <c r="F29" s="94">
        <v>97591000</v>
      </c>
      <c r="G29" s="95">
        <v>97591000</v>
      </c>
      <c r="H29" s="94">
        <v>32131000</v>
      </c>
      <c r="I29" s="95">
        <v>34104471</v>
      </c>
      <c r="J29" s="94">
        <v>25283000</v>
      </c>
      <c r="K29" s="95">
        <v>23788212</v>
      </c>
      <c r="L29" s="94">
        <v>22265000</v>
      </c>
      <c r="M29" s="95">
        <v>26310449</v>
      </c>
      <c r="N29" s="94"/>
      <c r="O29" s="95"/>
      <c r="P29" s="94">
        <f>$H29+$J29+$L29+$N29</f>
        <v>79679000</v>
      </c>
      <c r="Q29" s="95">
        <f>$I29+$K29+$M29+$O29</f>
        <v>84203132</v>
      </c>
      <c r="R29" s="47">
        <f>IF($J29=0,0,(($L29-$J29)/$J29)*100)</f>
        <v>-11.936874579757148</v>
      </c>
      <c r="S29" s="48">
        <f>IF($K29=0,0,(($M29-$K29)/$K29)*100)</f>
        <v>10.602886000847816</v>
      </c>
      <c r="T29" s="47">
        <f>IF($E29=0,0,($P29/$E29)*100)</f>
        <v>81.64584849012716</v>
      </c>
      <c r="U29" s="49">
        <f>IF($E29=0,0,($Q29/$E29)*100)</f>
        <v>86.28165712002132</v>
      </c>
      <c r="V29" s="94"/>
      <c r="W29" s="95"/>
    </row>
    <row r="30" spans="1:23" ht="12.75" customHeight="1">
      <c r="A30" s="50" t="s">
        <v>38</v>
      </c>
      <c r="B30" s="96">
        <f>B29</f>
        <v>97591000</v>
      </c>
      <c r="C30" s="96">
        <f>C29</f>
        <v>0</v>
      </c>
      <c r="D30" s="96"/>
      <c r="E30" s="96">
        <f>$B30+$C30+$D30</f>
        <v>97591000</v>
      </c>
      <c r="F30" s="97">
        <f aca="true" t="shared" si="8" ref="F30:O30">F29</f>
        <v>97591000</v>
      </c>
      <c r="G30" s="98">
        <f t="shared" si="8"/>
        <v>97591000</v>
      </c>
      <c r="H30" s="97">
        <f t="shared" si="8"/>
        <v>32131000</v>
      </c>
      <c r="I30" s="98">
        <f t="shared" si="8"/>
        <v>34104471</v>
      </c>
      <c r="J30" s="97">
        <f t="shared" si="8"/>
        <v>25283000</v>
      </c>
      <c r="K30" s="98">
        <f t="shared" si="8"/>
        <v>23788212</v>
      </c>
      <c r="L30" s="97">
        <f t="shared" si="8"/>
        <v>22265000</v>
      </c>
      <c r="M30" s="98">
        <f t="shared" si="8"/>
        <v>26310449</v>
      </c>
      <c r="N30" s="97">
        <f t="shared" si="8"/>
        <v>0</v>
      </c>
      <c r="O30" s="98">
        <f t="shared" si="8"/>
        <v>0</v>
      </c>
      <c r="P30" s="97">
        <f>$H30+$J30+$L30+$N30</f>
        <v>79679000</v>
      </c>
      <c r="Q30" s="98">
        <f>$I30+$K30+$M30+$O30</f>
        <v>84203132</v>
      </c>
      <c r="R30" s="51">
        <f>IF($J30=0,0,(($L30-$J30)/$J30)*100)</f>
        <v>-11.936874579757148</v>
      </c>
      <c r="S30" s="52">
        <f>IF($K30=0,0,(($M30-$K30)/$K30)*100)</f>
        <v>10.602886000847816</v>
      </c>
      <c r="T30" s="51">
        <f>IF($E30=0,0,($P30/$E30)*100)</f>
        <v>81.64584849012716</v>
      </c>
      <c r="U30" s="53">
        <f>IF($E30=0,0,($Q30/$E30)*100)</f>
        <v>86.28165712002132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175000000</v>
      </c>
      <c r="C32" s="93">
        <v>-1000000</v>
      </c>
      <c r="D32" s="93"/>
      <c r="E32" s="93">
        <f aca="true" t="shared" si="9" ref="E32:E37">$B32+$C32+$D32</f>
        <v>174000000</v>
      </c>
      <c r="F32" s="94">
        <v>174000000</v>
      </c>
      <c r="G32" s="95">
        <v>174000000</v>
      </c>
      <c r="H32" s="94">
        <v>83747000</v>
      </c>
      <c r="I32" s="95">
        <v>14173233</v>
      </c>
      <c r="J32" s="94">
        <v>26944000</v>
      </c>
      <c r="K32" s="95">
        <v>50951221</v>
      </c>
      <c r="L32" s="94">
        <v>5718000</v>
      </c>
      <c r="M32" s="95">
        <v>27347593</v>
      </c>
      <c r="N32" s="94"/>
      <c r="O32" s="95"/>
      <c r="P32" s="94">
        <f aca="true" t="shared" si="10" ref="P32:P37">$H32+$J32+$L32+$N32</f>
        <v>116409000</v>
      </c>
      <c r="Q32" s="95">
        <f aca="true" t="shared" si="11" ref="Q32:Q37">$I32+$K32+$M32+$O32</f>
        <v>92472047</v>
      </c>
      <c r="R32" s="47">
        <f aca="true" t="shared" si="12" ref="R32:R37">IF($J32=0,0,(($L32-$J32)/$J32)*100)</f>
        <v>-78.77820665083135</v>
      </c>
      <c r="S32" s="48">
        <f aca="true" t="shared" si="13" ref="S32:S37">IF($K32=0,0,(($M32-$K32)/$K32)*100)</f>
        <v>-46.325932012502705</v>
      </c>
      <c r="T32" s="47">
        <f>IF($E32=0,0,($P32/$E32)*100)</f>
        <v>66.90172413793103</v>
      </c>
      <c r="U32" s="49">
        <f>IF($E32=0,0,($Q32/$E32)*100)</f>
        <v>53.144854597701155</v>
      </c>
      <c r="V32" s="94">
        <v>1000</v>
      </c>
      <c r="W32" s="95">
        <v>950</v>
      </c>
    </row>
    <row r="33" spans="1:23" ht="12.75" customHeight="1">
      <c r="A33" s="46" t="s">
        <v>53</v>
      </c>
      <c r="B33" s="93">
        <v>79436000</v>
      </c>
      <c r="C33" s="93">
        <v>0</v>
      </c>
      <c r="D33" s="93"/>
      <c r="E33" s="93">
        <f t="shared" si="9"/>
        <v>79436000</v>
      </c>
      <c r="F33" s="94">
        <v>79436000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27000000</v>
      </c>
      <c r="C35" s="93">
        <v>6000000</v>
      </c>
      <c r="D35" s="93"/>
      <c r="E35" s="93">
        <f t="shared" si="9"/>
        <v>33000000</v>
      </c>
      <c r="F35" s="94">
        <v>33000000</v>
      </c>
      <c r="G35" s="95">
        <v>33000000</v>
      </c>
      <c r="H35" s="94">
        <v>0</v>
      </c>
      <c r="I35" s="95">
        <v>470730</v>
      </c>
      <c r="J35" s="94">
        <v>0</v>
      </c>
      <c r="K35" s="95">
        <v>616263</v>
      </c>
      <c r="L35" s="94">
        <v>407000</v>
      </c>
      <c r="M35" s="95">
        <v>415847</v>
      </c>
      <c r="N35" s="94"/>
      <c r="O35" s="95"/>
      <c r="P35" s="94">
        <f t="shared" si="10"/>
        <v>407000</v>
      </c>
      <c r="Q35" s="95">
        <f t="shared" si="11"/>
        <v>1502840</v>
      </c>
      <c r="R35" s="47">
        <f t="shared" si="12"/>
        <v>0</v>
      </c>
      <c r="S35" s="48">
        <f t="shared" si="13"/>
        <v>-32.52118008058248</v>
      </c>
      <c r="T35" s="47">
        <f>IF($E35=0,0,($P35/$E35)*100)</f>
        <v>1.2333333333333334</v>
      </c>
      <c r="U35" s="49">
        <f>IF($E35=0,0,($Q35/$E35)*100)</f>
        <v>4.554060606060606</v>
      </c>
      <c r="V35" s="94">
        <v>448000</v>
      </c>
      <c r="W35" s="95">
        <v>448092</v>
      </c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281436000</v>
      </c>
      <c r="C37" s="96">
        <f>SUM(C32:C36)</f>
        <v>5000000</v>
      </c>
      <c r="D37" s="96"/>
      <c r="E37" s="96">
        <f t="shared" si="9"/>
        <v>286436000</v>
      </c>
      <c r="F37" s="97">
        <f aca="true" t="shared" si="14" ref="F37:O37">SUM(F32:F36)</f>
        <v>286436000</v>
      </c>
      <c r="G37" s="98">
        <f t="shared" si="14"/>
        <v>207000000</v>
      </c>
      <c r="H37" s="97">
        <f t="shared" si="14"/>
        <v>83747000</v>
      </c>
      <c r="I37" s="98">
        <f t="shared" si="14"/>
        <v>14643963</v>
      </c>
      <c r="J37" s="97">
        <f t="shared" si="14"/>
        <v>26944000</v>
      </c>
      <c r="K37" s="98">
        <f t="shared" si="14"/>
        <v>51567484</v>
      </c>
      <c r="L37" s="97">
        <f t="shared" si="14"/>
        <v>6125000</v>
      </c>
      <c r="M37" s="98">
        <f t="shared" si="14"/>
        <v>27763440</v>
      </c>
      <c r="N37" s="97">
        <f t="shared" si="14"/>
        <v>0</v>
      </c>
      <c r="O37" s="98">
        <f t="shared" si="14"/>
        <v>0</v>
      </c>
      <c r="P37" s="97">
        <f t="shared" si="10"/>
        <v>116816000</v>
      </c>
      <c r="Q37" s="98">
        <f t="shared" si="11"/>
        <v>93974887</v>
      </c>
      <c r="R37" s="51">
        <f t="shared" si="12"/>
        <v>-77.26766627078385</v>
      </c>
      <c r="S37" s="52">
        <f t="shared" si="13"/>
        <v>-46.16095677656098</v>
      </c>
      <c r="T37" s="51">
        <f>IF((+$E32+$E35)=0,0,(P37/(+$E32+$E35))*100)</f>
        <v>56.43285024154589</v>
      </c>
      <c r="U37" s="53">
        <f>IF((+$E32+$E35)=0,0,(Q37/(+$E32+$E35))*100)</f>
        <v>45.398496135265695</v>
      </c>
      <c r="V37" s="97">
        <f>SUM(V32:V36)</f>
        <v>449000</v>
      </c>
      <c r="W37" s="98">
        <f>SUM(W32:W36)</f>
        <v>449042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347000000</v>
      </c>
      <c r="C40" s="93">
        <v>-138000000</v>
      </c>
      <c r="D40" s="93"/>
      <c r="E40" s="93">
        <f t="shared" si="15"/>
        <v>209000000</v>
      </c>
      <c r="F40" s="94">
        <v>209000000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27000000</v>
      </c>
      <c r="C45" s="93">
        <v>0</v>
      </c>
      <c r="D45" s="93"/>
      <c r="E45" s="93">
        <f t="shared" si="15"/>
        <v>27000000</v>
      </c>
      <c r="F45" s="94">
        <v>27000000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374000000</v>
      </c>
      <c r="C47" s="96">
        <f>SUM(C39:C46)</f>
        <v>-138000000</v>
      </c>
      <c r="D47" s="96"/>
      <c r="E47" s="96">
        <f t="shared" si="15"/>
        <v>236000000</v>
      </c>
      <c r="F47" s="97">
        <f aca="true" t="shared" si="22" ref="F47:O47">SUM(F39:F46)</f>
        <v>236000000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43649000</v>
      </c>
      <c r="C57" s="93">
        <v>0</v>
      </c>
      <c r="D57" s="93"/>
      <c r="E57" s="93">
        <f>$B57+$C57+$D57</f>
        <v>43649000</v>
      </c>
      <c r="F57" s="94">
        <v>43649000</v>
      </c>
      <c r="G57" s="95">
        <v>43649000</v>
      </c>
      <c r="H57" s="94">
        <v>0</v>
      </c>
      <c r="I57" s="95">
        <v>5768</v>
      </c>
      <c r="J57" s="94">
        <v>3351000</v>
      </c>
      <c r="K57" s="95">
        <v>13895033</v>
      </c>
      <c r="L57" s="94">
        <v>0</v>
      </c>
      <c r="M57" s="95">
        <v>-7645937</v>
      </c>
      <c r="N57" s="94"/>
      <c r="O57" s="95"/>
      <c r="P57" s="94">
        <f>$H57+$J57+$L57+$N57</f>
        <v>3351000</v>
      </c>
      <c r="Q57" s="95">
        <f>$I57+$K57+$M57+$O57</f>
        <v>6254864</v>
      </c>
      <c r="R57" s="47">
        <f>IF($J57=0,0,(($L57-$J57)/$J57)*100)</f>
        <v>-100</v>
      </c>
      <c r="S57" s="48">
        <f>IF($K57=0,0,(($M57-$K57)/$K57)*100)</f>
        <v>-155.0264040394866</v>
      </c>
      <c r="T57" s="47">
        <f>IF($E57=0,0,($P57/$E57)*100)</f>
        <v>7.677151824784073</v>
      </c>
      <c r="U57" s="49">
        <f>IF($E57=0,0,($Q57/$E57)*100)</f>
        <v>14.329913629178218</v>
      </c>
      <c r="V57" s="94">
        <v>67237000</v>
      </c>
      <c r="W57" s="95">
        <v>7390664</v>
      </c>
    </row>
    <row r="58" spans="1:23" ht="12.75" customHeight="1">
      <c r="A58" s="50" t="s">
        <v>38</v>
      </c>
      <c r="B58" s="96">
        <f>SUM(B55:B57)</f>
        <v>43649000</v>
      </c>
      <c r="C58" s="96">
        <f>SUM(C55:C57)</f>
        <v>0</v>
      </c>
      <c r="D58" s="96"/>
      <c r="E58" s="96">
        <f>$B58+$C58+$D58</f>
        <v>43649000</v>
      </c>
      <c r="F58" s="97">
        <f aca="true" t="shared" si="24" ref="F58:O58">SUM(F55:F57)</f>
        <v>43649000</v>
      </c>
      <c r="G58" s="98">
        <f t="shared" si="24"/>
        <v>43649000</v>
      </c>
      <c r="H58" s="97">
        <f t="shared" si="24"/>
        <v>0</v>
      </c>
      <c r="I58" s="98">
        <f t="shared" si="24"/>
        <v>5768</v>
      </c>
      <c r="J58" s="97">
        <f t="shared" si="24"/>
        <v>3351000</v>
      </c>
      <c r="K58" s="98">
        <f t="shared" si="24"/>
        <v>13895033</v>
      </c>
      <c r="L58" s="97">
        <f t="shared" si="24"/>
        <v>0</v>
      </c>
      <c r="M58" s="98">
        <f t="shared" si="24"/>
        <v>-7645937</v>
      </c>
      <c r="N58" s="97">
        <f t="shared" si="24"/>
        <v>0</v>
      </c>
      <c r="O58" s="98">
        <f t="shared" si="24"/>
        <v>0</v>
      </c>
      <c r="P58" s="97">
        <f>$H58+$J58+$L58+$N58</f>
        <v>3351000</v>
      </c>
      <c r="Q58" s="98">
        <f>$I58+$K58+$M58+$O58</f>
        <v>6254864</v>
      </c>
      <c r="R58" s="51">
        <f>IF($J58=0,0,(($L58-$J58)/$J58)*100)</f>
        <v>-100</v>
      </c>
      <c r="S58" s="52">
        <f>IF($K58=0,0,(($M58-$K58)/$K58)*100)</f>
        <v>-155.0264040394866</v>
      </c>
      <c r="T58" s="51">
        <f>IF((+$E55+$E57)=0,0,(P58/(+$E55+$E57))*100)</f>
        <v>7.677151824784073</v>
      </c>
      <c r="U58" s="53">
        <f>IF((+$E55+$E57)=0,0,(Q58/(+$E55+$E57))*100)</f>
        <v>14.329913629178218</v>
      </c>
      <c r="V58" s="97">
        <f>SUM(V55:V57)</f>
        <v>67237000</v>
      </c>
      <c r="W58" s="98">
        <f>SUM(W55:W57)</f>
        <v>7390664</v>
      </c>
    </row>
    <row r="59" spans="1:23" ht="12.75" customHeight="1">
      <c r="A59" s="59" t="s">
        <v>75</v>
      </c>
      <c r="B59" s="105">
        <f>SUM(B9:B14,B17:B20,B23:B26,B29,B32:B36,B39:B46,B49:B52,B55:B57)</f>
        <v>3512563000</v>
      </c>
      <c r="C59" s="105">
        <f>SUM(C9:C14,C17:C20,C23:C26,C29,C32:C36,C39:C46,C49:C52,C55:C57)</f>
        <v>-142397000</v>
      </c>
      <c r="D59" s="105"/>
      <c r="E59" s="105">
        <f>$B59+$C59+$D59</f>
        <v>3370166000</v>
      </c>
      <c r="F59" s="106">
        <f aca="true" t="shared" si="25" ref="F59:O59">SUM(F9:F14,F17:F20,F23:F26,F29,F32:F36,F39:F46,F49:F52,F55:F57)</f>
        <v>3360261000</v>
      </c>
      <c r="G59" s="107">
        <f t="shared" si="25"/>
        <v>3018805000</v>
      </c>
      <c r="H59" s="106">
        <f t="shared" si="25"/>
        <v>466012000</v>
      </c>
      <c r="I59" s="107">
        <f t="shared" si="25"/>
        <v>350577007</v>
      </c>
      <c r="J59" s="106">
        <f t="shared" si="25"/>
        <v>724657000</v>
      </c>
      <c r="K59" s="107">
        <f t="shared" si="25"/>
        <v>812174865</v>
      </c>
      <c r="L59" s="106">
        <f t="shared" si="25"/>
        <v>494859000</v>
      </c>
      <c r="M59" s="107">
        <f t="shared" si="25"/>
        <v>505716754</v>
      </c>
      <c r="N59" s="106">
        <f t="shared" si="25"/>
        <v>0</v>
      </c>
      <c r="O59" s="107">
        <f t="shared" si="25"/>
        <v>0</v>
      </c>
      <c r="P59" s="106">
        <f>$H59+$J59+$L59+$N59</f>
        <v>1685528000</v>
      </c>
      <c r="Q59" s="107">
        <f>$I59+$K59+$M59+$O59</f>
        <v>1668468626</v>
      </c>
      <c r="R59" s="60">
        <f>IF($J59=0,0,(($L59-$J59)/$J59)*100)</f>
        <v>-31.71127857731313</v>
      </c>
      <c r="S59" s="61">
        <f>IF($K59=0,0,(($M59-$K59)/$K59)*100)</f>
        <v>-37.73302083166536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54.83294528540472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54.27797632544365</v>
      </c>
      <c r="V59" s="106">
        <f>SUM(V9:V14,V17:V20,V23:V26,V29,V32:V36,V39:V46,V49:V52,V55:V57)</f>
        <v>90428000</v>
      </c>
      <c r="W59" s="107">
        <f>SUM(W9:W14,W17:W20,W23:W26,W29,W32:W36,W39:W46,W49:W52,W55:W57)</f>
        <v>20076071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457270000</v>
      </c>
      <c r="C61" s="93">
        <v>-3000000</v>
      </c>
      <c r="D61" s="93"/>
      <c r="E61" s="93">
        <f>$B61+$C61+$D61</f>
        <v>454270000</v>
      </c>
      <c r="F61" s="94">
        <v>466470000</v>
      </c>
      <c r="G61" s="95">
        <v>454270000</v>
      </c>
      <c r="H61" s="94">
        <v>61105000</v>
      </c>
      <c r="I61" s="95">
        <v>55074029</v>
      </c>
      <c r="J61" s="94">
        <v>84371000</v>
      </c>
      <c r="K61" s="95">
        <v>124559946</v>
      </c>
      <c r="L61" s="94">
        <v>94539000</v>
      </c>
      <c r="M61" s="95">
        <v>56497270</v>
      </c>
      <c r="N61" s="94"/>
      <c r="O61" s="95"/>
      <c r="P61" s="94">
        <f>$H61+$J61+$L61+$N61</f>
        <v>240015000</v>
      </c>
      <c r="Q61" s="95">
        <f>$I61+$K61+$M61+$O61</f>
        <v>236131245</v>
      </c>
      <c r="R61" s="47">
        <f>IF($J61=0,0,(($L61-$J61)/$J61)*100)</f>
        <v>12.051534294959168</v>
      </c>
      <c r="S61" s="48">
        <f>IF($K61=0,0,(($M61-$K61)/$K61)*100)</f>
        <v>-54.64250602677686</v>
      </c>
      <c r="T61" s="47">
        <f>IF($E61=0,0,($P61/$E61)*100)</f>
        <v>52.83531820283092</v>
      </c>
      <c r="U61" s="49">
        <f>IF($E61=0,0,($Q61/$E61)*100)</f>
        <v>51.980374006648034</v>
      </c>
      <c r="V61" s="94">
        <v>3486000</v>
      </c>
      <c r="W61" s="95">
        <v>2106579</v>
      </c>
    </row>
    <row r="62" spans="1:23" ht="12.75" customHeight="1">
      <c r="A62" s="55" t="s">
        <v>38</v>
      </c>
      <c r="B62" s="102">
        <f>B61</f>
        <v>457270000</v>
      </c>
      <c r="C62" s="102">
        <f>C61</f>
        <v>-3000000</v>
      </c>
      <c r="D62" s="102"/>
      <c r="E62" s="102">
        <f>$B62+$C62+$D62</f>
        <v>454270000</v>
      </c>
      <c r="F62" s="103">
        <f aca="true" t="shared" si="26" ref="F62:O62">F61</f>
        <v>466470000</v>
      </c>
      <c r="G62" s="104">
        <f t="shared" si="26"/>
        <v>454270000</v>
      </c>
      <c r="H62" s="103">
        <f t="shared" si="26"/>
        <v>61105000</v>
      </c>
      <c r="I62" s="104">
        <f t="shared" si="26"/>
        <v>55074029</v>
      </c>
      <c r="J62" s="103">
        <f t="shared" si="26"/>
        <v>84371000</v>
      </c>
      <c r="K62" s="104">
        <f t="shared" si="26"/>
        <v>124559946</v>
      </c>
      <c r="L62" s="103">
        <f t="shared" si="26"/>
        <v>94539000</v>
      </c>
      <c r="M62" s="104">
        <f t="shared" si="26"/>
        <v>56497270</v>
      </c>
      <c r="N62" s="103">
        <f t="shared" si="26"/>
        <v>0</v>
      </c>
      <c r="O62" s="104">
        <f t="shared" si="26"/>
        <v>0</v>
      </c>
      <c r="P62" s="103">
        <f>$H62+$J62+$L62+$N62</f>
        <v>240015000</v>
      </c>
      <c r="Q62" s="104">
        <f>$I62+$K62+$M62+$O62</f>
        <v>236131245</v>
      </c>
      <c r="R62" s="56">
        <f>IF($J62=0,0,(($L62-$J62)/$J62)*100)</f>
        <v>12.051534294959168</v>
      </c>
      <c r="S62" s="57">
        <f>IF($K62=0,0,(($M62-$K62)/$K62)*100)</f>
        <v>-54.64250602677686</v>
      </c>
      <c r="T62" s="56">
        <f>IF($E62=0,0,($P62/$E62)*100)</f>
        <v>52.83531820283092</v>
      </c>
      <c r="U62" s="58">
        <f>IF($E62=0,0,($Q62/$E62)*100)</f>
        <v>51.980374006648034</v>
      </c>
      <c r="V62" s="103">
        <f>V61</f>
        <v>3486000</v>
      </c>
      <c r="W62" s="104">
        <f>W61</f>
        <v>2106579</v>
      </c>
    </row>
    <row r="63" spans="1:23" ht="12.75" customHeight="1">
      <c r="A63" s="59" t="s">
        <v>75</v>
      </c>
      <c r="B63" s="105">
        <f>B61</f>
        <v>457270000</v>
      </c>
      <c r="C63" s="105">
        <f>C61</f>
        <v>-3000000</v>
      </c>
      <c r="D63" s="105"/>
      <c r="E63" s="105">
        <f>$B63+$C63+$D63</f>
        <v>454270000</v>
      </c>
      <c r="F63" s="106">
        <f aca="true" t="shared" si="27" ref="F63:O63">F61</f>
        <v>466470000</v>
      </c>
      <c r="G63" s="107">
        <f t="shared" si="27"/>
        <v>454270000</v>
      </c>
      <c r="H63" s="106">
        <f t="shared" si="27"/>
        <v>61105000</v>
      </c>
      <c r="I63" s="107">
        <f t="shared" si="27"/>
        <v>55074029</v>
      </c>
      <c r="J63" s="106">
        <f t="shared" si="27"/>
        <v>84371000</v>
      </c>
      <c r="K63" s="107">
        <f t="shared" si="27"/>
        <v>124559946</v>
      </c>
      <c r="L63" s="106">
        <f t="shared" si="27"/>
        <v>94539000</v>
      </c>
      <c r="M63" s="107">
        <f t="shared" si="27"/>
        <v>56497270</v>
      </c>
      <c r="N63" s="106">
        <f t="shared" si="27"/>
        <v>0</v>
      </c>
      <c r="O63" s="107">
        <f t="shared" si="27"/>
        <v>0</v>
      </c>
      <c r="P63" s="106">
        <f>$H63+$J63+$L63+$N63</f>
        <v>240015000</v>
      </c>
      <c r="Q63" s="107">
        <f>$I63+$K63+$M63+$O63</f>
        <v>236131245</v>
      </c>
      <c r="R63" s="60">
        <f>IF($J63=0,0,(($L63-$J63)/$J63)*100)</f>
        <v>12.051534294959168</v>
      </c>
      <c r="S63" s="61">
        <f>IF($K63=0,0,(($M63-$K63)/$K63)*100)</f>
        <v>-54.64250602677686</v>
      </c>
      <c r="T63" s="60">
        <f>IF($E63=0,0,($P63/$E63)*100)</f>
        <v>52.83531820283092</v>
      </c>
      <c r="U63" s="64">
        <f>IF($E63=0,0,($Q63/$E63)*100)</f>
        <v>51.980374006648034</v>
      </c>
      <c r="V63" s="106">
        <f>V61</f>
        <v>3486000</v>
      </c>
      <c r="W63" s="107">
        <f>W61</f>
        <v>2106579</v>
      </c>
    </row>
    <row r="64" spans="1:23" ht="12.75" customHeight="1" thickBot="1">
      <c r="A64" s="59" t="s">
        <v>77</v>
      </c>
      <c r="B64" s="105">
        <f>SUM(B9:B14,B17:B20,B23:B26,B29,B32:B36,B39:B46,B49:B52,B55:B57,B61)</f>
        <v>3969833000</v>
      </c>
      <c r="C64" s="105">
        <f>SUM(C9:C14,C17:C20,C23:C26,C29,C32:C36,C39:C46,C49:C52,C55:C57,C61)</f>
        <v>-145397000</v>
      </c>
      <c r="D64" s="105"/>
      <c r="E64" s="105">
        <f>$B64+$C64+$D64</f>
        <v>3824436000</v>
      </c>
      <c r="F64" s="106">
        <f aca="true" t="shared" si="28" ref="F64:O64">SUM(F9:F14,F17:F20,F23:F26,F29,F32:F36,F39:F46,F49:F52,F55:F57,F61)</f>
        <v>3826731000</v>
      </c>
      <c r="G64" s="107">
        <f t="shared" si="28"/>
        <v>3473075000</v>
      </c>
      <c r="H64" s="106">
        <f t="shared" si="28"/>
        <v>527117000</v>
      </c>
      <c r="I64" s="107">
        <f t="shared" si="28"/>
        <v>405651036</v>
      </c>
      <c r="J64" s="106">
        <f t="shared" si="28"/>
        <v>809028000</v>
      </c>
      <c r="K64" s="107">
        <f t="shared" si="28"/>
        <v>936734811</v>
      </c>
      <c r="L64" s="106">
        <f t="shared" si="28"/>
        <v>589398000</v>
      </c>
      <c r="M64" s="107">
        <f t="shared" si="28"/>
        <v>562214024</v>
      </c>
      <c r="N64" s="106">
        <f t="shared" si="28"/>
        <v>0</v>
      </c>
      <c r="O64" s="107">
        <f t="shared" si="28"/>
        <v>0</v>
      </c>
      <c r="P64" s="106">
        <f>$H64+$J64+$L64+$N64</f>
        <v>1925543000</v>
      </c>
      <c r="Q64" s="107">
        <f>$I64+$K64+$M64+$O64</f>
        <v>1904599871</v>
      </c>
      <c r="R64" s="60">
        <f>IF($J64=0,0,(($L64-$J64)/$J64)*100)</f>
        <v>-27.14739168483662</v>
      </c>
      <c r="S64" s="61">
        <f>IF($K64=0,0,(($M64-$K64)/$K64)*100)</f>
        <v>-39.98151692475108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54.57574294903099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53.9821509986812</v>
      </c>
      <c r="V64" s="106">
        <f>SUM(V9:V14,V17:V20,V23:V26,V29,V32:V36,V39:V46,V49:V52,V55:V57,V61)</f>
        <v>93914000</v>
      </c>
      <c r="W64" s="107">
        <f>SUM(W9:W14,W17:W20,W23:W26,W29,W32:W36,W39:W46,W49:W52,W55:W57,W61)</f>
        <v>22182650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1146222000</v>
      </c>
      <c r="C77" s="117">
        <f t="shared" si="30"/>
        <v>313262000</v>
      </c>
      <c r="D77" s="117">
        <f t="shared" si="30"/>
        <v>0</v>
      </c>
      <c r="E77" s="117">
        <f t="shared" si="30"/>
        <v>1459484000</v>
      </c>
      <c r="F77" s="117">
        <f t="shared" si="30"/>
        <v>0</v>
      </c>
      <c r="G77" s="117">
        <f t="shared" si="30"/>
        <v>0</v>
      </c>
      <c r="H77" s="117">
        <f t="shared" si="30"/>
        <v>564022000</v>
      </c>
      <c r="I77" s="117">
        <f t="shared" si="30"/>
        <v>0</v>
      </c>
      <c r="J77" s="117">
        <f t="shared" si="30"/>
        <v>432250000</v>
      </c>
      <c r="K77" s="117">
        <f t="shared" si="30"/>
        <v>0</v>
      </c>
      <c r="L77" s="117">
        <f t="shared" si="30"/>
        <v>481493000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1477765000</v>
      </c>
      <c r="Q77" s="118">
        <f t="shared" si="30"/>
        <v>0</v>
      </c>
      <c r="R77" s="14">
        <f t="shared" si="30"/>
        <v>1857.4528506703646</v>
      </c>
      <c r="S77" s="14">
        <f t="shared" si="30"/>
        <v>0</v>
      </c>
      <c r="T77" s="15">
        <f>IF(SUM($E78:$E86)=0,0,(P77/SUM($E78:$E86))*100)</f>
        <v>101.25256597537211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681326000</v>
      </c>
      <c r="C79" s="114">
        <v>-23875000</v>
      </c>
      <c r="D79" s="114"/>
      <c r="E79" s="114">
        <f t="shared" si="31"/>
        <v>657451000</v>
      </c>
      <c r="F79" s="114">
        <v>0</v>
      </c>
      <c r="G79" s="114">
        <v>0</v>
      </c>
      <c r="H79" s="114">
        <v>283964000</v>
      </c>
      <c r="I79" s="114">
        <v>0</v>
      </c>
      <c r="J79" s="114">
        <v>198676000</v>
      </c>
      <c r="K79" s="114">
        <v>0</v>
      </c>
      <c r="L79" s="114">
        <v>174802000</v>
      </c>
      <c r="M79" s="114">
        <v>0</v>
      </c>
      <c r="N79" s="114"/>
      <c r="O79" s="114"/>
      <c r="P79" s="116">
        <f t="shared" si="32"/>
        <v>657442000</v>
      </c>
      <c r="Q79" s="116">
        <f t="shared" si="33"/>
        <v>0</v>
      </c>
      <c r="R79" s="87">
        <f t="shared" si="34"/>
        <v>-12.016549558074454</v>
      </c>
      <c r="S79" s="88">
        <f t="shared" si="35"/>
        <v>0</v>
      </c>
      <c r="T79" s="87">
        <f t="shared" si="36"/>
        <v>99.99863107668861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2200000</v>
      </c>
      <c r="C81" s="114">
        <v>-594000</v>
      </c>
      <c r="D81" s="114"/>
      <c r="E81" s="114">
        <f t="shared" si="31"/>
        <v>1606000</v>
      </c>
      <c r="F81" s="114">
        <v>0</v>
      </c>
      <c r="G81" s="114">
        <v>0</v>
      </c>
      <c r="H81" s="114">
        <v>314000</v>
      </c>
      <c r="I81" s="114">
        <v>0</v>
      </c>
      <c r="J81" s="114">
        <v>178000</v>
      </c>
      <c r="K81" s="114">
        <v>0</v>
      </c>
      <c r="L81" s="114">
        <v>587000</v>
      </c>
      <c r="M81" s="114">
        <v>0</v>
      </c>
      <c r="N81" s="114"/>
      <c r="O81" s="114"/>
      <c r="P81" s="116">
        <f t="shared" si="32"/>
        <v>1079000</v>
      </c>
      <c r="Q81" s="116">
        <f t="shared" si="33"/>
        <v>0</v>
      </c>
      <c r="R81" s="87">
        <f t="shared" si="34"/>
        <v>229.7752808988764</v>
      </c>
      <c r="S81" s="88">
        <f t="shared" si="35"/>
        <v>0</v>
      </c>
      <c r="T81" s="87">
        <f t="shared" si="36"/>
        <v>67.18555417185554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10984000</v>
      </c>
      <c r="C82" s="114">
        <v>-1168000</v>
      </c>
      <c r="D82" s="114"/>
      <c r="E82" s="114">
        <f t="shared" si="31"/>
        <v>9816000</v>
      </c>
      <c r="F82" s="114">
        <v>0</v>
      </c>
      <c r="G82" s="114">
        <v>0</v>
      </c>
      <c r="H82" s="114">
        <v>2901000</v>
      </c>
      <c r="I82" s="114">
        <v>0</v>
      </c>
      <c r="J82" s="114">
        <v>0</v>
      </c>
      <c r="K82" s="114">
        <v>0</v>
      </c>
      <c r="L82" s="114">
        <v>5330000</v>
      </c>
      <c r="M82" s="114">
        <v>0</v>
      </c>
      <c r="N82" s="114"/>
      <c r="O82" s="114"/>
      <c r="P82" s="116">
        <f t="shared" si="32"/>
        <v>8231000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83.85289323553383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117143000</v>
      </c>
      <c r="C83" s="114">
        <v>-17664000</v>
      </c>
      <c r="D83" s="114"/>
      <c r="E83" s="114">
        <f t="shared" si="31"/>
        <v>99479000</v>
      </c>
      <c r="F83" s="114">
        <v>0</v>
      </c>
      <c r="G83" s="114">
        <v>0</v>
      </c>
      <c r="H83" s="114">
        <v>83627000</v>
      </c>
      <c r="I83" s="114">
        <v>0</v>
      </c>
      <c r="J83" s="114">
        <v>16088000</v>
      </c>
      <c r="K83" s="114">
        <v>0</v>
      </c>
      <c r="L83" s="114">
        <v>3396000</v>
      </c>
      <c r="M83" s="114">
        <v>0</v>
      </c>
      <c r="N83" s="114"/>
      <c r="O83" s="114"/>
      <c r="P83" s="116">
        <f t="shared" si="32"/>
        <v>103111000</v>
      </c>
      <c r="Q83" s="116">
        <f t="shared" si="33"/>
        <v>0</v>
      </c>
      <c r="R83" s="87">
        <f t="shared" si="34"/>
        <v>-78.89109895574342</v>
      </c>
      <c r="S83" s="88">
        <f t="shared" si="35"/>
        <v>0</v>
      </c>
      <c r="T83" s="87">
        <f t="shared" si="36"/>
        <v>103.6510218237015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334569000</v>
      </c>
      <c r="C84" s="114">
        <v>356063000</v>
      </c>
      <c r="D84" s="114"/>
      <c r="E84" s="114">
        <f t="shared" si="31"/>
        <v>690632000</v>
      </c>
      <c r="F84" s="114">
        <v>0</v>
      </c>
      <c r="G84" s="114">
        <v>0</v>
      </c>
      <c r="H84" s="114">
        <v>192942000</v>
      </c>
      <c r="I84" s="114">
        <v>0</v>
      </c>
      <c r="J84" s="114">
        <v>216730000</v>
      </c>
      <c r="K84" s="114">
        <v>0</v>
      </c>
      <c r="L84" s="114">
        <v>295910000</v>
      </c>
      <c r="M84" s="114">
        <v>0</v>
      </c>
      <c r="N84" s="114"/>
      <c r="O84" s="114"/>
      <c r="P84" s="116">
        <f t="shared" si="32"/>
        <v>705582000</v>
      </c>
      <c r="Q84" s="116">
        <f t="shared" si="33"/>
        <v>0</v>
      </c>
      <c r="R84" s="87">
        <f t="shared" si="34"/>
        <v>36.5339362340239</v>
      </c>
      <c r="S84" s="88">
        <f t="shared" si="35"/>
        <v>0</v>
      </c>
      <c r="T84" s="87">
        <f t="shared" si="36"/>
        <v>102.16468394166502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500000</v>
      </c>
      <c r="D85" s="114"/>
      <c r="E85" s="114">
        <f t="shared" si="31"/>
        <v>500000</v>
      </c>
      <c r="F85" s="114">
        <v>0</v>
      </c>
      <c r="G85" s="114">
        <v>0</v>
      </c>
      <c r="H85" s="114">
        <v>0</v>
      </c>
      <c r="I85" s="114">
        <v>0</v>
      </c>
      <c r="J85" s="114">
        <v>500000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500000</v>
      </c>
      <c r="Q85" s="116">
        <f t="shared" si="33"/>
        <v>0</v>
      </c>
      <c r="R85" s="87">
        <f t="shared" si="34"/>
        <v>-100</v>
      </c>
      <c r="S85" s="88">
        <f t="shared" si="35"/>
        <v>0</v>
      </c>
      <c r="T85" s="87">
        <f t="shared" si="36"/>
        <v>100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274000</v>
      </c>
      <c r="I86" s="120">
        <v>0</v>
      </c>
      <c r="J86" s="120">
        <v>78000</v>
      </c>
      <c r="K86" s="120">
        <v>0</v>
      </c>
      <c r="L86" s="120">
        <v>1468000</v>
      </c>
      <c r="M86" s="120">
        <v>0</v>
      </c>
      <c r="N86" s="120"/>
      <c r="O86" s="120"/>
      <c r="P86" s="121">
        <f t="shared" si="32"/>
        <v>1820000</v>
      </c>
      <c r="Q86" s="121">
        <f t="shared" si="33"/>
        <v>0</v>
      </c>
      <c r="R86" s="91">
        <f t="shared" si="34"/>
        <v>1782.0512820512822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1146222000</v>
      </c>
      <c r="C104" s="127">
        <f t="shared" si="44"/>
        <v>313262000</v>
      </c>
      <c r="D104" s="127">
        <f t="shared" si="44"/>
        <v>0</v>
      </c>
      <c r="E104" s="127">
        <f t="shared" si="44"/>
        <v>1459484000</v>
      </c>
      <c r="F104" s="127">
        <f t="shared" si="44"/>
        <v>0</v>
      </c>
      <c r="G104" s="127">
        <f t="shared" si="44"/>
        <v>0</v>
      </c>
      <c r="H104" s="127">
        <f t="shared" si="44"/>
        <v>564022000</v>
      </c>
      <c r="I104" s="127">
        <f t="shared" si="44"/>
        <v>0</v>
      </c>
      <c r="J104" s="127">
        <f t="shared" si="44"/>
        <v>432250000</v>
      </c>
      <c r="K104" s="127">
        <f t="shared" si="44"/>
        <v>0</v>
      </c>
      <c r="L104" s="127">
        <f t="shared" si="44"/>
        <v>481493000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1477765000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1.012525659753721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1146222000</v>
      </c>
      <c r="C105" s="129">
        <f aca="true" t="shared" si="45" ref="C105:Q105">C77</f>
        <v>313262000</v>
      </c>
      <c r="D105" s="129">
        <f t="shared" si="45"/>
        <v>0</v>
      </c>
      <c r="E105" s="129">
        <f t="shared" si="45"/>
        <v>1459484000</v>
      </c>
      <c r="F105" s="129">
        <f t="shared" si="45"/>
        <v>0</v>
      </c>
      <c r="G105" s="129">
        <f t="shared" si="45"/>
        <v>0</v>
      </c>
      <c r="H105" s="129">
        <f t="shared" si="45"/>
        <v>564022000</v>
      </c>
      <c r="I105" s="129">
        <f t="shared" si="45"/>
        <v>0</v>
      </c>
      <c r="J105" s="129">
        <f t="shared" si="45"/>
        <v>432250000</v>
      </c>
      <c r="K105" s="129">
        <f t="shared" si="45"/>
        <v>0</v>
      </c>
      <c r="L105" s="129">
        <f t="shared" si="45"/>
        <v>481493000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1477765000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1.012525659753721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163000</v>
      </c>
      <c r="I10" s="95">
        <v>49957</v>
      </c>
      <c r="J10" s="94">
        <v>288000</v>
      </c>
      <c r="K10" s="95">
        <v>0</v>
      </c>
      <c r="L10" s="94">
        <v>136000</v>
      </c>
      <c r="M10" s="95">
        <v>0</v>
      </c>
      <c r="N10" s="94"/>
      <c r="O10" s="95"/>
      <c r="P10" s="94">
        <f aca="true" t="shared" si="1" ref="P10:P15">$H10+$J10+$L10+$N10</f>
        <v>587000</v>
      </c>
      <c r="Q10" s="95">
        <f aca="true" t="shared" si="2" ref="Q10:Q15">$I10+$K10+$M10+$O10</f>
        <v>49957</v>
      </c>
      <c r="R10" s="47">
        <f aca="true" t="shared" si="3" ref="R10:R15">IF($J10=0,0,(($L10-$J10)/$J10)*100)</f>
        <v>-52.77777777777778</v>
      </c>
      <c r="S10" s="48">
        <f aca="true" t="shared" si="4" ref="S10:S15">IF($K10=0,0,(($M10-$K10)/$K10)*100)</f>
        <v>0</v>
      </c>
      <c r="T10" s="47">
        <f>IF($E10=0,0,($P10/$E10)*100)</f>
        <v>40.48275862068966</v>
      </c>
      <c r="U10" s="49">
        <f>IF($E10=0,0,($Q10/$E10)*100)</f>
        <v>3.445310344827586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1450000</v>
      </c>
      <c r="C15" s="96">
        <f>SUM(C9:C14)</f>
        <v>0</v>
      </c>
      <c r="D15" s="96"/>
      <c r="E15" s="96">
        <f t="shared" si="0"/>
        <v>1450000</v>
      </c>
      <c r="F15" s="97">
        <f aca="true" t="shared" si="5" ref="F15:O15">SUM(F9:F14)</f>
        <v>1450000</v>
      </c>
      <c r="G15" s="98">
        <f t="shared" si="5"/>
        <v>1450000</v>
      </c>
      <c r="H15" s="97">
        <f t="shared" si="5"/>
        <v>163000</v>
      </c>
      <c r="I15" s="98">
        <f t="shared" si="5"/>
        <v>49957</v>
      </c>
      <c r="J15" s="97">
        <f t="shared" si="5"/>
        <v>288000</v>
      </c>
      <c r="K15" s="98">
        <f t="shared" si="5"/>
        <v>0</v>
      </c>
      <c r="L15" s="97">
        <f t="shared" si="5"/>
        <v>136000</v>
      </c>
      <c r="M15" s="98">
        <f t="shared" si="5"/>
        <v>0</v>
      </c>
      <c r="N15" s="97">
        <f t="shared" si="5"/>
        <v>0</v>
      </c>
      <c r="O15" s="98">
        <f t="shared" si="5"/>
        <v>0</v>
      </c>
      <c r="P15" s="97">
        <f t="shared" si="1"/>
        <v>587000</v>
      </c>
      <c r="Q15" s="98">
        <f t="shared" si="2"/>
        <v>49957</v>
      </c>
      <c r="R15" s="51">
        <f t="shared" si="3"/>
        <v>-52.77777777777778</v>
      </c>
      <c r="S15" s="52">
        <f t="shared" si="4"/>
        <v>0</v>
      </c>
      <c r="T15" s="51">
        <f>IF(SUM($E9:$E13)=0,0,(P15/SUM($E9:$E13))*100)</f>
        <v>40.48275862068966</v>
      </c>
      <c r="U15" s="53">
        <f>IF(SUM($E9:$E13)=0,0,(Q15/SUM($E9:$E13))*100)</f>
        <v>3.445310344827586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0</v>
      </c>
      <c r="I17" s="95">
        <v>0</v>
      </c>
      <c r="J17" s="94">
        <v>0</v>
      </c>
      <c r="K17" s="95">
        <v>479182</v>
      </c>
      <c r="L17" s="94">
        <v>930000</v>
      </c>
      <c r="M17" s="95">
        <v>0</v>
      </c>
      <c r="N17" s="94"/>
      <c r="O17" s="95"/>
      <c r="P17" s="94">
        <f>$H17+$J17+$L17+$N17</f>
        <v>930000</v>
      </c>
      <c r="Q17" s="95">
        <f>$I17+$K17+$M17+$O17</f>
        <v>479182</v>
      </c>
      <c r="R17" s="47">
        <f>IF($J17=0,0,(($L17-$J17)/$J17)*100)</f>
        <v>0</v>
      </c>
      <c r="S17" s="48">
        <f>IF($K17=0,0,(($M17-$K17)/$K17)*100)</f>
        <v>-100</v>
      </c>
      <c r="T17" s="47">
        <f>IF($E17=0,0,($P17/$E17)*100)</f>
        <v>100</v>
      </c>
      <c r="U17" s="49">
        <f>IF($E17=0,0,($Q17/$E17)*100)</f>
        <v>51.524946236559146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1857000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2787000</v>
      </c>
      <c r="H21" s="97">
        <f t="shared" si="6"/>
        <v>0</v>
      </c>
      <c r="I21" s="98">
        <f t="shared" si="6"/>
        <v>0</v>
      </c>
      <c r="J21" s="97">
        <f t="shared" si="6"/>
        <v>0</v>
      </c>
      <c r="K21" s="98">
        <f t="shared" si="6"/>
        <v>479182</v>
      </c>
      <c r="L21" s="97">
        <f t="shared" si="6"/>
        <v>930000</v>
      </c>
      <c r="M21" s="98">
        <f t="shared" si="6"/>
        <v>0</v>
      </c>
      <c r="N21" s="97">
        <f t="shared" si="6"/>
        <v>0</v>
      </c>
      <c r="O21" s="98">
        <f t="shared" si="6"/>
        <v>0</v>
      </c>
      <c r="P21" s="97">
        <f>$H21+$J21+$L21+$N21</f>
        <v>930000</v>
      </c>
      <c r="Q21" s="98">
        <f>$I21+$K21+$M21+$O21</f>
        <v>479182</v>
      </c>
      <c r="R21" s="51">
        <f>IF($J21=0,0,(($L21-$J21)/$J21)*100)</f>
        <v>0</v>
      </c>
      <c r="S21" s="52">
        <f>IF($K21=0,0,(($M21-$K21)/$K21)*100)</f>
        <v>-100</v>
      </c>
      <c r="T21" s="51">
        <f>IF($E21=0,0,($P21/$E21)*100)</f>
        <v>33.3692142088267</v>
      </c>
      <c r="U21" s="53">
        <f>IF($E21=0,0,($Q21/$E21)*100)</f>
        <v>17.193469680660208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1000000</v>
      </c>
      <c r="C29" s="93">
        <v>0</v>
      </c>
      <c r="D29" s="93"/>
      <c r="E29" s="93">
        <f>$B29+$C29+$D29</f>
        <v>1000000</v>
      </c>
      <c r="F29" s="94">
        <v>1000000</v>
      </c>
      <c r="G29" s="95">
        <v>1000000</v>
      </c>
      <c r="H29" s="94">
        <v>81000</v>
      </c>
      <c r="I29" s="95">
        <v>494538</v>
      </c>
      <c r="J29" s="94">
        <v>199000</v>
      </c>
      <c r="K29" s="95">
        <v>586188</v>
      </c>
      <c r="L29" s="94">
        <v>191000</v>
      </c>
      <c r="M29" s="95">
        <v>2074623</v>
      </c>
      <c r="N29" s="94"/>
      <c r="O29" s="95"/>
      <c r="P29" s="94">
        <f>$H29+$J29+$L29+$N29</f>
        <v>471000</v>
      </c>
      <c r="Q29" s="95">
        <f>$I29+$K29+$M29+$O29</f>
        <v>3155349</v>
      </c>
      <c r="R29" s="47">
        <f>IF($J29=0,0,(($L29-$J29)/$J29)*100)</f>
        <v>-4.0201005025125625</v>
      </c>
      <c r="S29" s="48">
        <f>IF($K29=0,0,(($M29-$K29)/$K29)*100)</f>
        <v>253.91768511126122</v>
      </c>
      <c r="T29" s="47">
        <f>IF($E29=0,0,($P29/$E29)*100)</f>
        <v>47.099999999999994</v>
      </c>
      <c r="U29" s="49">
        <f>IF($E29=0,0,($Q29/$E29)*100)</f>
        <v>315.5349</v>
      </c>
      <c r="V29" s="94"/>
      <c r="W29" s="95"/>
    </row>
    <row r="30" spans="1:23" ht="12.75" customHeight="1">
      <c r="A30" s="50" t="s">
        <v>38</v>
      </c>
      <c r="B30" s="96">
        <f>B29</f>
        <v>1000000</v>
      </c>
      <c r="C30" s="96">
        <f>C29</f>
        <v>0</v>
      </c>
      <c r="D30" s="96"/>
      <c r="E30" s="96">
        <f>$B30+$C30+$D30</f>
        <v>1000000</v>
      </c>
      <c r="F30" s="97">
        <f aca="true" t="shared" si="8" ref="F30:O30">F29</f>
        <v>1000000</v>
      </c>
      <c r="G30" s="98">
        <f t="shared" si="8"/>
        <v>1000000</v>
      </c>
      <c r="H30" s="97">
        <f t="shared" si="8"/>
        <v>81000</v>
      </c>
      <c r="I30" s="98">
        <f t="shared" si="8"/>
        <v>494538</v>
      </c>
      <c r="J30" s="97">
        <f t="shared" si="8"/>
        <v>199000</v>
      </c>
      <c r="K30" s="98">
        <f t="shared" si="8"/>
        <v>586188</v>
      </c>
      <c r="L30" s="97">
        <f t="shared" si="8"/>
        <v>191000</v>
      </c>
      <c r="M30" s="98">
        <f t="shared" si="8"/>
        <v>2074623</v>
      </c>
      <c r="N30" s="97">
        <f t="shared" si="8"/>
        <v>0</v>
      </c>
      <c r="O30" s="98">
        <f t="shared" si="8"/>
        <v>0</v>
      </c>
      <c r="P30" s="97">
        <f>$H30+$J30+$L30+$N30</f>
        <v>471000</v>
      </c>
      <c r="Q30" s="98">
        <f>$I30+$K30+$M30+$O30</f>
        <v>3155349</v>
      </c>
      <c r="R30" s="51">
        <f>IF($J30=0,0,(($L30-$J30)/$J30)*100)</f>
        <v>-4.0201005025125625</v>
      </c>
      <c r="S30" s="52">
        <f>IF($K30=0,0,(($M30-$K30)/$K30)*100)</f>
        <v>253.91768511126122</v>
      </c>
      <c r="T30" s="51">
        <f>IF($E30=0,0,($P30/$E30)*100)</f>
        <v>47.099999999999994</v>
      </c>
      <c r="U30" s="53">
        <f>IF($E30=0,0,($Q30/$E30)*100)</f>
        <v>315.5349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20000000</v>
      </c>
      <c r="C32" s="93">
        <v>2600000</v>
      </c>
      <c r="D32" s="93"/>
      <c r="E32" s="93">
        <f aca="true" t="shared" si="9" ref="E32:E37">$B32+$C32+$D32</f>
        <v>22600000</v>
      </c>
      <c r="F32" s="94">
        <v>22600000</v>
      </c>
      <c r="G32" s="95">
        <v>22600000</v>
      </c>
      <c r="H32" s="94">
        <v>4104000</v>
      </c>
      <c r="I32" s="95">
        <v>4094064</v>
      </c>
      <c r="J32" s="94">
        <v>4321000</v>
      </c>
      <c r="K32" s="95">
        <v>4677204</v>
      </c>
      <c r="L32" s="94">
        <v>2963000</v>
      </c>
      <c r="M32" s="95">
        <v>3878341</v>
      </c>
      <c r="N32" s="94"/>
      <c r="O32" s="95"/>
      <c r="P32" s="94">
        <f aca="true" t="shared" si="10" ref="P32:P37">$H32+$J32+$L32+$N32</f>
        <v>11388000</v>
      </c>
      <c r="Q32" s="95">
        <f aca="true" t="shared" si="11" ref="Q32:Q37">$I32+$K32+$M32+$O32</f>
        <v>12649609</v>
      </c>
      <c r="R32" s="47">
        <f aca="true" t="shared" si="12" ref="R32:R37">IF($J32=0,0,(($L32-$J32)/$J32)*100)</f>
        <v>-31.42791020597084</v>
      </c>
      <c r="S32" s="48">
        <f aca="true" t="shared" si="13" ref="S32:S37">IF($K32=0,0,(($M32-$K32)/$K32)*100)</f>
        <v>-17.07992638336921</v>
      </c>
      <c r="T32" s="47">
        <f>IF($E32=0,0,($P32/$E32)*100)</f>
        <v>50.38938053097345</v>
      </c>
      <c r="U32" s="49">
        <f>IF($E32=0,0,($Q32/$E32)*100)</f>
        <v>55.97172123893805</v>
      </c>
      <c r="V32" s="94"/>
      <c r="W32" s="95"/>
    </row>
    <row r="33" spans="1:23" ht="12.75" customHeight="1">
      <c r="A33" s="46" t="s">
        <v>53</v>
      </c>
      <c r="B33" s="93">
        <v>188000</v>
      </c>
      <c r="C33" s="93">
        <v>0</v>
      </c>
      <c r="D33" s="93"/>
      <c r="E33" s="93">
        <f t="shared" si="9"/>
        <v>188000</v>
      </c>
      <c r="F33" s="94">
        <v>188000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8000000</v>
      </c>
      <c r="C35" s="93">
        <v>0</v>
      </c>
      <c r="D35" s="93"/>
      <c r="E35" s="93">
        <f t="shared" si="9"/>
        <v>8000000</v>
      </c>
      <c r="F35" s="94">
        <v>8000000</v>
      </c>
      <c r="G35" s="95">
        <v>8000000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28188000</v>
      </c>
      <c r="C37" s="96">
        <f>SUM(C32:C36)</f>
        <v>2600000</v>
      </c>
      <c r="D37" s="96"/>
      <c r="E37" s="96">
        <f t="shared" si="9"/>
        <v>30788000</v>
      </c>
      <c r="F37" s="97">
        <f aca="true" t="shared" si="14" ref="F37:O37">SUM(F32:F36)</f>
        <v>30788000</v>
      </c>
      <c r="G37" s="98">
        <f t="shared" si="14"/>
        <v>30600000</v>
      </c>
      <c r="H37" s="97">
        <f t="shared" si="14"/>
        <v>4104000</v>
      </c>
      <c r="I37" s="98">
        <f t="shared" si="14"/>
        <v>4094064</v>
      </c>
      <c r="J37" s="97">
        <f t="shared" si="14"/>
        <v>4321000</v>
      </c>
      <c r="K37" s="98">
        <f t="shared" si="14"/>
        <v>4677204</v>
      </c>
      <c r="L37" s="97">
        <f t="shared" si="14"/>
        <v>2963000</v>
      </c>
      <c r="M37" s="98">
        <f t="shared" si="14"/>
        <v>3878341</v>
      </c>
      <c r="N37" s="97">
        <f t="shared" si="14"/>
        <v>0</v>
      </c>
      <c r="O37" s="98">
        <f t="shared" si="14"/>
        <v>0</v>
      </c>
      <c r="P37" s="97">
        <f t="shared" si="10"/>
        <v>11388000</v>
      </c>
      <c r="Q37" s="98">
        <f t="shared" si="11"/>
        <v>12649609</v>
      </c>
      <c r="R37" s="51">
        <f t="shared" si="12"/>
        <v>-31.42791020597084</v>
      </c>
      <c r="S37" s="52">
        <f t="shared" si="13"/>
        <v>-17.07992638336921</v>
      </c>
      <c r="T37" s="51">
        <f>IF((+$E32+$E35)=0,0,(P37/(+$E32+$E35))*100)</f>
        <v>37.2156862745098</v>
      </c>
      <c r="U37" s="53">
        <f>IF((+$E32+$E35)=0,0,(Q37/(+$E32+$E35))*100)</f>
        <v>41.33859150326798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10000000</v>
      </c>
      <c r="C45" s="93">
        <v>0</v>
      </c>
      <c r="D45" s="93"/>
      <c r="E45" s="93">
        <f t="shared" si="15"/>
        <v>10000000</v>
      </c>
      <c r="F45" s="94">
        <v>10000000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10000000</v>
      </c>
      <c r="C47" s="96">
        <f>SUM(C39:C46)</f>
        <v>0</v>
      </c>
      <c r="D47" s="96"/>
      <c r="E47" s="96">
        <f t="shared" si="15"/>
        <v>10000000</v>
      </c>
      <c r="F47" s="97">
        <f aca="true" t="shared" si="22" ref="F47:O47">SUM(F39:F46)</f>
        <v>10000000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43425000</v>
      </c>
      <c r="C59" s="105">
        <f>SUM(C9:C14,C17:C20,C23:C26,C29,C32:C36,C39:C46,C49:C52,C55:C57)</f>
        <v>2600000</v>
      </c>
      <c r="D59" s="105"/>
      <c r="E59" s="105">
        <f>$B59+$C59+$D59</f>
        <v>46025000</v>
      </c>
      <c r="F59" s="106">
        <f aca="true" t="shared" si="25" ref="F59:O59">SUM(F9:F14,F17:F20,F23:F26,F29,F32:F36,F39:F46,F49:F52,F55:F57)</f>
        <v>46025000</v>
      </c>
      <c r="G59" s="107">
        <f t="shared" si="25"/>
        <v>35837000</v>
      </c>
      <c r="H59" s="106">
        <f t="shared" si="25"/>
        <v>4348000</v>
      </c>
      <c r="I59" s="107">
        <f t="shared" si="25"/>
        <v>4638559</v>
      </c>
      <c r="J59" s="106">
        <f t="shared" si="25"/>
        <v>4808000</v>
      </c>
      <c r="K59" s="107">
        <f t="shared" si="25"/>
        <v>5742574</v>
      </c>
      <c r="L59" s="106">
        <f t="shared" si="25"/>
        <v>4220000</v>
      </c>
      <c r="M59" s="107">
        <f t="shared" si="25"/>
        <v>5952964</v>
      </c>
      <c r="N59" s="106">
        <f t="shared" si="25"/>
        <v>0</v>
      </c>
      <c r="O59" s="107">
        <f t="shared" si="25"/>
        <v>0</v>
      </c>
      <c r="P59" s="106">
        <f>$H59+$J59+$L59+$N59</f>
        <v>13376000</v>
      </c>
      <c r="Q59" s="107">
        <f>$I59+$K59+$M59+$O59</f>
        <v>16334097</v>
      </c>
      <c r="R59" s="60">
        <f>IF($J59=0,0,(($L59-$J59)/$J59)*100)</f>
        <v>-12.229617304492512</v>
      </c>
      <c r="S59" s="61">
        <f>IF($K59=0,0,(($M59-$K59)/$K59)*100)</f>
        <v>3.6636880952687765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29.181665466762656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35.63517900386151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36590000</v>
      </c>
      <c r="C61" s="93">
        <v>0</v>
      </c>
      <c r="D61" s="93"/>
      <c r="E61" s="93">
        <f>$B61+$C61+$D61</f>
        <v>36590000</v>
      </c>
      <c r="F61" s="94">
        <v>36590000</v>
      </c>
      <c r="G61" s="95">
        <v>36590000</v>
      </c>
      <c r="H61" s="94">
        <v>6708000</v>
      </c>
      <c r="I61" s="95">
        <v>3563598</v>
      </c>
      <c r="J61" s="94">
        <v>1149000</v>
      </c>
      <c r="K61" s="95">
        <v>12294928</v>
      </c>
      <c r="L61" s="94">
        <v>11843000</v>
      </c>
      <c r="M61" s="95">
        <v>3588556</v>
      </c>
      <c r="N61" s="94"/>
      <c r="O61" s="95"/>
      <c r="P61" s="94">
        <f>$H61+$J61+$L61+$N61</f>
        <v>19700000</v>
      </c>
      <c r="Q61" s="95">
        <f>$I61+$K61+$M61+$O61</f>
        <v>19447082</v>
      </c>
      <c r="R61" s="47">
        <f>IF($J61=0,0,(($L61-$J61)/$J61)*100)</f>
        <v>930.7223672758921</v>
      </c>
      <c r="S61" s="48">
        <f>IF($K61=0,0,(($M61-$K61)/$K61)*100)</f>
        <v>-70.81271236399269</v>
      </c>
      <c r="T61" s="47">
        <f>IF($E61=0,0,($P61/$E61)*100)</f>
        <v>53.83984695271932</v>
      </c>
      <c r="U61" s="49">
        <f>IF($E61=0,0,($Q61/$E61)*100)</f>
        <v>53.14862530746105</v>
      </c>
      <c r="V61" s="94"/>
      <c r="W61" s="95"/>
    </row>
    <row r="62" spans="1:23" ht="12.75" customHeight="1">
      <c r="A62" s="55" t="s">
        <v>38</v>
      </c>
      <c r="B62" s="102">
        <f>B61</f>
        <v>36590000</v>
      </c>
      <c r="C62" s="102">
        <f>C61</f>
        <v>0</v>
      </c>
      <c r="D62" s="102"/>
      <c r="E62" s="102">
        <f>$B62+$C62+$D62</f>
        <v>36590000</v>
      </c>
      <c r="F62" s="103">
        <f aca="true" t="shared" si="26" ref="F62:O62">F61</f>
        <v>36590000</v>
      </c>
      <c r="G62" s="104">
        <f t="shared" si="26"/>
        <v>36590000</v>
      </c>
      <c r="H62" s="103">
        <f t="shared" si="26"/>
        <v>6708000</v>
      </c>
      <c r="I62" s="104">
        <f t="shared" si="26"/>
        <v>3563598</v>
      </c>
      <c r="J62" s="103">
        <f t="shared" si="26"/>
        <v>1149000</v>
      </c>
      <c r="K62" s="104">
        <f t="shared" si="26"/>
        <v>12294928</v>
      </c>
      <c r="L62" s="103">
        <f t="shared" si="26"/>
        <v>11843000</v>
      </c>
      <c r="M62" s="104">
        <f t="shared" si="26"/>
        <v>3588556</v>
      </c>
      <c r="N62" s="103">
        <f t="shared" si="26"/>
        <v>0</v>
      </c>
      <c r="O62" s="104">
        <f t="shared" si="26"/>
        <v>0</v>
      </c>
      <c r="P62" s="103">
        <f>$H62+$J62+$L62+$N62</f>
        <v>19700000</v>
      </c>
      <c r="Q62" s="104">
        <f>$I62+$K62+$M62+$O62</f>
        <v>19447082</v>
      </c>
      <c r="R62" s="56">
        <f>IF($J62=0,0,(($L62-$J62)/$J62)*100)</f>
        <v>930.7223672758921</v>
      </c>
      <c r="S62" s="57">
        <f>IF($K62=0,0,(($M62-$K62)/$K62)*100)</f>
        <v>-70.81271236399269</v>
      </c>
      <c r="T62" s="56">
        <f>IF($E62=0,0,($P62/$E62)*100)</f>
        <v>53.83984695271932</v>
      </c>
      <c r="U62" s="58">
        <f>IF($E62=0,0,($Q62/$E62)*100)</f>
        <v>53.14862530746105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36590000</v>
      </c>
      <c r="C63" s="105">
        <f>C61</f>
        <v>0</v>
      </c>
      <c r="D63" s="105"/>
      <c r="E63" s="105">
        <f>$B63+$C63+$D63</f>
        <v>36590000</v>
      </c>
      <c r="F63" s="106">
        <f aca="true" t="shared" si="27" ref="F63:O63">F61</f>
        <v>36590000</v>
      </c>
      <c r="G63" s="107">
        <f t="shared" si="27"/>
        <v>36590000</v>
      </c>
      <c r="H63" s="106">
        <f t="shared" si="27"/>
        <v>6708000</v>
      </c>
      <c r="I63" s="107">
        <f t="shared" si="27"/>
        <v>3563598</v>
      </c>
      <c r="J63" s="106">
        <f t="shared" si="27"/>
        <v>1149000</v>
      </c>
      <c r="K63" s="107">
        <f t="shared" si="27"/>
        <v>12294928</v>
      </c>
      <c r="L63" s="106">
        <f t="shared" si="27"/>
        <v>11843000</v>
      </c>
      <c r="M63" s="107">
        <f t="shared" si="27"/>
        <v>3588556</v>
      </c>
      <c r="N63" s="106">
        <f t="shared" si="27"/>
        <v>0</v>
      </c>
      <c r="O63" s="107">
        <f t="shared" si="27"/>
        <v>0</v>
      </c>
      <c r="P63" s="106">
        <f>$H63+$J63+$L63+$N63</f>
        <v>19700000</v>
      </c>
      <c r="Q63" s="107">
        <f>$I63+$K63+$M63+$O63</f>
        <v>19447082</v>
      </c>
      <c r="R63" s="60">
        <f>IF($J63=0,0,(($L63-$J63)/$J63)*100)</f>
        <v>930.7223672758921</v>
      </c>
      <c r="S63" s="61">
        <f>IF($K63=0,0,(($M63-$K63)/$K63)*100)</f>
        <v>-70.81271236399269</v>
      </c>
      <c r="T63" s="60">
        <f>IF($E63=0,0,($P63/$E63)*100)</f>
        <v>53.83984695271932</v>
      </c>
      <c r="U63" s="64">
        <f>IF($E63=0,0,($Q63/$E63)*100)</f>
        <v>53.14862530746105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80015000</v>
      </c>
      <c r="C64" s="105">
        <f>SUM(C9:C14,C17:C20,C23:C26,C29,C32:C36,C39:C46,C49:C52,C55:C57,C61)</f>
        <v>2600000</v>
      </c>
      <c r="D64" s="105"/>
      <c r="E64" s="105">
        <f>$B64+$C64+$D64</f>
        <v>82615000</v>
      </c>
      <c r="F64" s="106">
        <f aca="true" t="shared" si="28" ref="F64:O64">SUM(F9:F14,F17:F20,F23:F26,F29,F32:F36,F39:F46,F49:F52,F55:F57,F61)</f>
        <v>82615000</v>
      </c>
      <c r="G64" s="107">
        <f t="shared" si="28"/>
        <v>72427000</v>
      </c>
      <c r="H64" s="106">
        <f t="shared" si="28"/>
        <v>11056000</v>
      </c>
      <c r="I64" s="107">
        <f t="shared" si="28"/>
        <v>8202157</v>
      </c>
      <c r="J64" s="106">
        <f t="shared" si="28"/>
        <v>5957000</v>
      </c>
      <c r="K64" s="107">
        <f t="shared" si="28"/>
        <v>18037502</v>
      </c>
      <c r="L64" s="106">
        <f t="shared" si="28"/>
        <v>16063000</v>
      </c>
      <c r="M64" s="107">
        <f t="shared" si="28"/>
        <v>9541520</v>
      </c>
      <c r="N64" s="106">
        <f t="shared" si="28"/>
        <v>0</v>
      </c>
      <c r="O64" s="107">
        <f t="shared" si="28"/>
        <v>0</v>
      </c>
      <c r="P64" s="106">
        <f>$H64+$J64+$L64+$N64</f>
        <v>33076000</v>
      </c>
      <c r="Q64" s="107">
        <f>$I64+$K64+$M64+$O64</f>
        <v>35781179</v>
      </c>
      <c r="R64" s="60">
        <f>IF($J64=0,0,(($L64-$J64)/$J64)*100)</f>
        <v>169.6491522578479</v>
      </c>
      <c r="S64" s="61">
        <f>IF($K64=0,0,(($M64-$K64)/$K64)*100)</f>
        <v>-47.101766087122265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40.12762808303105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43.409536923580866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19513000</v>
      </c>
      <c r="C77" s="117">
        <f t="shared" si="30"/>
        <v>-7059000</v>
      </c>
      <c r="D77" s="117">
        <f t="shared" si="30"/>
        <v>0</v>
      </c>
      <c r="E77" s="117">
        <f t="shared" si="30"/>
        <v>12454000</v>
      </c>
      <c r="F77" s="117">
        <f t="shared" si="30"/>
        <v>0</v>
      </c>
      <c r="G77" s="117">
        <f t="shared" si="30"/>
        <v>0</v>
      </c>
      <c r="H77" s="117">
        <f t="shared" si="30"/>
        <v>5250000</v>
      </c>
      <c r="I77" s="117">
        <f t="shared" si="30"/>
        <v>0</v>
      </c>
      <c r="J77" s="117">
        <f t="shared" si="30"/>
        <v>3300000</v>
      </c>
      <c r="K77" s="117">
        <f t="shared" si="30"/>
        <v>0</v>
      </c>
      <c r="L77" s="117">
        <f t="shared" si="30"/>
        <v>9000000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17550000</v>
      </c>
      <c r="Q77" s="118">
        <f t="shared" si="30"/>
        <v>0</v>
      </c>
      <c r="R77" s="14">
        <f t="shared" si="30"/>
        <v>1600</v>
      </c>
      <c r="S77" s="14">
        <f t="shared" si="30"/>
        <v>0</v>
      </c>
      <c r="T77" s="15">
        <f>IF(SUM($E78:$E86)=0,0,(P77/SUM($E78:$E86))*100)</f>
        <v>140.91858037578288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0</v>
      </c>
      <c r="C82" s="114">
        <v>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13359000</v>
      </c>
      <c r="C83" s="114">
        <v>-7059000</v>
      </c>
      <c r="D83" s="114"/>
      <c r="E83" s="114">
        <f t="shared" si="31"/>
        <v>6300000</v>
      </c>
      <c r="F83" s="114">
        <v>0</v>
      </c>
      <c r="G83" s="114">
        <v>0</v>
      </c>
      <c r="H83" s="114">
        <v>3500000</v>
      </c>
      <c r="I83" s="114">
        <v>0</v>
      </c>
      <c r="J83" s="114">
        <v>2800000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6300000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6154000</v>
      </c>
      <c r="C84" s="114">
        <v>0</v>
      </c>
      <c r="D84" s="114"/>
      <c r="E84" s="114">
        <f t="shared" si="31"/>
        <v>6154000</v>
      </c>
      <c r="F84" s="114">
        <v>0</v>
      </c>
      <c r="G84" s="114">
        <v>0</v>
      </c>
      <c r="H84" s="114">
        <v>1750000</v>
      </c>
      <c r="I84" s="114">
        <v>0</v>
      </c>
      <c r="J84" s="114">
        <v>500000</v>
      </c>
      <c r="K84" s="114">
        <v>0</v>
      </c>
      <c r="L84" s="114">
        <v>9000000</v>
      </c>
      <c r="M84" s="114">
        <v>0</v>
      </c>
      <c r="N84" s="114"/>
      <c r="O84" s="114"/>
      <c r="P84" s="116">
        <f t="shared" si="32"/>
        <v>11250000</v>
      </c>
      <c r="Q84" s="116">
        <f t="shared" si="33"/>
        <v>0</v>
      </c>
      <c r="R84" s="87">
        <f t="shared" si="34"/>
        <v>1700</v>
      </c>
      <c r="S84" s="88">
        <f t="shared" si="35"/>
        <v>0</v>
      </c>
      <c r="T84" s="87">
        <f t="shared" si="36"/>
        <v>182.80792980175497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19513000</v>
      </c>
      <c r="C104" s="127">
        <f t="shared" si="44"/>
        <v>-7059000</v>
      </c>
      <c r="D104" s="127">
        <f t="shared" si="44"/>
        <v>0</v>
      </c>
      <c r="E104" s="127">
        <f t="shared" si="44"/>
        <v>12454000</v>
      </c>
      <c r="F104" s="127">
        <f t="shared" si="44"/>
        <v>0</v>
      </c>
      <c r="G104" s="127">
        <f t="shared" si="44"/>
        <v>0</v>
      </c>
      <c r="H104" s="127">
        <f t="shared" si="44"/>
        <v>5250000</v>
      </c>
      <c r="I104" s="127">
        <f t="shared" si="44"/>
        <v>0</v>
      </c>
      <c r="J104" s="127">
        <f t="shared" si="44"/>
        <v>3300000</v>
      </c>
      <c r="K104" s="127">
        <f t="shared" si="44"/>
        <v>0</v>
      </c>
      <c r="L104" s="127">
        <f t="shared" si="44"/>
        <v>9000000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17550000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1.4091858037578289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19513000</v>
      </c>
      <c r="C105" s="129">
        <f aca="true" t="shared" si="45" ref="C105:Q105">C77</f>
        <v>-7059000</v>
      </c>
      <c r="D105" s="129">
        <f t="shared" si="45"/>
        <v>0</v>
      </c>
      <c r="E105" s="129">
        <f t="shared" si="45"/>
        <v>12454000</v>
      </c>
      <c r="F105" s="129">
        <f t="shared" si="45"/>
        <v>0</v>
      </c>
      <c r="G105" s="129">
        <f t="shared" si="45"/>
        <v>0</v>
      </c>
      <c r="H105" s="129">
        <f t="shared" si="45"/>
        <v>5250000</v>
      </c>
      <c r="I105" s="129">
        <f t="shared" si="45"/>
        <v>0</v>
      </c>
      <c r="J105" s="129">
        <f t="shared" si="45"/>
        <v>3300000</v>
      </c>
      <c r="K105" s="129">
        <f t="shared" si="45"/>
        <v>0</v>
      </c>
      <c r="L105" s="129">
        <f t="shared" si="45"/>
        <v>9000000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17550000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1.4091858037578289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89000</v>
      </c>
      <c r="I10" s="95">
        <v>0</v>
      </c>
      <c r="J10" s="94">
        <v>131000</v>
      </c>
      <c r="K10" s="95">
        <v>0</v>
      </c>
      <c r="L10" s="94">
        <v>117000</v>
      </c>
      <c r="M10" s="95">
        <v>0</v>
      </c>
      <c r="N10" s="94"/>
      <c r="O10" s="95"/>
      <c r="P10" s="94">
        <f aca="true" t="shared" si="1" ref="P10:P15">$H10+$J10+$L10+$N10</f>
        <v>337000</v>
      </c>
      <c r="Q10" s="95">
        <f aca="true" t="shared" si="2" ref="Q10:Q15">$I10+$K10+$M10+$O10</f>
        <v>0</v>
      </c>
      <c r="R10" s="47">
        <f aca="true" t="shared" si="3" ref="R10:R15">IF($J10=0,0,(($L10-$J10)/$J10)*100)</f>
        <v>-10.687022900763358</v>
      </c>
      <c r="S10" s="48">
        <f aca="true" t="shared" si="4" ref="S10:S15">IF($K10=0,0,(($M10-$K10)/$K10)*100)</f>
        <v>0</v>
      </c>
      <c r="T10" s="47">
        <f>IF($E10=0,0,($P10/$E10)*100)</f>
        <v>23.24137931034483</v>
      </c>
      <c r="U10" s="49">
        <f>IF($E10=0,0,($Q10/$E10)*100)</f>
        <v>0</v>
      </c>
      <c r="V10" s="94"/>
      <c r="W10" s="95"/>
    </row>
    <row r="11" spans="1:23" ht="12.75" customHeight="1">
      <c r="A11" s="46" t="s">
        <v>35</v>
      </c>
      <c r="B11" s="93">
        <v>3000000</v>
      </c>
      <c r="C11" s="93">
        <v>0</v>
      </c>
      <c r="D11" s="93"/>
      <c r="E11" s="93">
        <f t="shared" si="0"/>
        <v>3000000</v>
      </c>
      <c r="F11" s="94">
        <v>3000000</v>
      </c>
      <c r="G11" s="95">
        <v>0</v>
      </c>
      <c r="H11" s="94">
        <v>712000</v>
      </c>
      <c r="I11" s="95">
        <v>762003</v>
      </c>
      <c r="J11" s="94">
        <v>794000</v>
      </c>
      <c r="K11" s="95">
        <v>795229</v>
      </c>
      <c r="L11" s="94">
        <v>0</v>
      </c>
      <c r="M11" s="95">
        <v>616816</v>
      </c>
      <c r="N11" s="94"/>
      <c r="O11" s="95"/>
      <c r="P11" s="94">
        <f t="shared" si="1"/>
        <v>1506000</v>
      </c>
      <c r="Q11" s="95">
        <f t="shared" si="2"/>
        <v>2174048</v>
      </c>
      <c r="R11" s="47">
        <f t="shared" si="3"/>
        <v>-100</v>
      </c>
      <c r="S11" s="48">
        <f t="shared" si="4"/>
        <v>-22.435424261439156</v>
      </c>
      <c r="T11" s="47">
        <f>IF($E11=0,0,($P11/$E11)*100)</f>
        <v>50.2</v>
      </c>
      <c r="U11" s="49">
        <f>IF($E11=0,0,($Q11/$E11)*100)</f>
        <v>72.46826666666666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4450000</v>
      </c>
      <c r="C15" s="96">
        <f>SUM(C9:C14)</f>
        <v>0</v>
      </c>
      <c r="D15" s="96"/>
      <c r="E15" s="96">
        <f t="shared" si="0"/>
        <v>4450000</v>
      </c>
      <c r="F15" s="97">
        <f aca="true" t="shared" si="5" ref="F15:O15">SUM(F9:F14)</f>
        <v>4450000</v>
      </c>
      <c r="G15" s="98">
        <f t="shared" si="5"/>
        <v>1450000</v>
      </c>
      <c r="H15" s="97">
        <f t="shared" si="5"/>
        <v>801000</v>
      </c>
      <c r="I15" s="98">
        <f t="shared" si="5"/>
        <v>762003</v>
      </c>
      <c r="J15" s="97">
        <f t="shared" si="5"/>
        <v>925000</v>
      </c>
      <c r="K15" s="98">
        <f t="shared" si="5"/>
        <v>795229</v>
      </c>
      <c r="L15" s="97">
        <f t="shared" si="5"/>
        <v>117000</v>
      </c>
      <c r="M15" s="98">
        <f t="shared" si="5"/>
        <v>616816</v>
      </c>
      <c r="N15" s="97">
        <f t="shared" si="5"/>
        <v>0</v>
      </c>
      <c r="O15" s="98">
        <f t="shared" si="5"/>
        <v>0</v>
      </c>
      <c r="P15" s="97">
        <f t="shared" si="1"/>
        <v>1843000</v>
      </c>
      <c r="Q15" s="98">
        <f t="shared" si="2"/>
        <v>2174048</v>
      </c>
      <c r="R15" s="51">
        <f t="shared" si="3"/>
        <v>-87.35135135135135</v>
      </c>
      <c r="S15" s="52">
        <f t="shared" si="4"/>
        <v>-22.435424261439156</v>
      </c>
      <c r="T15" s="51">
        <f>IF(SUM($E9:$E13)=0,0,(P15/SUM($E9:$E13))*100)</f>
        <v>41.41573033707865</v>
      </c>
      <c r="U15" s="53">
        <f>IF(SUM($E9:$E13)=0,0,(Q15/SUM($E9:$E13))*100)</f>
        <v>48.855011235955054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0</v>
      </c>
      <c r="I17" s="95">
        <v>189309</v>
      </c>
      <c r="J17" s="94">
        <v>0</v>
      </c>
      <c r="K17" s="95">
        <v>215572</v>
      </c>
      <c r="L17" s="94">
        <v>0</v>
      </c>
      <c r="M17" s="95">
        <v>134155</v>
      </c>
      <c r="N17" s="94"/>
      <c r="O17" s="95"/>
      <c r="P17" s="94">
        <f>$H17+$J17+$L17+$N17</f>
        <v>0</v>
      </c>
      <c r="Q17" s="95">
        <f>$I17+$K17+$M17+$O17</f>
        <v>539036</v>
      </c>
      <c r="R17" s="47">
        <f>IF($J17=0,0,(($L17-$J17)/$J17)*100)</f>
        <v>0</v>
      </c>
      <c r="S17" s="48">
        <f>IF($K17=0,0,(($M17-$K17)/$K17)*100)</f>
        <v>-37.767891934017406</v>
      </c>
      <c r="T17" s="47">
        <f>IF($E17=0,0,($P17/$E17)*100)</f>
        <v>0</v>
      </c>
      <c r="U17" s="49">
        <f>IF($E17=0,0,($Q17/$E17)*100)</f>
        <v>57.96086021505376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1857000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2787000</v>
      </c>
      <c r="H21" s="97">
        <f t="shared" si="6"/>
        <v>0</v>
      </c>
      <c r="I21" s="98">
        <f t="shared" si="6"/>
        <v>189309</v>
      </c>
      <c r="J21" s="97">
        <f t="shared" si="6"/>
        <v>0</v>
      </c>
      <c r="K21" s="98">
        <f t="shared" si="6"/>
        <v>215572</v>
      </c>
      <c r="L21" s="97">
        <f t="shared" si="6"/>
        <v>0</v>
      </c>
      <c r="M21" s="98">
        <f t="shared" si="6"/>
        <v>134155</v>
      </c>
      <c r="N21" s="97">
        <f t="shared" si="6"/>
        <v>0</v>
      </c>
      <c r="O21" s="98">
        <f t="shared" si="6"/>
        <v>0</v>
      </c>
      <c r="P21" s="97">
        <f>$H21+$J21+$L21+$N21</f>
        <v>0</v>
      </c>
      <c r="Q21" s="98">
        <f>$I21+$K21+$M21+$O21</f>
        <v>539036</v>
      </c>
      <c r="R21" s="51">
        <f>IF($J21=0,0,(($L21-$J21)/$J21)*100)</f>
        <v>0</v>
      </c>
      <c r="S21" s="52">
        <f>IF($K21=0,0,(($M21-$K21)/$K21)*100)</f>
        <v>-37.767891934017406</v>
      </c>
      <c r="T21" s="51">
        <f>IF($E21=0,0,($P21/$E21)*100)</f>
        <v>0</v>
      </c>
      <c r="U21" s="53">
        <f>IF($E21=0,0,($Q21/$E21)*100)</f>
        <v>19.341083602439898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2024000</v>
      </c>
      <c r="C29" s="93">
        <v>0</v>
      </c>
      <c r="D29" s="93"/>
      <c r="E29" s="93">
        <f>$B29+$C29+$D29</f>
        <v>2024000</v>
      </c>
      <c r="F29" s="94">
        <v>2024000</v>
      </c>
      <c r="G29" s="95">
        <v>2024000</v>
      </c>
      <c r="H29" s="94">
        <v>810000</v>
      </c>
      <c r="I29" s="95">
        <v>13262</v>
      </c>
      <c r="J29" s="94">
        <v>807000</v>
      </c>
      <c r="K29" s="95">
        <v>0</v>
      </c>
      <c r="L29" s="94">
        <v>200000</v>
      </c>
      <c r="M29" s="95">
        <v>0</v>
      </c>
      <c r="N29" s="94"/>
      <c r="O29" s="95"/>
      <c r="P29" s="94">
        <f>$H29+$J29+$L29+$N29</f>
        <v>1817000</v>
      </c>
      <c r="Q29" s="95">
        <f>$I29+$K29+$M29+$O29</f>
        <v>13262</v>
      </c>
      <c r="R29" s="47">
        <f>IF($J29=0,0,(($L29-$J29)/$J29)*100)</f>
        <v>-75.21685254027261</v>
      </c>
      <c r="S29" s="48">
        <f>IF($K29=0,0,(($M29-$K29)/$K29)*100)</f>
        <v>0</v>
      </c>
      <c r="T29" s="47">
        <f>IF($E29=0,0,($P29/$E29)*100)</f>
        <v>89.77272727272727</v>
      </c>
      <c r="U29" s="49">
        <f>IF($E29=0,0,($Q29/$E29)*100)</f>
        <v>0.6552371541501977</v>
      </c>
      <c r="V29" s="94"/>
      <c r="W29" s="95"/>
    </row>
    <row r="30" spans="1:23" ht="12.75" customHeight="1">
      <c r="A30" s="50" t="s">
        <v>38</v>
      </c>
      <c r="B30" s="96">
        <f>B29</f>
        <v>2024000</v>
      </c>
      <c r="C30" s="96">
        <f>C29</f>
        <v>0</v>
      </c>
      <c r="D30" s="96"/>
      <c r="E30" s="96">
        <f>$B30+$C30+$D30</f>
        <v>2024000</v>
      </c>
      <c r="F30" s="97">
        <f aca="true" t="shared" si="8" ref="F30:O30">F29</f>
        <v>2024000</v>
      </c>
      <c r="G30" s="98">
        <f t="shared" si="8"/>
        <v>2024000</v>
      </c>
      <c r="H30" s="97">
        <f t="shared" si="8"/>
        <v>810000</v>
      </c>
      <c r="I30" s="98">
        <f t="shared" si="8"/>
        <v>13262</v>
      </c>
      <c r="J30" s="97">
        <f t="shared" si="8"/>
        <v>807000</v>
      </c>
      <c r="K30" s="98">
        <f t="shared" si="8"/>
        <v>0</v>
      </c>
      <c r="L30" s="97">
        <f t="shared" si="8"/>
        <v>200000</v>
      </c>
      <c r="M30" s="98">
        <f t="shared" si="8"/>
        <v>0</v>
      </c>
      <c r="N30" s="97">
        <f t="shared" si="8"/>
        <v>0</v>
      </c>
      <c r="O30" s="98">
        <f t="shared" si="8"/>
        <v>0</v>
      </c>
      <c r="P30" s="97">
        <f>$H30+$J30+$L30+$N30</f>
        <v>1817000</v>
      </c>
      <c r="Q30" s="98">
        <f>$I30+$K30+$M30+$O30</f>
        <v>13262</v>
      </c>
      <c r="R30" s="51">
        <f>IF($J30=0,0,(($L30-$J30)/$J30)*100)</f>
        <v>-75.21685254027261</v>
      </c>
      <c r="S30" s="52">
        <f>IF($K30=0,0,(($M30-$K30)/$K30)*100)</f>
        <v>0</v>
      </c>
      <c r="T30" s="51">
        <f>IF($E30=0,0,($P30/$E30)*100)</f>
        <v>89.77272727272727</v>
      </c>
      <c r="U30" s="53">
        <f>IF($E30=0,0,($Q30/$E30)*100)</f>
        <v>0.6552371541501977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8000000</v>
      </c>
      <c r="C32" s="93">
        <v>0</v>
      </c>
      <c r="D32" s="93"/>
      <c r="E32" s="93">
        <f aca="true" t="shared" si="9" ref="E32:E37">$B32+$C32+$D32</f>
        <v>8000000</v>
      </c>
      <c r="F32" s="94">
        <v>8000000</v>
      </c>
      <c r="G32" s="95">
        <v>8000000</v>
      </c>
      <c r="H32" s="94">
        <v>0</v>
      </c>
      <c r="I32" s="95">
        <v>0</v>
      </c>
      <c r="J32" s="94">
        <v>760000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760000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-100</v>
      </c>
      <c r="S32" s="48">
        <f aca="true" t="shared" si="13" ref="S32:S37">IF($K32=0,0,(($M32-$K32)/$K32)*100)</f>
        <v>0</v>
      </c>
      <c r="T32" s="47">
        <f>IF($E32=0,0,($P32/$E32)*100)</f>
        <v>9.5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1714000</v>
      </c>
      <c r="C33" s="93">
        <v>0</v>
      </c>
      <c r="D33" s="93"/>
      <c r="E33" s="93">
        <f t="shared" si="9"/>
        <v>1714000</v>
      </c>
      <c r="F33" s="94">
        <v>1714000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9714000</v>
      </c>
      <c r="C37" s="96">
        <f>SUM(C32:C36)</f>
        <v>0</v>
      </c>
      <c r="D37" s="96"/>
      <c r="E37" s="96">
        <f t="shared" si="9"/>
        <v>9714000</v>
      </c>
      <c r="F37" s="97">
        <f aca="true" t="shared" si="14" ref="F37:O37">SUM(F32:F36)</f>
        <v>9714000</v>
      </c>
      <c r="G37" s="98">
        <f t="shared" si="14"/>
        <v>8000000</v>
      </c>
      <c r="H37" s="97">
        <f t="shared" si="14"/>
        <v>0</v>
      </c>
      <c r="I37" s="98">
        <f t="shared" si="14"/>
        <v>0</v>
      </c>
      <c r="J37" s="97">
        <f t="shared" si="14"/>
        <v>760000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760000</v>
      </c>
      <c r="Q37" s="98">
        <f t="shared" si="11"/>
        <v>0</v>
      </c>
      <c r="R37" s="51">
        <f t="shared" si="12"/>
        <v>-100</v>
      </c>
      <c r="S37" s="52">
        <f t="shared" si="13"/>
        <v>0</v>
      </c>
      <c r="T37" s="51">
        <f>IF((+$E32+$E35)=0,0,(P37/(+$E32+$E35))*100)</f>
        <v>9.5</v>
      </c>
      <c r="U37" s="53">
        <f>IF((+$E32+$E35)=0,0,(Q37/(+$E32+$E35))*100)</f>
        <v>0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10000000</v>
      </c>
      <c r="C40" s="93">
        <v>21000000</v>
      </c>
      <c r="D40" s="93"/>
      <c r="E40" s="93">
        <f t="shared" si="15"/>
        <v>31000000</v>
      </c>
      <c r="F40" s="94">
        <v>31000000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5000000</v>
      </c>
      <c r="C45" s="93">
        <v>0</v>
      </c>
      <c r="D45" s="93"/>
      <c r="E45" s="93">
        <f t="shared" si="15"/>
        <v>5000000</v>
      </c>
      <c r="F45" s="94">
        <v>5000000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15000000</v>
      </c>
      <c r="C47" s="96">
        <f>SUM(C39:C46)</f>
        <v>21000000</v>
      </c>
      <c r="D47" s="96"/>
      <c r="E47" s="96">
        <f t="shared" si="15"/>
        <v>36000000</v>
      </c>
      <c r="F47" s="97">
        <f aca="true" t="shared" si="22" ref="F47:O47">SUM(F39:F46)</f>
        <v>36000000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33975000</v>
      </c>
      <c r="C59" s="105">
        <f>SUM(C9:C14,C17:C20,C23:C26,C29,C32:C36,C39:C46,C49:C52,C55:C57)</f>
        <v>21000000</v>
      </c>
      <c r="D59" s="105"/>
      <c r="E59" s="105">
        <f>$B59+$C59+$D59</f>
        <v>54975000</v>
      </c>
      <c r="F59" s="106">
        <f aca="true" t="shared" si="25" ref="F59:O59">SUM(F9:F14,F17:F20,F23:F26,F29,F32:F36,F39:F46,F49:F52,F55:F57)</f>
        <v>54975000</v>
      </c>
      <c r="G59" s="107">
        <f t="shared" si="25"/>
        <v>14261000</v>
      </c>
      <c r="H59" s="106">
        <f t="shared" si="25"/>
        <v>1611000</v>
      </c>
      <c r="I59" s="107">
        <f t="shared" si="25"/>
        <v>964574</v>
      </c>
      <c r="J59" s="106">
        <f t="shared" si="25"/>
        <v>2492000</v>
      </c>
      <c r="K59" s="107">
        <f t="shared" si="25"/>
        <v>1010801</v>
      </c>
      <c r="L59" s="106">
        <f t="shared" si="25"/>
        <v>317000</v>
      </c>
      <c r="M59" s="107">
        <f t="shared" si="25"/>
        <v>750971</v>
      </c>
      <c r="N59" s="106">
        <f t="shared" si="25"/>
        <v>0</v>
      </c>
      <c r="O59" s="107">
        <f t="shared" si="25"/>
        <v>0</v>
      </c>
      <c r="P59" s="106">
        <f>$H59+$J59+$L59+$N59</f>
        <v>4420000</v>
      </c>
      <c r="Q59" s="107">
        <f>$I59+$K59+$M59+$O59</f>
        <v>2726346</v>
      </c>
      <c r="R59" s="60">
        <f>IF($J59=0,0,(($L59-$J59)/$J59)*100)</f>
        <v>-87.2792937399679</v>
      </c>
      <c r="S59" s="61">
        <f>IF($K59=0,0,(($M59-$K59)/$K59)*100)</f>
        <v>-25.705356445037154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19.85535241004447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12.247185661021517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46371000</v>
      </c>
      <c r="C61" s="93">
        <v>0</v>
      </c>
      <c r="D61" s="93"/>
      <c r="E61" s="93">
        <f>$B61+$C61+$D61</f>
        <v>46371000</v>
      </c>
      <c r="F61" s="94">
        <v>46371000</v>
      </c>
      <c r="G61" s="95">
        <v>46371000</v>
      </c>
      <c r="H61" s="94">
        <v>810000</v>
      </c>
      <c r="I61" s="95">
        <v>809734</v>
      </c>
      <c r="J61" s="94">
        <v>16830000</v>
      </c>
      <c r="K61" s="95">
        <v>15387240</v>
      </c>
      <c r="L61" s="94">
        <v>9101000</v>
      </c>
      <c r="M61" s="95">
        <v>7402686</v>
      </c>
      <c r="N61" s="94"/>
      <c r="O61" s="95"/>
      <c r="P61" s="94">
        <f>$H61+$J61+$L61+$N61</f>
        <v>26741000</v>
      </c>
      <c r="Q61" s="95">
        <f>$I61+$K61+$M61+$O61</f>
        <v>23599660</v>
      </c>
      <c r="R61" s="47">
        <f>IF($J61=0,0,(($L61-$J61)/$J61)*100)</f>
        <v>-45.923945335710044</v>
      </c>
      <c r="S61" s="48">
        <f>IF($K61=0,0,(($M61-$K61)/$K61)*100)</f>
        <v>-51.89074843831642</v>
      </c>
      <c r="T61" s="47">
        <f>IF($E61=0,0,($P61/$E61)*100)</f>
        <v>57.66750770955985</v>
      </c>
      <c r="U61" s="49">
        <f>IF($E61=0,0,($Q61/$E61)*100)</f>
        <v>50.8931444221604</v>
      </c>
      <c r="V61" s="94"/>
      <c r="W61" s="95"/>
    </row>
    <row r="62" spans="1:23" ht="12.75" customHeight="1">
      <c r="A62" s="55" t="s">
        <v>38</v>
      </c>
      <c r="B62" s="102">
        <f>B61</f>
        <v>46371000</v>
      </c>
      <c r="C62" s="102">
        <f>C61</f>
        <v>0</v>
      </c>
      <c r="D62" s="102"/>
      <c r="E62" s="102">
        <f>$B62+$C62+$D62</f>
        <v>46371000</v>
      </c>
      <c r="F62" s="103">
        <f aca="true" t="shared" si="26" ref="F62:O62">F61</f>
        <v>46371000</v>
      </c>
      <c r="G62" s="104">
        <f t="shared" si="26"/>
        <v>46371000</v>
      </c>
      <c r="H62" s="103">
        <f t="shared" si="26"/>
        <v>810000</v>
      </c>
      <c r="I62" s="104">
        <f t="shared" si="26"/>
        <v>809734</v>
      </c>
      <c r="J62" s="103">
        <f t="shared" si="26"/>
        <v>16830000</v>
      </c>
      <c r="K62" s="104">
        <f t="shared" si="26"/>
        <v>15387240</v>
      </c>
      <c r="L62" s="103">
        <f t="shared" si="26"/>
        <v>9101000</v>
      </c>
      <c r="M62" s="104">
        <f t="shared" si="26"/>
        <v>7402686</v>
      </c>
      <c r="N62" s="103">
        <f t="shared" si="26"/>
        <v>0</v>
      </c>
      <c r="O62" s="104">
        <f t="shared" si="26"/>
        <v>0</v>
      </c>
      <c r="P62" s="103">
        <f>$H62+$J62+$L62+$N62</f>
        <v>26741000</v>
      </c>
      <c r="Q62" s="104">
        <f>$I62+$K62+$M62+$O62</f>
        <v>23599660</v>
      </c>
      <c r="R62" s="56">
        <f>IF($J62=0,0,(($L62-$J62)/$J62)*100)</f>
        <v>-45.923945335710044</v>
      </c>
      <c r="S62" s="57">
        <f>IF($K62=0,0,(($M62-$K62)/$K62)*100)</f>
        <v>-51.89074843831642</v>
      </c>
      <c r="T62" s="56">
        <f>IF($E62=0,0,($P62/$E62)*100)</f>
        <v>57.66750770955985</v>
      </c>
      <c r="U62" s="58">
        <f>IF($E62=0,0,($Q62/$E62)*100)</f>
        <v>50.8931444221604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46371000</v>
      </c>
      <c r="C63" s="105">
        <f>C61</f>
        <v>0</v>
      </c>
      <c r="D63" s="105"/>
      <c r="E63" s="105">
        <f>$B63+$C63+$D63</f>
        <v>46371000</v>
      </c>
      <c r="F63" s="106">
        <f aca="true" t="shared" si="27" ref="F63:O63">F61</f>
        <v>46371000</v>
      </c>
      <c r="G63" s="107">
        <f t="shared" si="27"/>
        <v>46371000</v>
      </c>
      <c r="H63" s="106">
        <f t="shared" si="27"/>
        <v>810000</v>
      </c>
      <c r="I63" s="107">
        <f t="shared" si="27"/>
        <v>809734</v>
      </c>
      <c r="J63" s="106">
        <f t="shared" si="27"/>
        <v>16830000</v>
      </c>
      <c r="K63" s="107">
        <f t="shared" si="27"/>
        <v>15387240</v>
      </c>
      <c r="L63" s="106">
        <f t="shared" si="27"/>
        <v>9101000</v>
      </c>
      <c r="M63" s="107">
        <f t="shared" si="27"/>
        <v>7402686</v>
      </c>
      <c r="N63" s="106">
        <f t="shared" si="27"/>
        <v>0</v>
      </c>
      <c r="O63" s="107">
        <f t="shared" si="27"/>
        <v>0</v>
      </c>
      <c r="P63" s="106">
        <f>$H63+$J63+$L63+$N63</f>
        <v>26741000</v>
      </c>
      <c r="Q63" s="107">
        <f>$I63+$K63+$M63+$O63</f>
        <v>23599660</v>
      </c>
      <c r="R63" s="60">
        <f>IF($J63=0,0,(($L63-$J63)/$J63)*100)</f>
        <v>-45.923945335710044</v>
      </c>
      <c r="S63" s="61">
        <f>IF($K63=0,0,(($M63-$K63)/$K63)*100)</f>
        <v>-51.89074843831642</v>
      </c>
      <c r="T63" s="60">
        <f>IF($E63=0,0,($P63/$E63)*100)</f>
        <v>57.66750770955985</v>
      </c>
      <c r="U63" s="64">
        <f>IF($E63=0,0,($Q63/$E63)*100)</f>
        <v>50.8931444221604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80346000</v>
      </c>
      <c r="C64" s="105">
        <f>SUM(C9:C14,C17:C20,C23:C26,C29,C32:C36,C39:C46,C49:C52,C55:C57,C61)</f>
        <v>21000000</v>
      </c>
      <c r="D64" s="105"/>
      <c r="E64" s="105">
        <f>$B64+$C64+$D64</f>
        <v>101346000</v>
      </c>
      <c r="F64" s="106">
        <f aca="true" t="shared" si="28" ref="F64:O64">SUM(F9:F14,F17:F20,F23:F26,F29,F32:F36,F39:F46,F49:F52,F55:F57,F61)</f>
        <v>101346000</v>
      </c>
      <c r="G64" s="107">
        <f t="shared" si="28"/>
        <v>60632000</v>
      </c>
      <c r="H64" s="106">
        <f t="shared" si="28"/>
        <v>2421000</v>
      </c>
      <c r="I64" s="107">
        <f t="shared" si="28"/>
        <v>1774308</v>
      </c>
      <c r="J64" s="106">
        <f t="shared" si="28"/>
        <v>19322000</v>
      </c>
      <c r="K64" s="107">
        <f t="shared" si="28"/>
        <v>16398041</v>
      </c>
      <c r="L64" s="106">
        <f t="shared" si="28"/>
        <v>9418000</v>
      </c>
      <c r="M64" s="107">
        <f t="shared" si="28"/>
        <v>8153657</v>
      </c>
      <c r="N64" s="106">
        <f t="shared" si="28"/>
        <v>0</v>
      </c>
      <c r="O64" s="107">
        <f t="shared" si="28"/>
        <v>0</v>
      </c>
      <c r="P64" s="106">
        <f>$H64+$J64+$L64+$N64</f>
        <v>31161000</v>
      </c>
      <c r="Q64" s="107">
        <f>$I64+$K64+$M64+$O64</f>
        <v>26326006</v>
      </c>
      <c r="R64" s="60">
        <f>IF($J64=0,0,(($L64-$J64)/$J64)*100)</f>
        <v>-51.25763378532243</v>
      </c>
      <c r="S64" s="61">
        <f>IF($K64=0,0,(($M64-$K64)/$K64)*100)</f>
        <v>-50.27663975227284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45.403018999883436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38.3582089987178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19784000</v>
      </c>
      <c r="C77" s="117">
        <f t="shared" si="30"/>
        <v>1014000</v>
      </c>
      <c r="D77" s="117">
        <f t="shared" si="30"/>
        <v>0</v>
      </c>
      <c r="E77" s="117">
        <f t="shared" si="30"/>
        <v>20798000</v>
      </c>
      <c r="F77" s="117">
        <f t="shared" si="30"/>
        <v>0</v>
      </c>
      <c r="G77" s="117">
        <f t="shared" si="30"/>
        <v>0</v>
      </c>
      <c r="H77" s="117">
        <f t="shared" si="30"/>
        <v>8623000</v>
      </c>
      <c r="I77" s="117">
        <f t="shared" si="30"/>
        <v>0</v>
      </c>
      <c r="J77" s="117">
        <f t="shared" si="30"/>
        <v>2655000</v>
      </c>
      <c r="K77" s="117">
        <f t="shared" si="30"/>
        <v>0</v>
      </c>
      <c r="L77" s="117">
        <f t="shared" si="30"/>
        <v>15000000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26278000</v>
      </c>
      <c r="Q77" s="118">
        <f t="shared" si="30"/>
        <v>0</v>
      </c>
      <c r="R77" s="14">
        <f t="shared" si="30"/>
        <v>522.8915662650603</v>
      </c>
      <c r="S77" s="14">
        <f t="shared" si="30"/>
        <v>0</v>
      </c>
      <c r="T77" s="15">
        <f>IF(SUM($E78:$E86)=0,0,(P77/SUM($E78:$E86))*100)</f>
        <v>126.34868737378595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0</v>
      </c>
      <c r="C82" s="114">
        <v>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15686000</v>
      </c>
      <c r="C83" s="114">
        <v>-8986000</v>
      </c>
      <c r="D83" s="114"/>
      <c r="E83" s="114">
        <f t="shared" si="31"/>
        <v>6700000</v>
      </c>
      <c r="F83" s="114">
        <v>0</v>
      </c>
      <c r="G83" s="114">
        <v>0</v>
      </c>
      <c r="H83" s="114">
        <v>6120000</v>
      </c>
      <c r="I83" s="114">
        <v>0</v>
      </c>
      <c r="J83" s="114">
        <v>580000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6700000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4098000</v>
      </c>
      <c r="C84" s="114">
        <v>10000000</v>
      </c>
      <c r="D84" s="114"/>
      <c r="E84" s="114">
        <f t="shared" si="31"/>
        <v>14098000</v>
      </c>
      <c r="F84" s="114">
        <v>0</v>
      </c>
      <c r="G84" s="114">
        <v>0</v>
      </c>
      <c r="H84" s="114">
        <v>2503000</v>
      </c>
      <c r="I84" s="114">
        <v>0</v>
      </c>
      <c r="J84" s="114">
        <v>2075000</v>
      </c>
      <c r="K84" s="114">
        <v>0</v>
      </c>
      <c r="L84" s="114">
        <v>15000000</v>
      </c>
      <c r="M84" s="114">
        <v>0</v>
      </c>
      <c r="N84" s="114"/>
      <c r="O84" s="114"/>
      <c r="P84" s="116">
        <f t="shared" si="32"/>
        <v>19578000</v>
      </c>
      <c r="Q84" s="116">
        <f t="shared" si="33"/>
        <v>0</v>
      </c>
      <c r="R84" s="87">
        <f t="shared" si="34"/>
        <v>622.8915662650603</v>
      </c>
      <c r="S84" s="88">
        <f t="shared" si="35"/>
        <v>0</v>
      </c>
      <c r="T84" s="87">
        <f t="shared" si="36"/>
        <v>138.87076181018585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19784000</v>
      </c>
      <c r="C104" s="127">
        <f t="shared" si="44"/>
        <v>1014000</v>
      </c>
      <c r="D104" s="127">
        <f t="shared" si="44"/>
        <v>0</v>
      </c>
      <c r="E104" s="127">
        <f t="shared" si="44"/>
        <v>20798000</v>
      </c>
      <c r="F104" s="127">
        <f t="shared" si="44"/>
        <v>0</v>
      </c>
      <c r="G104" s="127">
        <f t="shared" si="44"/>
        <v>0</v>
      </c>
      <c r="H104" s="127">
        <f t="shared" si="44"/>
        <v>8623000</v>
      </c>
      <c r="I104" s="127">
        <f t="shared" si="44"/>
        <v>0</v>
      </c>
      <c r="J104" s="127">
        <f t="shared" si="44"/>
        <v>2655000</v>
      </c>
      <c r="K104" s="127">
        <f t="shared" si="44"/>
        <v>0</v>
      </c>
      <c r="L104" s="127">
        <f t="shared" si="44"/>
        <v>15000000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26278000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1.2634868737378595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19784000</v>
      </c>
      <c r="C105" s="129">
        <f aca="true" t="shared" si="45" ref="C105:Q105">C77</f>
        <v>1014000</v>
      </c>
      <c r="D105" s="129">
        <f t="shared" si="45"/>
        <v>0</v>
      </c>
      <c r="E105" s="129">
        <f t="shared" si="45"/>
        <v>20798000</v>
      </c>
      <c r="F105" s="129">
        <f t="shared" si="45"/>
        <v>0</v>
      </c>
      <c r="G105" s="129">
        <f t="shared" si="45"/>
        <v>0</v>
      </c>
      <c r="H105" s="129">
        <f t="shared" si="45"/>
        <v>8623000</v>
      </c>
      <c r="I105" s="129">
        <f t="shared" si="45"/>
        <v>0</v>
      </c>
      <c r="J105" s="129">
        <f t="shared" si="45"/>
        <v>2655000</v>
      </c>
      <c r="K105" s="129">
        <f t="shared" si="45"/>
        <v>0</v>
      </c>
      <c r="L105" s="129">
        <f t="shared" si="45"/>
        <v>15000000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26278000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1.2634868737378595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1600000</v>
      </c>
      <c r="C10" s="93">
        <v>0</v>
      </c>
      <c r="D10" s="93"/>
      <c r="E10" s="93">
        <f aca="true" t="shared" si="0" ref="E10:E15">$B10+$C10+$D10</f>
        <v>1600000</v>
      </c>
      <c r="F10" s="94">
        <v>1600000</v>
      </c>
      <c r="G10" s="95">
        <v>1600000</v>
      </c>
      <c r="H10" s="94">
        <v>214000</v>
      </c>
      <c r="I10" s="95">
        <v>212942</v>
      </c>
      <c r="J10" s="94">
        <v>522000</v>
      </c>
      <c r="K10" s="95">
        <v>522740</v>
      </c>
      <c r="L10" s="94">
        <v>330000</v>
      </c>
      <c r="M10" s="95">
        <v>330068</v>
      </c>
      <c r="N10" s="94"/>
      <c r="O10" s="95"/>
      <c r="P10" s="94">
        <f aca="true" t="shared" si="1" ref="P10:P15">$H10+$J10+$L10+$N10</f>
        <v>1066000</v>
      </c>
      <c r="Q10" s="95">
        <f aca="true" t="shared" si="2" ref="Q10:Q15">$I10+$K10+$M10+$O10</f>
        <v>1065750</v>
      </c>
      <c r="R10" s="47">
        <f aca="true" t="shared" si="3" ref="R10:R15">IF($J10=0,0,(($L10-$J10)/$J10)*100)</f>
        <v>-36.7816091954023</v>
      </c>
      <c r="S10" s="48">
        <f aca="true" t="shared" si="4" ref="S10:S15">IF($K10=0,0,(($M10-$K10)/$K10)*100)</f>
        <v>-36.8580938898879</v>
      </c>
      <c r="T10" s="47">
        <f>IF($E10=0,0,($P10/$E10)*100)</f>
        <v>66.625</v>
      </c>
      <c r="U10" s="49">
        <f>IF($E10=0,0,($Q10/$E10)*100)</f>
        <v>66.609375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1600000</v>
      </c>
      <c r="C15" s="96">
        <f>SUM(C9:C14)</f>
        <v>0</v>
      </c>
      <c r="D15" s="96"/>
      <c r="E15" s="96">
        <f t="shared" si="0"/>
        <v>1600000</v>
      </c>
      <c r="F15" s="97">
        <f aca="true" t="shared" si="5" ref="F15:O15">SUM(F9:F14)</f>
        <v>1600000</v>
      </c>
      <c r="G15" s="98">
        <f t="shared" si="5"/>
        <v>1600000</v>
      </c>
      <c r="H15" s="97">
        <f t="shared" si="5"/>
        <v>214000</v>
      </c>
      <c r="I15" s="98">
        <f t="shared" si="5"/>
        <v>212942</v>
      </c>
      <c r="J15" s="97">
        <f t="shared" si="5"/>
        <v>522000</v>
      </c>
      <c r="K15" s="98">
        <f t="shared" si="5"/>
        <v>522740</v>
      </c>
      <c r="L15" s="97">
        <f t="shared" si="5"/>
        <v>330000</v>
      </c>
      <c r="M15" s="98">
        <f t="shared" si="5"/>
        <v>330068</v>
      </c>
      <c r="N15" s="97">
        <f t="shared" si="5"/>
        <v>0</v>
      </c>
      <c r="O15" s="98">
        <f t="shared" si="5"/>
        <v>0</v>
      </c>
      <c r="P15" s="97">
        <f t="shared" si="1"/>
        <v>1066000</v>
      </c>
      <c r="Q15" s="98">
        <f t="shared" si="2"/>
        <v>1065750</v>
      </c>
      <c r="R15" s="51">
        <f t="shared" si="3"/>
        <v>-36.7816091954023</v>
      </c>
      <c r="S15" s="52">
        <f t="shared" si="4"/>
        <v>-36.8580938898879</v>
      </c>
      <c r="T15" s="51">
        <f>IF(SUM($E9:$E13)=0,0,(P15/SUM($E9:$E13))*100)</f>
        <v>66.625</v>
      </c>
      <c r="U15" s="53">
        <f>IF(SUM($E9:$E13)=0,0,(Q15/SUM($E9:$E13))*100)</f>
        <v>66.609375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2000</v>
      </c>
      <c r="I17" s="95">
        <v>7275</v>
      </c>
      <c r="J17" s="94">
        <v>0</v>
      </c>
      <c r="K17" s="95">
        <v>336033</v>
      </c>
      <c r="L17" s="94">
        <v>0</v>
      </c>
      <c r="M17" s="95">
        <v>90015</v>
      </c>
      <c r="N17" s="94"/>
      <c r="O17" s="95"/>
      <c r="P17" s="94">
        <f>$H17+$J17+$L17+$N17</f>
        <v>2000</v>
      </c>
      <c r="Q17" s="95">
        <f>$I17+$K17+$M17+$O17</f>
        <v>433323</v>
      </c>
      <c r="R17" s="47">
        <f>IF($J17=0,0,(($L17-$J17)/$J17)*100)</f>
        <v>0</v>
      </c>
      <c r="S17" s="48">
        <f>IF($K17=0,0,(($M17-$K17)/$K17)*100)</f>
        <v>-73.21245234843006</v>
      </c>
      <c r="T17" s="47">
        <f>IF($E17=0,0,($P17/$E17)*100)</f>
        <v>0.21505376344086022</v>
      </c>
      <c r="U17" s="49">
        <f>IF($E17=0,0,($Q17/$E17)*100)</f>
        <v>46.593870967741935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930000</v>
      </c>
      <c r="C21" s="96">
        <f>SUM(C17:C20)</f>
        <v>0</v>
      </c>
      <c r="D21" s="96"/>
      <c r="E21" s="96">
        <f>$B21+$C21+$D21</f>
        <v>930000</v>
      </c>
      <c r="F21" s="97">
        <f aca="true" t="shared" si="6" ref="F21:O21">SUM(F17:F20)</f>
        <v>930000</v>
      </c>
      <c r="G21" s="98">
        <f t="shared" si="6"/>
        <v>930000</v>
      </c>
      <c r="H21" s="97">
        <f t="shared" si="6"/>
        <v>2000</v>
      </c>
      <c r="I21" s="98">
        <f t="shared" si="6"/>
        <v>7275</v>
      </c>
      <c r="J21" s="97">
        <f t="shared" si="6"/>
        <v>0</v>
      </c>
      <c r="K21" s="98">
        <f t="shared" si="6"/>
        <v>336033</v>
      </c>
      <c r="L21" s="97">
        <f t="shared" si="6"/>
        <v>0</v>
      </c>
      <c r="M21" s="98">
        <f t="shared" si="6"/>
        <v>90015</v>
      </c>
      <c r="N21" s="97">
        <f t="shared" si="6"/>
        <v>0</v>
      </c>
      <c r="O21" s="98">
        <f t="shared" si="6"/>
        <v>0</v>
      </c>
      <c r="P21" s="97">
        <f>$H21+$J21+$L21+$N21</f>
        <v>2000</v>
      </c>
      <c r="Q21" s="98">
        <f>$I21+$K21+$M21+$O21</f>
        <v>433323</v>
      </c>
      <c r="R21" s="51">
        <f>IF($J21=0,0,(($L21-$J21)/$J21)*100)</f>
        <v>0</v>
      </c>
      <c r="S21" s="52">
        <f>IF($K21=0,0,(($M21-$K21)/$K21)*100)</f>
        <v>-73.21245234843006</v>
      </c>
      <c r="T21" s="51">
        <f>IF($E21=0,0,($P21/$E21)*100)</f>
        <v>0.21505376344086022</v>
      </c>
      <c r="U21" s="53">
        <f>IF($E21=0,0,($Q21/$E21)*100)</f>
        <v>46.593870967741935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1775000</v>
      </c>
      <c r="C29" s="93">
        <v>0</v>
      </c>
      <c r="D29" s="93"/>
      <c r="E29" s="93">
        <f>$B29+$C29+$D29</f>
        <v>1775000</v>
      </c>
      <c r="F29" s="94">
        <v>1775000</v>
      </c>
      <c r="G29" s="95">
        <v>1775000</v>
      </c>
      <c r="H29" s="94">
        <v>0</v>
      </c>
      <c r="I29" s="95">
        <v>6000</v>
      </c>
      <c r="J29" s="94">
        <v>809000</v>
      </c>
      <c r="K29" s="95">
        <v>1633815</v>
      </c>
      <c r="L29" s="94">
        <v>154000</v>
      </c>
      <c r="M29" s="95">
        <v>787816</v>
      </c>
      <c r="N29" s="94"/>
      <c r="O29" s="95"/>
      <c r="P29" s="94">
        <f>$H29+$J29+$L29+$N29</f>
        <v>963000</v>
      </c>
      <c r="Q29" s="95">
        <f>$I29+$K29+$M29+$O29</f>
        <v>2427631</v>
      </c>
      <c r="R29" s="47">
        <f>IF($J29=0,0,(($L29-$J29)/$J29)*100)</f>
        <v>-80.96415327564895</v>
      </c>
      <c r="S29" s="48">
        <f>IF($K29=0,0,(($M29-$K29)/$K29)*100)</f>
        <v>-51.780587153380274</v>
      </c>
      <c r="T29" s="47">
        <f>IF($E29=0,0,($P29/$E29)*100)</f>
        <v>54.25352112676056</v>
      </c>
      <c r="U29" s="49">
        <f>IF($E29=0,0,($Q29/$E29)*100)</f>
        <v>136.76794366197183</v>
      </c>
      <c r="V29" s="94"/>
      <c r="W29" s="95"/>
    </row>
    <row r="30" spans="1:23" ht="12.75" customHeight="1">
      <c r="A30" s="50" t="s">
        <v>38</v>
      </c>
      <c r="B30" s="96">
        <f>B29</f>
        <v>1775000</v>
      </c>
      <c r="C30" s="96">
        <f>C29</f>
        <v>0</v>
      </c>
      <c r="D30" s="96"/>
      <c r="E30" s="96">
        <f>$B30+$C30+$D30</f>
        <v>1775000</v>
      </c>
      <c r="F30" s="97">
        <f aca="true" t="shared" si="8" ref="F30:O30">F29</f>
        <v>1775000</v>
      </c>
      <c r="G30" s="98">
        <f t="shared" si="8"/>
        <v>1775000</v>
      </c>
      <c r="H30" s="97">
        <f t="shared" si="8"/>
        <v>0</v>
      </c>
      <c r="I30" s="98">
        <f t="shared" si="8"/>
        <v>6000</v>
      </c>
      <c r="J30" s="97">
        <f t="shared" si="8"/>
        <v>809000</v>
      </c>
      <c r="K30" s="98">
        <f t="shared" si="8"/>
        <v>1633815</v>
      </c>
      <c r="L30" s="97">
        <f t="shared" si="8"/>
        <v>154000</v>
      </c>
      <c r="M30" s="98">
        <f t="shared" si="8"/>
        <v>787816</v>
      </c>
      <c r="N30" s="97">
        <f t="shared" si="8"/>
        <v>0</v>
      </c>
      <c r="O30" s="98">
        <f t="shared" si="8"/>
        <v>0</v>
      </c>
      <c r="P30" s="97">
        <f>$H30+$J30+$L30+$N30</f>
        <v>963000</v>
      </c>
      <c r="Q30" s="98">
        <f>$I30+$K30+$M30+$O30</f>
        <v>2427631</v>
      </c>
      <c r="R30" s="51">
        <f>IF($J30=0,0,(($L30-$J30)/$J30)*100)</f>
        <v>-80.96415327564895</v>
      </c>
      <c r="S30" s="52">
        <f>IF($K30=0,0,(($M30-$K30)/$K30)*100)</f>
        <v>-51.780587153380274</v>
      </c>
      <c r="T30" s="51">
        <f>IF($E30=0,0,($P30/$E30)*100)</f>
        <v>54.25352112676056</v>
      </c>
      <c r="U30" s="53">
        <f>IF($E30=0,0,($Q30/$E30)*100)</f>
        <v>136.76794366197183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10000000</v>
      </c>
      <c r="C32" s="93">
        <v>0</v>
      </c>
      <c r="D32" s="93"/>
      <c r="E32" s="93">
        <f aca="true" t="shared" si="9" ref="E32:E37">$B32+$C32+$D32</f>
        <v>10000000</v>
      </c>
      <c r="F32" s="94">
        <v>10000000</v>
      </c>
      <c r="G32" s="95">
        <v>10000000</v>
      </c>
      <c r="H32" s="94">
        <v>0</v>
      </c>
      <c r="I32" s="95">
        <v>0</v>
      </c>
      <c r="J32" s="94">
        <v>726000</v>
      </c>
      <c r="K32" s="95">
        <v>1253309</v>
      </c>
      <c r="L32" s="94">
        <v>0</v>
      </c>
      <c r="M32" s="95">
        <v>4169925</v>
      </c>
      <c r="N32" s="94"/>
      <c r="O32" s="95"/>
      <c r="P32" s="94">
        <f aca="true" t="shared" si="10" ref="P32:P37">$H32+$J32+$L32+$N32</f>
        <v>726000</v>
      </c>
      <c r="Q32" s="95">
        <f aca="true" t="shared" si="11" ref="Q32:Q37">$I32+$K32+$M32+$O32</f>
        <v>5423234</v>
      </c>
      <c r="R32" s="47">
        <f aca="true" t="shared" si="12" ref="R32:R37">IF($J32=0,0,(($L32-$J32)/$J32)*100)</f>
        <v>-100</v>
      </c>
      <c r="S32" s="48">
        <f aca="true" t="shared" si="13" ref="S32:S37">IF($K32=0,0,(($M32-$K32)/$K32)*100)</f>
        <v>232.71324150708244</v>
      </c>
      <c r="T32" s="47">
        <f>IF($E32=0,0,($P32/$E32)*100)</f>
        <v>7.26</v>
      </c>
      <c r="U32" s="49">
        <f>IF($E32=0,0,($Q32/$E32)*100)</f>
        <v>54.23234</v>
      </c>
      <c r="V32" s="94"/>
      <c r="W32" s="95"/>
    </row>
    <row r="33" spans="1:23" ht="12.75" customHeight="1">
      <c r="A33" s="46" t="s">
        <v>53</v>
      </c>
      <c r="B33" s="93">
        <v>12561000</v>
      </c>
      <c r="C33" s="93">
        <v>0</v>
      </c>
      <c r="D33" s="93"/>
      <c r="E33" s="93">
        <f t="shared" si="9"/>
        <v>12561000</v>
      </c>
      <c r="F33" s="94">
        <v>12561000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5000000</v>
      </c>
      <c r="C35" s="93">
        <v>-5000000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27561000</v>
      </c>
      <c r="C37" s="96">
        <f>SUM(C32:C36)</f>
        <v>-5000000</v>
      </c>
      <c r="D37" s="96"/>
      <c r="E37" s="96">
        <f t="shared" si="9"/>
        <v>22561000</v>
      </c>
      <c r="F37" s="97">
        <f aca="true" t="shared" si="14" ref="F37:O37">SUM(F32:F36)</f>
        <v>22561000</v>
      </c>
      <c r="G37" s="98">
        <f t="shared" si="14"/>
        <v>10000000</v>
      </c>
      <c r="H37" s="97">
        <f t="shared" si="14"/>
        <v>0</v>
      </c>
      <c r="I37" s="98">
        <f t="shared" si="14"/>
        <v>0</v>
      </c>
      <c r="J37" s="97">
        <f t="shared" si="14"/>
        <v>726000</v>
      </c>
      <c r="K37" s="98">
        <f t="shared" si="14"/>
        <v>1253309</v>
      </c>
      <c r="L37" s="97">
        <f t="shared" si="14"/>
        <v>0</v>
      </c>
      <c r="M37" s="98">
        <f t="shared" si="14"/>
        <v>4169925</v>
      </c>
      <c r="N37" s="97">
        <f t="shared" si="14"/>
        <v>0</v>
      </c>
      <c r="O37" s="98">
        <f t="shared" si="14"/>
        <v>0</v>
      </c>
      <c r="P37" s="97">
        <f t="shared" si="10"/>
        <v>726000</v>
      </c>
      <c r="Q37" s="98">
        <f t="shared" si="11"/>
        <v>5423234</v>
      </c>
      <c r="R37" s="51">
        <f t="shared" si="12"/>
        <v>-100</v>
      </c>
      <c r="S37" s="52">
        <f t="shared" si="13"/>
        <v>232.71324150708244</v>
      </c>
      <c r="T37" s="51">
        <f>IF((+$E32+$E35)=0,0,(P37/(+$E32+$E35))*100)</f>
        <v>7.26</v>
      </c>
      <c r="U37" s="53">
        <f>IF((+$E32+$E35)=0,0,(Q37/(+$E32+$E35))*100)</f>
        <v>54.23234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5000000</v>
      </c>
      <c r="C45" s="93">
        <v>0</v>
      </c>
      <c r="D45" s="93"/>
      <c r="E45" s="93">
        <f t="shared" si="15"/>
        <v>5000000</v>
      </c>
      <c r="F45" s="94">
        <v>5000000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5000000</v>
      </c>
      <c r="C47" s="96">
        <f>SUM(C39:C46)</f>
        <v>0</v>
      </c>
      <c r="D47" s="96"/>
      <c r="E47" s="96">
        <f t="shared" si="15"/>
        <v>5000000</v>
      </c>
      <c r="F47" s="97">
        <f aca="true" t="shared" si="22" ref="F47:O47">SUM(F39:F46)</f>
        <v>5000000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36866000</v>
      </c>
      <c r="C59" s="105">
        <f>SUM(C9:C14,C17:C20,C23:C26,C29,C32:C36,C39:C46,C49:C52,C55:C57)</f>
        <v>-5000000</v>
      </c>
      <c r="D59" s="105"/>
      <c r="E59" s="105">
        <f>$B59+$C59+$D59</f>
        <v>31866000</v>
      </c>
      <c r="F59" s="106">
        <f aca="true" t="shared" si="25" ref="F59:O59">SUM(F9:F14,F17:F20,F23:F26,F29,F32:F36,F39:F46,F49:F52,F55:F57)</f>
        <v>31866000</v>
      </c>
      <c r="G59" s="107">
        <f t="shared" si="25"/>
        <v>14305000</v>
      </c>
      <c r="H59" s="106">
        <f t="shared" si="25"/>
        <v>216000</v>
      </c>
      <c r="I59" s="107">
        <f t="shared" si="25"/>
        <v>226217</v>
      </c>
      <c r="J59" s="106">
        <f t="shared" si="25"/>
        <v>2057000</v>
      </c>
      <c r="K59" s="107">
        <f t="shared" si="25"/>
        <v>3745897</v>
      </c>
      <c r="L59" s="106">
        <f t="shared" si="25"/>
        <v>484000</v>
      </c>
      <c r="M59" s="107">
        <f t="shared" si="25"/>
        <v>5377824</v>
      </c>
      <c r="N59" s="106">
        <f t="shared" si="25"/>
        <v>0</v>
      </c>
      <c r="O59" s="107">
        <f t="shared" si="25"/>
        <v>0</v>
      </c>
      <c r="P59" s="106">
        <f>$H59+$J59+$L59+$N59</f>
        <v>2757000</v>
      </c>
      <c r="Q59" s="107">
        <f>$I59+$K59+$M59+$O59</f>
        <v>9349938</v>
      </c>
      <c r="R59" s="60">
        <f>IF($J59=0,0,(($L59-$J59)/$J59)*100)</f>
        <v>-76.47058823529412</v>
      </c>
      <c r="S59" s="61">
        <f>IF($K59=0,0,(($M59-$K59)/$K59)*100)</f>
        <v>43.56572003981957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14.281274281274282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48.43272727272727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56008000</v>
      </c>
      <c r="C61" s="93">
        <v>0</v>
      </c>
      <c r="D61" s="93"/>
      <c r="E61" s="93">
        <f>$B61+$C61+$D61</f>
        <v>56008000</v>
      </c>
      <c r="F61" s="94">
        <v>56008000</v>
      </c>
      <c r="G61" s="95">
        <v>56008000</v>
      </c>
      <c r="H61" s="94">
        <v>4071000</v>
      </c>
      <c r="I61" s="95">
        <v>3310899</v>
      </c>
      <c r="J61" s="94">
        <v>12802000</v>
      </c>
      <c r="K61" s="95">
        <v>11991741</v>
      </c>
      <c r="L61" s="94">
        <v>11513000</v>
      </c>
      <c r="M61" s="95">
        <v>10730505</v>
      </c>
      <c r="N61" s="94"/>
      <c r="O61" s="95"/>
      <c r="P61" s="94">
        <f>$H61+$J61+$L61+$N61</f>
        <v>28386000</v>
      </c>
      <c r="Q61" s="95">
        <f>$I61+$K61+$M61+$O61</f>
        <v>26033145</v>
      </c>
      <c r="R61" s="47">
        <f>IF($J61=0,0,(($L61-$J61)/$J61)*100)</f>
        <v>-10.068739259490703</v>
      </c>
      <c r="S61" s="48">
        <f>IF($K61=0,0,(($M61-$K61)/$K61)*100)</f>
        <v>-10.517538696007527</v>
      </c>
      <c r="T61" s="47">
        <f>IF($E61=0,0,($P61/$E61)*100)</f>
        <v>50.68204542208255</v>
      </c>
      <c r="U61" s="49">
        <f>IF($E61=0,0,($Q61/$E61)*100)</f>
        <v>46.48111876874732</v>
      </c>
      <c r="V61" s="94"/>
      <c r="W61" s="95"/>
    </row>
    <row r="62" spans="1:23" ht="12.75" customHeight="1">
      <c r="A62" s="55" t="s">
        <v>38</v>
      </c>
      <c r="B62" s="102">
        <f>B61</f>
        <v>56008000</v>
      </c>
      <c r="C62" s="102">
        <f>C61</f>
        <v>0</v>
      </c>
      <c r="D62" s="102"/>
      <c r="E62" s="102">
        <f>$B62+$C62+$D62</f>
        <v>56008000</v>
      </c>
      <c r="F62" s="103">
        <f aca="true" t="shared" si="26" ref="F62:O62">F61</f>
        <v>56008000</v>
      </c>
      <c r="G62" s="104">
        <f t="shared" si="26"/>
        <v>56008000</v>
      </c>
      <c r="H62" s="103">
        <f t="shared" si="26"/>
        <v>4071000</v>
      </c>
      <c r="I62" s="104">
        <f t="shared" si="26"/>
        <v>3310899</v>
      </c>
      <c r="J62" s="103">
        <f t="shared" si="26"/>
        <v>12802000</v>
      </c>
      <c r="K62" s="104">
        <f t="shared" si="26"/>
        <v>11991741</v>
      </c>
      <c r="L62" s="103">
        <f t="shared" si="26"/>
        <v>11513000</v>
      </c>
      <c r="M62" s="104">
        <f t="shared" si="26"/>
        <v>10730505</v>
      </c>
      <c r="N62" s="103">
        <f t="shared" si="26"/>
        <v>0</v>
      </c>
      <c r="O62" s="104">
        <f t="shared" si="26"/>
        <v>0</v>
      </c>
      <c r="P62" s="103">
        <f>$H62+$J62+$L62+$N62</f>
        <v>28386000</v>
      </c>
      <c r="Q62" s="104">
        <f>$I62+$K62+$M62+$O62</f>
        <v>26033145</v>
      </c>
      <c r="R62" s="56">
        <f>IF($J62=0,0,(($L62-$J62)/$J62)*100)</f>
        <v>-10.068739259490703</v>
      </c>
      <c r="S62" s="57">
        <f>IF($K62=0,0,(($M62-$K62)/$K62)*100)</f>
        <v>-10.517538696007527</v>
      </c>
      <c r="T62" s="56">
        <f>IF($E62=0,0,($P62/$E62)*100)</f>
        <v>50.68204542208255</v>
      </c>
      <c r="U62" s="58">
        <f>IF($E62=0,0,($Q62/$E62)*100)</f>
        <v>46.48111876874732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56008000</v>
      </c>
      <c r="C63" s="105">
        <f>C61</f>
        <v>0</v>
      </c>
      <c r="D63" s="105"/>
      <c r="E63" s="105">
        <f>$B63+$C63+$D63</f>
        <v>56008000</v>
      </c>
      <c r="F63" s="106">
        <f aca="true" t="shared" si="27" ref="F63:O63">F61</f>
        <v>56008000</v>
      </c>
      <c r="G63" s="107">
        <f t="shared" si="27"/>
        <v>56008000</v>
      </c>
      <c r="H63" s="106">
        <f t="shared" si="27"/>
        <v>4071000</v>
      </c>
      <c r="I63" s="107">
        <f t="shared" si="27"/>
        <v>3310899</v>
      </c>
      <c r="J63" s="106">
        <f t="shared" si="27"/>
        <v>12802000</v>
      </c>
      <c r="K63" s="107">
        <f t="shared" si="27"/>
        <v>11991741</v>
      </c>
      <c r="L63" s="106">
        <f t="shared" si="27"/>
        <v>11513000</v>
      </c>
      <c r="M63" s="107">
        <f t="shared" si="27"/>
        <v>10730505</v>
      </c>
      <c r="N63" s="106">
        <f t="shared" si="27"/>
        <v>0</v>
      </c>
      <c r="O63" s="107">
        <f t="shared" si="27"/>
        <v>0</v>
      </c>
      <c r="P63" s="106">
        <f>$H63+$J63+$L63+$N63</f>
        <v>28386000</v>
      </c>
      <c r="Q63" s="107">
        <f>$I63+$K63+$M63+$O63</f>
        <v>26033145</v>
      </c>
      <c r="R63" s="60">
        <f>IF($J63=0,0,(($L63-$J63)/$J63)*100)</f>
        <v>-10.068739259490703</v>
      </c>
      <c r="S63" s="61">
        <f>IF($K63=0,0,(($M63-$K63)/$K63)*100)</f>
        <v>-10.517538696007527</v>
      </c>
      <c r="T63" s="60">
        <f>IF($E63=0,0,($P63/$E63)*100)</f>
        <v>50.68204542208255</v>
      </c>
      <c r="U63" s="64">
        <f>IF($E63=0,0,($Q63/$E63)*100)</f>
        <v>46.48111876874732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92874000</v>
      </c>
      <c r="C64" s="105">
        <f>SUM(C9:C14,C17:C20,C23:C26,C29,C32:C36,C39:C46,C49:C52,C55:C57,C61)</f>
        <v>-5000000</v>
      </c>
      <c r="D64" s="105"/>
      <c r="E64" s="105">
        <f>$B64+$C64+$D64</f>
        <v>87874000</v>
      </c>
      <c r="F64" s="106">
        <f aca="true" t="shared" si="28" ref="F64:O64">SUM(F9:F14,F17:F20,F23:F26,F29,F32:F36,F39:F46,F49:F52,F55:F57,F61)</f>
        <v>87874000</v>
      </c>
      <c r="G64" s="107">
        <f t="shared" si="28"/>
        <v>70313000</v>
      </c>
      <c r="H64" s="106">
        <f t="shared" si="28"/>
        <v>4287000</v>
      </c>
      <c r="I64" s="107">
        <f t="shared" si="28"/>
        <v>3537116</v>
      </c>
      <c r="J64" s="106">
        <f t="shared" si="28"/>
        <v>14859000</v>
      </c>
      <c r="K64" s="107">
        <f t="shared" si="28"/>
        <v>15737638</v>
      </c>
      <c r="L64" s="106">
        <f t="shared" si="28"/>
        <v>11997000</v>
      </c>
      <c r="M64" s="107">
        <f t="shared" si="28"/>
        <v>16108329</v>
      </c>
      <c r="N64" s="106">
        <f t="shared" si="28"/>
        <v>0</v>
      </c>
      <c r="O64" s="107">
        <f t="shared" si="28"/>
        <v>0</v>
      </c>
      <c r="P64" s="106">
        <f>$H64+$J64+$L64+$N64</f>
        <v>31143000</v>
      </c>
      <c r="Q64" s="107">
        <f>$I64+$K64+$M64+$O64</f>
        <v>35383083</v>
      </c>
      <c r="R64" s="60">
        <f>IF($J64=0,0,(($L64-$J64)/$J64)*100)</f>
        <v>-19.2610539067232</v>
      </c>
      <c r="S64" s="61">
        <f>IF($K64=0,0,(($M64-$K64)/$K64)*100)</f>
        <v>2.3554424113707535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41.35142671251975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46.98137506141038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16976000</v>
      </c>
      <c r="C77" s="117">
        <f t="shared" si="30"/>
        <v>-711000</v>
      </c>
      <c r="D77" s="117">
        <f t="shared" si="30"/>
        <v>0</v>
      </c>
      <c r="E77" s="117">
        <f t="shared" si="30"/>
        <v>16265000</v>
      </c>
      <c r="F77" s="117">
        <f t="shared" si="30"/>
        <v>0</v>
      </c>
      <c r="G77" s="117">
        <f t="shared" si="30"/>
        <v>0</v>
      </c>
      <c r="H77" s="117">
        <f t="shared" si="30"/>
        <v>9052000</v>
      </c>
      <c r="I77" s="117">
        <f t="shared" si="30"/>
        <v>0</v>
      </c>
      <c r="J77" s="117">
        <f t="shared" si="30"/>
        <v>2398000</v>
      </c>
      <c r="K77" s="117">
        <f t="shared" si="30"/>
        <v>0</v>
      </c>
      <c r="L77" s="117">
        <f t="shared" si="30"/>
        <v>5403000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16853000</v>
      </c>
      <c r="Q77" s="118">
        <f t="shared" si="30"/>
        <v>0</v>
      </c>
      <c r="R77" s="14">
        <f t="shared" si="30"/>
        <v>183.5646201289599</v>
      </c>
      <c r="S77" s="14">
        <f t="shared" si="30"/>
        <v>0</v>
      </c>
      <c r="T77" s="15">
        <f>IF(SUM($E78:$E86)=0,0,(P77/SUM($E78:$E86))*100)</f>
        <v>103.6151245004611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825000</v>
      </c>
      <c r="C82" s="114">
        <v>0</v>
      </c>
      <c r="D82" s="114"/>
      <c r="E82" s="114">
        <f t="shared" si="31"/>
        <v>825000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10111000</v>
      </c>
      <c r="C83" s="114">
        <v>-711000</v>
      </c>
      <c r="D83" s="114"/>
      <c r="E83" s="114">
        <f t="shared" si="31"/>
        <v>9400000</v>
      </c>
      <c r="F83" s="114">
        <v>0</v>
      </c>
      <c r="G83" s="114">
        <v>0</v>
      </c>
      <c r="H83" s="114">
        <v>9052000</v>
      </c>
      <c r="I83" s="114">
        <v>0</v>
      </c>
      <c r="J83" s="114">
        <v>348000</v>
      </c>
      <c r="K83" s="114">
        <v>0</v>
      </c>
      <c r="L83" s="114">
        <v>503000</v>
      </c>
      <c r="M83" s="114">
        <v>0</v>
      </c>
      <c r="N83" s="114"/>
      <c r="O83" s="114"/>
      <c r="P83" s="116">
        <f t="shared" si="32"/>
        <v>9903000</v>
      </c>
      <c r="Q83" s="116">
        <f t="shared" si="33"/>
        <v>0</v>
      </c>
      <c r="R83" s="87">
        <f t="shared" si="34"/>
        <v>44.54022988505747</v>
      </c>
      <c r="S83" s="88">
        <f t="shared" si="35"/>
        <v>0</v>
      </c>
      <c r="T83" s="87">
        <f t="shared" si="36"/>
        <v>105.35106382978722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6040000</v>
      </c>
      <c r="C84" s="114">
        <v>0</v>
      </c>
      <c r="D84" s="114"/>
      <c r="E84" s="114">
        <f t="shared" si="31"/>
        <v>6040000</v>
      </c>
      <c r="F84" s="114">
        <v>0</v>
      </c>
      <c r="G84" s="114">
        <v>0</v>
      </c>
      <c r="H84" s="114">
        <v>0</v>
      </c>
      <c r="I84" s="114">
        <v>0</v>
      </c>
      <c r="J84" s="114">
        <v>2050000</v>
      </c>
      <c r="K84" s="114">
        <v>0</v>
      </c>
      <c r="L84" s="114">
        <v>4900000</v>
      </c>
      <c r="M84" s="114">
        <v>0</v>
      </c>
      <c r="N84" s="114"/>
      <c r="O84" s="114"/>
      <c r="P84" s="116">
        <f t="shared" si="32"/>
        <v>6950000</v>
      </c>
      <c r="Q84" s="116">
        <f t="shared" si="33"/>
        <v>0</v>
      </c>
      <c r="R84" s="87">
        <f t="shared" si="34"/>
        <v>139.02439024390242</v>
      </c>
      <c r="S84" s="88">
        <f t="shared" si="35"/>
        <v>0</v>
      </c>
      <c r="T84" s="87">
        <f t="shared" si="36"/>
        <v>115.06622516556291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16976000</v>
      </c>
      <c r="C104" s="127">
        <f t="shared" si="44"/>
        <v>-711000</v>
      </c>
      <c r="D104" s="127">
        <f t="shared" si="44"/>
        <v>0</v>
      </c>
      <c r="E104" s="127">
        <f t="shared" si="44"/>
        <v>16265000</v>
      </c>
      <c r="F104" s="127">
        <f t="shared" si="44"/>
        <v>0</v>
      </c>
      <c r="G104" s="127">
        <f t="shared" si="44"/>
        <v>0</v>
      </c>
      <c r="H104" s="127">
        <f t="shared" si="44"/>
        <v>9052000</v>
      </c>
      <c r="I104" s="127">
        <f t="shared" si="44"/>
        <v>0</v>
      </c>
      <c r="J104" s="127">
        <f t="shared" si="44"/>
        <v>2398000</v>
      </c>
      <c r="K104" s="127">
        <f t="shared" si="44"/>
        <v>0</v>
      </c>
      <c r="L104" s="127">
        <f t="shared" si="44"/>
        <v>5403000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16853000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1.036151245004611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16976000</v>
      </c>
      <c r="C105" s="129">
        <f aca="true" t="shared" si="45" ref="C105:Q105">C77</f>
        <v>-711000</v>
      </c>
      <c r="D105" s="129">
        <f t="shared" si="45"/>
        <v>0</v>
      </c>
      <c r="E105" s="129">
        <f t="shared" si="45"/>
        <v>16265000</v>
      </c>
      <c r="F105" s="129">
        <f t="shared" si="45"/>
        <v>0</v>
      </c>
      <c r="G105" s="129">
        <f t="shared" si="45"/>
        <v>0</v>
      </c>
      <c r="H105" s="129">
        <f t="shared" si="45"/>
        <v>9052000</v>
      </c>
      <c r="I105" s="129">
        <f t="shared" si="45"/>
        <v>0</v>
      </c>
      <c r="J105" s="129">
        <f t="shared" si="45"/>
        <v>2398000</v>
      </c>
      <c r="K105" s="129">
        <f t="shared" si="45"/>
        <v>0</v>
      </c>
      <c r="L105" s="129">
        <f t="shared" si="45"/>
        <v>5403000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16853000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1.036151245004611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1250000</v>
      </c>
      <c r="C10" s="93">
        <v>0</v>
      </c>
      <c r="D10" s="93"/>
      <c r="E10" s="93">
        <f aca="true" t="shared" si="0" ref="E10:E15">$B10+$C10+$D10</f>
        <v>1250000</v>
      </c>
      <c r="F10" s="94">
        <v>1250000</v>
      </c>
      <c r="G10" s="95">
        <v>1250000</v>
      </c>
      <c r="H10" s="94">
        <v>570000</v>
      </c>
      <c r="I10" s="95">
        <v>569376</v>
      </c>
      <c r="J10" s="94">
        <v>520000</v>
      </c>
      <c r="K10" s="95">
        <v>520006</v>
      </c>
      <c r="L10" s="94">
        <v>160000</v>
      </c>
      <c r="M10" s="95">
        <v>160617</v>
      </c>
      <c r="N10" s="94"/>
      <c r="O10" s="95"/>
      <c r="P10" s="94">
        <f aca="true" t="shared" si="1" ref="P10:P15">$H10+$J10+$L10+$N10</f>
        <v>1250000</v>
      </c>
      <c r="Q10" s="95">
        <f aca="true" t="shared" si="2" ref="Q10:Q15">$I10+$K10+$M10+$O10</f>
        <v>1249999</v>
      </c>
      <c r="R10" s="47">
        <f aca="true" t="shared" si="3" ref="R10:R15">IF($J10=0,0,(($L10-$J10)/$J10)*100)</f>
        <v>-69.23076923076923</v>
      </c>
      <c r="S10" s="48">
        <f aca="true" t="shared" si="4" ref="S10:S15">IF($K10=0,0,(($M10-$K10)/$K10)*100)</f>
        <v>-69.11247177917178</v>
      </c>
      <c r="T10" s="47">
        <f>IF($E10=0,0,($P10/$E10)*100)</f>
        <v>100</v>
      </c>
      <c r="U10" s="49">
        <f>IF($E10=0,0,($Q10/$E10)*100)</f>
        <v>99.99992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10000000</v>
      </c>
      <c r="D13" s="93"/>
      <c r="E13" s="93">
        <f t="shared" si="0"/>
        <v>10000000</v>
      </c>
      <c r="F13" s="94">
        <v>10000000</v>
      </c>
      <c r="G13" s="95">
        <v>10000000</v>
      </c>
      <c r="H13" s="94">
        <v>0</v>
      </c>
      <c r="I13" s="95">
        <v>0</v>
      </c>
      <c r="J13" s="94">
        <v>0</v>
      </c>
      <c r="K13" s="95">
        <v>0</v>
      </c>
      <c r="L13" s="94">
        <v>7842000</v>
      </c>
      <c r="M13" s="95">
        <v>0</v>
      </c>
      <c r="N13" s="94"/>
      <c r="O13" s="95"/>
      <c r="P13" s="94">
        <f t="shared" si="1"/>
        <v>7842000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78.42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95000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1250000</v>
      </c>
      <c r="C15" s="96">
        <f>SUM(C9:C14)</f>
        <v>10000000</v>
      </c>
      <c r="D15" s="96"/>
      <c r="E15" s="96">
        <f t="shared" si="0"/>
        <v>11250000</v>
      </c>
      <c r="F15" s="97">
        <f aca="true" t="shared" si="5" ref="F15:O15">SUM(F9:F14)</f>
        <v>11345000</v>
      </c>
      <c r="G15" s="98">
        <f t="shared" si="5"/>
        <v>11250000</v>
      </c>
      <c r="H15" s="97">
        <f t="shared" si="5"/>
        <v>570000</v>
      </c>
      <c r="I15" s="98">
        <f t="shared" si="5"/>
        <v>569376</v>
      </c>
      <c r="J15" s="97">
        <f t="shared" si="5"/>
        <v>520000</v>
      </c>
      <c r="K15" s="98">
        <f t="shared" si="5"/>
        <v>520006</v>
      </c>
      <c r="L15" s="97">
        <f t="shared" si="5"/>
        <v>8002000</v>
      </c>
      <c r="M15" s="98">
        <f t="shared" si="5"/>
        <v>160617</v>
      </c>
      <c r="N15" s="97">
        <f t="shared" si="5"/>
        <v>0</v>
      </c>
      <c r="O15" s="98">
        <f t="shared" si="5"/>
        <v>0</v>
      </c>
      <c r="P15" s="97">
        <f t="shared" si="1"/>
        <v>9092000</v>
      </c>
      <c r="Q15" s="98">
        <f t="shared" si="2"/>
        <v>1249999</v>
      </c>
      <c r="R15" s="51">
        <f t="shared" si="3"/>
        <v>1438.8461538461538</v>
      </c>
      <c r="S15" s="52">
        <f t="shared" si="4"/>
        <v>-69.11247177917178</v>
      </c>
      <c r="T15" s="51">
        <f>IF(SUM($E9:$E13)=0,0,(P15/SUM($E9:$E13))*100)</f>
        <v>80.81777777777778</v>
      </c>
      <c r="U15" s="53">
        <f>IF(SUM($E9:$E13)=0,0,(Q15/SUM($E9:$E13))*100)</f>
        <v>11.111102222222222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0</v>
      </c>
      <c r="I17" s="95">
        <v>0</v>
      </c>
      <c r="J17" s="94">
        <v>0</v>
      </c>
      <c r="K17" s="95">
        <v>0</v>
      </c>
      <c r="L17" s="94">
        <v>0</v>
      </c>
      <c r="M17" s="95">
        <v>304921</v>
      </c>
      <c r="N17" s="94"/>
      <c r="O17" s="95"/>
      <c r="P17" s="94">
        <f>$H17+$J17+$L17+$N17</f>
        <v>0</v>
      </c>
      <c r="Q17" s="95">
        <f>$I17+$K17+$M17+$O17</f>
        <v>304921</v>
      </c>
      <c r="R17" s="47">
        <f>IF($J17=0,0,(($L17-$J17)/$J17)*100)</f>
        <v>0</v>
      </c>
      <c r="S17" s="48">
        <f>IF($K17=0,0,(($M17-$K17)/$K17)*100)</f>
        <v>0</v>
      </c>
      <c r="T17" s="47">
        <f>IF($E17=0,0,($P17/$E17)*100)</f>
        <v>0</v>
      </c>
      <c r="U17" s="49">
        <f>IF($E17=0,0,($Q17/$E17)*100)</f>
        <v>32.78720430107527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930000</v>
      </c>
      <c r="C21" s="96">
        <f>SUM(C17:C20)</f>
        <v>0</v>
      </c>
      <c r="D21" s="96"/>
      <c r="E21" s="96">
        <f>$B21+$C21+$D21</f>
        <v>930000</v>
      </c>
      <c r="F21" s="97">
        <f aca="true" t="shared" si="6" ref="F21:O21">SUM(F17:F20)</f>
        <v>930000</v>
      </c>
      <c r="G21" s="98">
        <f t="shared" si="6"/>
        <v>930000</v>
      </c>
      <c r="H21" s="97">
        <f t="shared" si="6"/>
        <v>0</v>
      </c>
      <c r="I21" s="98">
        <f t="shared" si="6"/>
        <v>0</v>
      </c>
      <c r="J21" s="97">
        <f t="shared" si="6"/>
        <v>0</v>
      </c>
      <c r="K21" s="98">
        <f t="shared" si="6"/>
        <v>0</v>
      </c>
      <c r="L21" s="97">
        <f t="shared" si="6"/>
        <v>0</v>
      </c>
      <c r="M21" s="98">
        <f t="shared" si="6"/>
        <v>304921</v>
      </c>
      <c r="N21" s="97">
        <f t="shared" si="6"/>
        <v>0</v>
      </c>
      <c r="O21" s="98">
        <f t="shared" si="6"/>
        <v>0</v>
      </c>
      <c r="P21" s="97">
        <f>$H21+$J21+$L21+$N21</f>
        <v>0</v>
      </c>
      <c r="Q21" s="98">
        <f>$I21+$K21+$M21+$O21</f>
        <v>304921</v>
      </c>
      <c r="R21" s="51">
        <f>IF($J21=0,0,(($L21-$J21)/$J21)*100)</f>
        <v>0</v>
      </c>
      <c r="S21" s="52">
        <f>IF($K21=0,0,(($M21-$K21)/$K21)*100)</f>
        <v>0</v>
      </c>
      <c r="T21" s="51">
        <f>IF($E21=0,0,($P21/$E21)*100)</f>
        <v>0</v>
      </c>
      <c r="U21" s="53">
        <f>IF($E21=0,0,($Q21/$E21)*100)</f>
        <v>32.78720430107527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2204000</v>
      </c>
      <c r="C26" s="93">
        <v>0</v>
      </c>
      <c r="D26" s="93"/>
      <c r="E26" s="93">
        <f>$B26+$C26+$D26</f>
        <v>2204000</v>
      </c>
      <c r="F26" s="94">
        <v>2204000</v>
      </c>
      <c r="G26" s="95">
        <v>2204000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2204000</v>
      </c>
      <c r="C27" s="96">
        <f>SUM(C23:C26)</f>
        <v>0</v>
      </c>
      <c r="D27" s="96"/>
      <c r="E27" s="96">
        <f>$B27+$C27+$D27</f>
        <v>2204000</v>
      </c>
      <c r="F27" s="97">
        <f aca="true" t="shared" si="7" ref="F27:O27">SUM(F23:F26)</f>
        <v>2204000</v>
      </c>
      <c r="G27" s="98">
        <f t="shared" si="7"/>
        <v>2204000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1000000</v>
      </c>
      <c r="C29" s="93">
        <v>0</v>
      </c>
      <c r="D29" s="93"/>
      <c r="E29" s="93">
        <f>$B29+$C29+$D29</f>
        <v>1000000</v>
      </c>
      <c r="F29" s="94">
        <v>1000000</v>
      </c>
      <c r="G29" s="95">
        <v>1000000</v>
      </c>
      <c r="H29" s="94">
        <v>80000</v>
      </c>
      <c r="I29" s="95">
        <v>79500</v>
      </c>
      <c r="J29" s="94">
        <v>279000</v>
      </c>
      <c r="K29" s="95">
        <v>277011</v>
      </c>
      <c r="L29" s="94">
        <v>366000</v>
      </c>
      <c r="M29" s="95">
        <v>366243</v>
      </c>
      <c r="N29" s="94"/>
      <c r="O29" s="95"/>
      <c r="P29" s="94">
        <f>$H29+$J29+$L29+$N29</f>
        <v>725000</v>
      </c>
      <c r="Q29" s="95">
        <f>$I29+$K29+$M29+$O29</f>
        <v>722754</v>
      </c>
      <c r="R29" s="47">
        <f>IF($J29=0,0,(($L29-$J29)/$J29)*100)</f>
        <v>31.182795698924732</v>
      </c>
      <c r="S29" s="48">
        <f>IF($K29=0,0,(($M29-$K29)/$K29)*100)</f>
        <v>32.2124392172152</v>
      </c>
      <c r="T29" s="47">
        <f>IF($E29=0,0,($P29/$E29)*100)</f>
        <v>72.5</v>
      </c>
      <c r="U29" s="49">
        <f>IF($E29=0,0,($Q29/$E29)*100)</f>
        <v>72.2754</v>
      </c>
      <c r="V29" s="94"/>
      <c r="W29" s="95"/>
    </row>
    <row r="30" spans="1:23" ht="12.75" customHeight="1">
      <c r="A30" s="50" t="s">
        <v>38</v>
      </c>
      <c r="B30" s="96">
        <f>B29</f>
        <v>1000000</v>
      </c>
      <c r="C30" s="96">
        <f>C29</f>
        <v>0</v>
      </c>
      <c r="D30" s="96"/>
      <c r="E30" s="96">
        <f>$B30+$C30+$D30</f>
        <v>1000000</v>
      </c>
      <c r="F30" s="97">
        <f aca="true" t="shared" si="8" ref="F30:O30">F29</f>
        <v>1000000</v>
      </c>
      <c r="G30" s="98">
        <f t="shared" si="8"/>
        <v>1000000</v>
      </c>
      <c r="H30" s="97">
        <f t="shared" si="8"/>
        <v>80000</v>
      </c>
      <c r="I30" s="98">
        <f t="shared" si="8"/>
        <v>79500</v>
      </c>
      <c r="J30" s="97">
        <f t="shared" si="8"/>
        <v>279000</v>
      </c>
      <c r="K30" s="98">
        <f t="shared" si="8"/>
        <v>277011</v>
      </c>
      <c r="L30" s="97">
        <f t="shared" si="8"/>
        <v>366000</v>
      </c>
      <c r="M30" s="98">
        <f t="shared" si="8"/>
        <v>366243</v>
      </c>
      <c r="N30" s="97">
        <f t="shared" si="8"/>
        <v>0</v>
      </c>
      <c r="O30" s="98">
        <f t="shared" si="8"/>
        <v>0</v>
      </c>
      <c r="P30" s="97">
        <f>$H30+$J30+$L30+$N30</f>
        <v>725000</v>
      </c>
      <c r="Q30" s="98">
        <f>$I30+$K30+$M30+$O30</f>
        <v>722754</v>
      </c>
      <c r="R30" s="51">
        <f>IF($J30=0,0,(($L30-$J30)/$J30)*100)</f>
        <v>31.182795698924732</v>
      </c>
      <c r="S30" s="52">
        <f>IF($K30=0,0,(($M30-$K30)/$K30)*100)</f>
        <v>32.2124392172152</v>
      </c>
      <c r="T30" s="51">
        <f>IF($E30=0,0,($P30/$E30)*100)</f>
        <v>72.5</v>
      </c>
      <c r="U30" s="53">
        <f>IF($E30=0,0,($Q30/$E30)*100)</f>
        <v>72.2754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0</v>
      </c>
      <c r="C32" s="93">
        <v>0</v>
      </c>
      <c r="D32" s="93"/>
      <c r="E32" s="93">
        <f aca="true" t="shared" si="9" ref="E32:E37">$B32+$C32+$D32</f>
        <v>0</v>
      </c>
      <c r="F32" s="94">
        <v>0</v>
      </c>
      <c r="G32" s="95">
        <v>0</v>
      </c>
      <c r="H32" s="94">
        <v>0</v>
      </c>
      <c r="I32" s="95">
        <v>0</v>
      </c>
      <c r="J32" s="94">
        <v>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0</v>
      </c>
      <c r="T32" s="47">
        <f>IF($E32=0,0,($P32/$E32)*100)</f>
        <v>0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0</v>
      </c>
      <c r="C33" s="93">
        <v>0</v>
      </c>
      <c r="D33" s="93"/>
      <c r="E33" s="93">
        <f t="shared" si="9"/>
        <v>0</v>
      </c>
      <c r="F33" s="94">
        <v>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0</v>
      </c>
      <c r="C37" s="96">
        <f>SUM(C32:C36)</f>
        <v>0</v>
      </c>
      <c r="D37" s="96"/>
      <c r="E37" s="96">
        <f t="shared" si="9"/>
        <v>0</v>
      </c>
      <c r="F37" s="97">
        <f aca="true" t="shared" si="14" ref="F37:O37">SUM(F32:F36)</f>
        <v>0</v>
      </c>
      <c r="G37" s="98">
        <f t="shared" si="14"/>
        <v>0</v>
      </c>
      <c r="H37" s="97">
        <f t="shared" si="14"/>
        <v>0</v>
      </c>
      <c r="I37" s="98">
        <f t="shared" si="14"/>
        <v>0</v>
      </c>
      <c r="J37" s="97">
        <f t="shared" si="14"/>
        <v>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0</v>
      </c>
      <c r="Q37" s="98">
        <f t="shared" si="11"/>
        <v>0</v>
      </c>
      <c r="R37" s="51">
        <f t="shared" si="12"/>
        <v>0</v>
      </c>
      <c r="S37" s="52">
        <f t="shared" si="13"/>
        <v>0</v>
      </c>
      <c r="T37" s="51">
        <f>IF((+$E32+$E35)=0,0,(P37/(+$E32+$E35))*100)</f>
        <v>0</v>
      </c>
      <c r="U37" s="53">
        <f>IF((+$E32+$E35)=0,0,(Q37/(+$E32+$E35))*100)</f>
        <v>0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0</v>
      </c>
      <c r="C47" s="96">
        <f>SUM(C39:C46)</f>
        <v>0</v>
      </c>
      <c r="D47" s="96"/>
      <c r="E47" s="96">
        <f t="shared" si="15"/>
        <v>0</v>
      </c>
      <c r="F47" s="97">
        <f aca="true" t="shared" si="22" ref="F47:O47">SUM(F39:F46)</f>
        <v>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5384000</v>
      </c>
      <c r="C59" s="105">
        <f>SUM(C9:C14,C17:C20,C23:C26,C29,C32:C36,C39:C46,C49:C52,C55:C57)</f>
        <v>10000000</v>
      </c>
      <c r="D59" s="105"/>
      <c r="E59" s="105">
        <f>$B59+$C59+$D59</f>
        <v>15384000</v>
      </c>
      <c r="F59" s="106">
        <f aca="true" t="shared" si="25" ref="F59:O59">SUM(F9:F14,F17:F20,F23:F26,F29,F32:F36,F39:F46,F49:F52,F55:F57)</f>
        <v>15479000</v>
      </c>
      <c r="G59" s="107">
        <f t="shared" si="25"/>
        <v>15384000</v>
      </c>
      <c r="H59" s="106">
        <f t="shared" si="25"/>
        <v>650000</v>
      </c>
      <c r="I59" s="107">
        <f t="shared" si="25"/>
        <v>648876</v>
      </c>
      <c r="J59" s="106">
        <f t="shared" si="25"/>
        <v>799000</v>
      </c>
      <c r="K59" s="107">
        <f t="shared" si="25"/>
        <v>797017</v>
      </c>
      <c r="L59" s="106">
        <f t="shared" si="25"/>
        <v>8368000</v>
      </c>
      <c r="M59" s="107">
        <f t="shared" si="25"/>
        <v>831781</v>
      </c>
      <c r="N59" s="106">
        <f t="shared" si="25"/>
        <v>0</v>
      </c>
      <c r="O59" s="107">
        <f t="shared" si="25"/>
        <v>0</v>
      </c>
      <c r="P59" s="106">
        <f>$H59+$J59+$L59+$N59</f>
        <v>9817000</v>
      </c>
      <c r="Q59" s="107">
        <f>$I59+$K59+$M59+$O59</f>
        <v>2277674</v>
      </c>
      <c r="R59" s="60">
        <f>IF($J59=0,0,(($L59-$J59)/$J59)*100)</f>
        <v>947.3091364205256</v>
      </c>
      <c r="S59" s="61">
        <f>IF($K59=0,0,(($M59-$K59)/$K59)*100)</f>
        <v>4.36176392724371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63.81305252210089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14.805473218928759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>
        <v>0</v>
      </c>
      <c r="M61" s="95">
        <v>0</v>
      </c>
      <c r="N61" s="94"/>
      <c r="O61" s="95"/>
      <c r="P61" s="94">
        <f>$H61+$J61+$L61+$N61</f>
        <v>0</v>
      </c>
      <c r="Q61" s="95">
        <f>$I61+$K61+$M61+$O61</f>
        <v>0</v>
      </c>
      <c r="R61" s="47">
        <f>IF($J61=0,0,(($L61-$J61)/$J61)*100)</f>
        <v>0</v>
      </c>
      <c r="S61" s="48">
        <f>IF($K61=0,0,(($M61-$K61)/$K61)*100)</f>
        <v>0</v>
      </c>
      <c r="T61" s="47">
        <f>IF($E61=0,0,($P61/$E61)*100)</f>
        <v>0</v>
      </c>
      <c r="U61" s="49">
        <f>IF($E61=0,0,($Q61/$E61)*100)</f>
        <v>0</v>
      </c>
      <c r="V61" s="94"/>
      <c r="W61" s="95"/>
    </row>
    <row r="62" spans="1:23" ht="12.75" customHeight="1">
      <c r="A62" s="55" t="s">
        <v>38</v>
      </c>
      <c r="B62" s="102">
        <f>B61</f>
        <v>0</v>
      </c>
      <c r="C62" s="102">
        <f>C61</f>
        <v>0</v>
      </c>
      <c r="D62" s="102"/>
      <c r="E62" s="102">
        <f>$B62+$C62+$D62</f>
        <v>0</v>
      </c>
      <c r="F62" s="103">
        <f aca="true" t="shared" si="26" ref="F62:O62">F61</f>
        <v>0</v>
      </c>
      <c r="G62" s="104">
        <f t="shared" si="26"/>
        <v>0</v>
      </c>
      <c r="H62" s="103">
        <f t="shared" si="26"/>
        <v>0</v>
      </c>
      <c r="I62" s="104">
        <f t="shared" si="26"/>
        <v>0</v>
      </c>
      <c r="J62" s="103">
        <f t="shared" si="26"/>
        <v>0</v>
      </c>
      <c r="K62" s="104">
        <f t="shared" si="26"/>
        <v>0</v>
      </c>
      <c r="L62" s="103">
        <f t="shared" si="26"/>
        <v>0</v>
      </c>
      <c r="M62" s="104">
        <f t="shared" si="26"/>
        <v>0</v>
      </c>
      <c r="N62" s="103">
        <f t="shared" si="26"/>
        <v>0</v>
      </c>
      <c r="O62" s="104">
        <f t="shared" si="26"/>
        <v>0</v>
      </c>
      <c r="P62" s="103">
        <f>$H62+$J62+$L62+$N62</f>
        <v>0</v>
      </c>
      <c r="Q62" s="104">
        <f>$I62+$K62+$M62+$O62</f>
        <v>0</v>
      </c>
      <c r="R62" s="56">
        <f>IF($J62=0,0,(($L62-$J62)/$J62)*100)</f>
        <v>0</v>
      </c>
      <c r="S62" s="57">
        <f>IF($K62=0,0,(($M62-$K62)/$K62)*100)</f>
        <v>0</v>
      </c>
      <c r="T62" s="56">
        <f>IF($E62=0,0,($P62/$E62)*100)</f>
        <v>0</v>
      </c>
      <c r="U62" s="58">
        <f>IF($E62=0,0,($Q62/$E62)*100)</f>
        <v>0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0</v>
      </c>
      <c r="C63" s="105">
        <f>C61</f>
        <v>0</v>
      </c>
      <c r="D63" s="105"/>
      <c r="E63" s="105">
        <f>$B63+$C63+$D63</f>
        <v>0</v>
      </c>
      <c r="F63" s="106">
        <f aca="true" t="shared" si="27" ref="F63:O63">F61</f>
        <v>0</v>
      </c>
      <c r="G63" s="107">
        <f t="shared" si="27"/>
        <v>0</v>
      </c>
      <c r="H63" s="106">
        <f t="shared" si="27"/>
        <v>0</v>
      </c>
      <c r="I63" s="107">
        <f t="shared" si="27"/>
        <v>0</v>
      </c>
      <c r="J63" s="106">
        <f t="shared" si="27"/>
        <v>0</v>
      </c>
      <c r="K63" s="107">
        <f t="shared" si="27"/>
        <v>0</v>
      </c>
      <c r="L63" s="106">
        <f t="shared" si="27"/>
        <v>0</v>
      </c>
      <c r="M63" s="107">
        <f t="shared" si="27"/>
        <v>0</v>
      </c>
      <c r="N63" s="106">
        <f t="shared" si="27"/>
        <v>0</v>
      </c>
      <c r="O63" s="107">
        <f t="shared" si="27"/>
        <v>0</v>
      </c>
      <c r="P63" s="106">
        <f>$H63+$J63+$L63+$N63</f>
        <v>0</v>
      </c>
      <c r="Q63" s="107">
        <f>$I63+$K63+$M63+$O63</f>
        <v>0</v>
      </c>
      <c r="R63" s="60">
        <f>IF($J63=0,0,(($L63-$J63)/$J63)*100)</f>
        <v>0</v>
      </c>
      <c r="S63" s="61">
        <f>IF($K63=0,0,(($M63-$K63)/$K63)*100)</f>
        <v>0</v>
      </c>
      <c r="T63" s="60">
        <f>IF($E63=0,0,($P63/$E63)*100)</f>
        <v>0</v>
      </c>
      <c r="U63" s="64">
        <f>IF($E63=0,0,($Q63/$E63)*100)</f>
        <v>0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5384000</v>
      </c>
      <c r="C64" s="105">
        <f>SUM(C9:C14,C17:C20,C23:C26,C29,C32:C36,C39:C46,C49:C52,C55:C57,C61)</f>
        <v>10000000</v>
      </c>
      <c r="D64" s="105"/>
      <c r="E64" s="105">
        <f>$B64+$C64+$D64</f>
        <v>15384000</v>
      </c>
      <c r="F64" s="106">
        <f aca="true" t="shared" si="28" ref="F64:O64">SUM(F9:F14,F17:F20,F23:F26,F29,F32:F36,F39:F46,F49:F52,F55:F57,F61)</f>
        <v>15479000</v>
      </c>
      <c r="G64" s="107">
        <f t="shared" si="28"/>
        <v>15384000</v>
      </c>
      <c r="H64" s="106">
        <f t="shared" si="28"/>
        <v>650000</v>
      </c>
      <c r="I64" s="107">
        <f t="shared" si="28"/>
        <v>648876</v>
      </c>
      <c r="J64" s="106">
        <f t="shared" si="28"/>
        <v>799000</v>
      </c>
      <c r="K64" s="107">
        <f t="shared" si="28"/>
        <v>797017</v>
      </c>
      <c r="L64" s="106">
        <f t="shared" si="28"/>
        <v>8368000</v>
      </c>
      <c r="M64" s="107">
        <f t="shared" si="28"/>
        <v>831781</v>
      </c>
      <c r="N64" s="106">
        <f t="shared" si="28"/>
        <v>0</v>
      </c>
      <c r="O64" s="107">
        <f t="shared" si="28"/>
        <v>0</v>
      </c>
      <c r="P64" s="106">
        <f>$H64+$J64+$L64+$N64</f>
        <v>9817000</v>
      </c>
      <c r="Q64" s="107">
        <f>$I64+$K64+$M64+$O64</f>
        <v>2277674</v>
      </c>
      <c r="R64" s="60">
        <f>IF($J64=0,0,(($L64-$J64)/$J64)*100)</f>
        <v>947.3091364205256</v>
      </c>
      <c r="S64" s="61">
        <f>IF($K64=0,0,(($M64-$K64)/$K64)*100)</f>
        <v>4.36176392724371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63.81305252210089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14.805473218928759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58725000</v>
      </c>
      <c r="C77" s="117">
        <f t="shared" si="30"/>
        <v>-2577000</v>
      </c>
      <c r="D77" s="117">
        <f t="shared" si="30"/>
        <v>0</v>
      </c>
      <c r="E77" s="117">
        <f t="shared" si="30"/>
        <v>56148000</v>
      </c>
      <c r="F77" s="117">
        <f t="shared" si="30"/>
        <v>0</v>
      </c>
      <c r="G77" s="117">
        <f t="shared" si="30"/>
        <v>0</v>
      </c>
      <c r="H77" s="117">
        <f t="shared" si="30"/>
        <v>27862000</v>
      </c>
      <c r="I77" s="117">
        <f t="shared" si="30"/>
        <v>0</v>
      </c>
      <c r="J77" s="117">
        <f t="shared" si="30"/>
        <v>5111000</v>
      </c>
      <c r="K77" s="117">
        <f t="shared" si="30"/>
        <v>0</v>
      </c>
      <c r="L77" s="117">
        <f t="shared" si="30"/>
        <v>2411000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35384000</v>
      </c>
      <c r="Q77" s="118">
        <f t="shared" si="30"/>
        <v>0</v>
      </c>
      <c r="R77" s="14">
        <f t="shared" si="30"/>
        <v>-200</v>
      </c>
      <c r="S77" s="14">
        <f t="shared" si="30"/>
        <v>0</v>
      </c>
      <c r="T77" s="15">
        <f>IF(SUM($E78:$E86)=0,0,(P77/SUM($E78:$E86))*100)</f>
        <v>63.01916363895419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46505000</v>
      </c>
      <c r="C79" s="114">
        <v>-23875000</v>
      </c>
      <c r="D79" s="114"/>
      <c r="E79" s="114">
        <f t="shared" si="31"/>
        <v>22630000</v>
      </c>
      <c r="F79" s="114">
        <v>0</v>
      </c>
      <c r="G79" s="114">
        <v>0</v>
      </c>
      <c r="H79" s="114">
        <v>19945000</v>
      </c>
      <c r="I79" s="114">
        <v>0</v>
      </c>
      <c r="J79" s="114">
        <v>2608000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22553000</v>
      </c>
      <c r="Q79" s="116">
        <f t="shared" si="33"/>
        <v>0</v>
      </c>
      <c r="R79" s="87">
        <f t="shared" si="34"/>
        <v>-100</v>
      </c>
      <c r="S79" s="88">
        <f t="shared" si="35"/>
        <v>0</v>
      </c>
      <c r="T79" s="87">
        <f t="shared" si="36"/>
        <v>99.65974370304906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2670000</v>
      </c>
      <c r="C82" s="114">
        <v>0</v>
      </c>
      <c r="D82" s="114"/>
      <c r="E82" s="114">
        <f t="shared" si="31"/>
        <v>2670000</v>
      </c>
      <c r="F82" s="114">
        <v>0</v>
      </c>
      <c r="G82" s="114">
        <v>0</v>
      </c>
      <c r="H82" s="114">
        <v>670000</v>
      </c>
      <c r="I82" s="114">
        <v>0</v>
      </c>
      <c r="J82" s="114">
        <v>0</v>
      </c>
      <c r="K82" s="114">
        <v>0</v>
      </c>
      <c r="L82" s="114">
        <v>2000000</v>
      </c>
      <c r="M82" s="114">
        <v>0</v>
      </c>
      <c r="N82" s="114"/>
      <c r="O82" s="114"/>
      <c r="P82" s="116">
        <f t="shared" si="32"/>
        <v>2670000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100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1205000</v>
      </c>
      <c r="C83" s="114">
        <v>1298000</v>
      </c>
      <c r="D83" s="114"/>
      <c r="E83" s="114">
        <f t="shared" si="31"/>
        <v>2503000</v>
      </c>
      <c r="F83" s="114">
        <v>0</v>
      </c>
      <c r="G83" s="114">
        <v>0</v>
      </c>
      <c r="H83" s="114">
        <v>0</v>
      </c>
      <c r="I83" s="114">
        <v>0</v>
      </c>
      <c r="J83" s="114">
        <v>2503000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2503000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8345000</v>
      </c>
      <c r="C84" s="114">
        <v>20000000</v>
      </c>
      <c r="D84" s="114"/>
      <c r="E84" s="114">
        <f t="shared" si="31"/>
        <v>28345000</v>
      </c>
      <c r="F84" s="114">
        <v>0</v>
      </c>
      <c r="G84" s="114">
        <v>0</v>
      </c>
      <c r="H84" s="114">
        <v>7247000</v>
      </c>
      <c r="I84" s="114">
        <v>0</v>
      </c>
      <c r="J84" s="114">
        <v>0</v>
      </c>
      <c r="K84" s="114">
        <v>0</v>
      </c>
      <c r="L84" s="114">
        <v>411000</v>
      </c>
      <c r="M84" s="114">
        <v>0</v>
      </c>
      <c r="N84" s="114"/>
      <c r="O84" s="114"/>
      <c r="P84" s="116">
        <f t="shared" si="32"/>
        <v>7658000</v>
      </c>
      <c r="Q84" s="116">
        <f t="shared" si="33"/>
        <v>0</v>
      </c>
      <c r="R84" s="87">
        <f t="shared" si="34"/>
        <v>0</v>
      </c>
      <c r="S84" s="88">
        <f t="shared" si="35"/>
        <v>0</v>
      </c>
      <c r="T84" s="87">
        <f t="shared" si="36"/>
        <v>27.017110601517025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58725000</v>
      </c>
      <c r="C104" s="127">
        <f t="shared" si="44"/>
        <v>-2577000</v>
      </c>
      <c r="D104" s="127">
        <f t="shared" si="44"/>
        <v>0</v>
      </c>
      <c r="E104" s="127">
        <f t="shared" si="44"/>
        <v>56148000</v>
      </c>
      <c r="F104" s="127">
        <f t="shared" si="44"/>
        <v>0</v>
      </c>
      <c r="G104" s="127">
        <f t="shared" si="44"/>
        <v>0</v>
      </c>
      <c r="H104" s="127">
        <f t="shared" si="44"/>
        <v>27862000</v>
      </c>
      <c r="I104" s="127">
        <f t="shared" si="44"/>
        <v>0</v>
      </c>
      <c r="J104" s="127">
        <f t="shared" si="44"/>
        <v>5111000</v>
      </c>
      <c r="K104" s="127">
        <f t="shared" si="44"/>
        <v>0</v>
      </c>
      <c r="L104" s="127">
        <f t="shared" si="44"/>
        <v>2411000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35384000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0.6301916363895419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58725000</v>
      </c>
      <c r="C105" s="129">
        <f aca="true" t="shared" si="45" ref="C105:Q105">C77</f>
        <v>-2577000</v>
      </c>
      <c r="D105" s="129">
        <f t="shared" si="45"/>
        <v>0</v>
      </c>
      <c r="E105" s="129">
        <f t="shared" si="45"/>
        <v>56148000</v>
      </c>
      <c r="F105" s="129">
        <f t="shared" si="45"/>
        <v>0</v>
      </c>
      <c r="G105" s="129">
        <f t="shared" si="45"/>
        <v>0</v>
      </c>
      <c r="H105" s="129">
        <f t="shared" si="45"/>
        <v>27862000</v>
      </c>
      <c r="I105" s="129">
        <f t="shared" si="45"/>
        <v>0</v>
      </c>
      <c r="J105" s="129">
        <f t="shared" si="45"/>
        <v>5111000</v>
      </c>
      <c r="K105" s="129">
        <f t="shared" si="45"/>
        <v>0</v>
      </c>
      <c r="L105" s="129">
        <f t="shared" si="45"/>
        <v>2411000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35384000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0.6301916363895419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98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362000</v>
      </c>
      <c r="I10" s="95">
        <v>362022</v>
      </c>
      <c r="J10" s="94">
        <v>423000</v>
      </c>
      <c r="K10" s="95">
        <v>422609</v>
      </c>
      <c r="L10" s="94">
        <v>265000</v>
      </c>
      <c r="M10" s="95">
        <v>265371</v>
      </c>
      <c r="N10" s="94"/>
      <c r="O10" s="95"/>
      <c r="P10" s="94">
        <f aca="true" t="shared" si="1" ref="P10:P15">$H10+$J10+$L10+$N10</f>
        <v>1050000</v>
      </c>
      <c r="Q10" s="95">
        <f aca="true" t="shared" si="2" ref="Q10:Q15">$I10+$K10+$M10+$O10</f>
        <v>1050002</v>
      </c>
      <c r="R10" s="47">
        <f aca="true" t="shared" si="3" ref="R10:R15">IF($J10=0,0,(($L10-$J10)/$J10)*100)</f>
        <v>-37.35224586288416</v>
      </c>
      <c r="S10" s="48">
        <f aca="true" t="shared" si="4" ref="S10:S15">IF($K10=0,0,(($M10-$K10)/$K10)*100)</f>
        <v>-37.206495838943326</v>
      </c>
      <c r="T10" s="47">
        <f>IF($E10=0,0,($P10/$E10)*100)</f>
        <v>100</v>
      </c>
      <c r="U10" s="49">
        <f>IF($E10=0,0,($Q10/$E10)*100)</f>
        <v>100.00019047619048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20000000</v>
      </c>
      <c r="C13" s="93">
        <v>0</v>
      </c>
      <c r="D13" s="93"/>
      <c r="E13" s="93">
        <f t="shared" si="0"/>
        <v>20000000</v>
      </c>
      <c r="F13" s="94">
        <v>20000000</v>
      </c>
      <c r="G13" s="95">
        <v>20000000</v>
      </c>
      <c r="H13" s="94">
        <v>0</v>
      </c>
      <c r="I13" s="95">
        <v>0</v>
      </c>
      <c r="J13" s="94">
        <v>0</v>
      </c>
      <c r="K13" s="95">
        <v>0</v>
      </c>
      <c r="L13" s="94">
        <v>3769000</v>
      </c>
      <c r="M13" s="95">
        <v>0</v>
      </c>
      <c r="N13" s="94"/>
      <c r="O13" s="95"/>
      <c r="P13" s="94">
        <f t="shared" si="1"/>
        <v>3769000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18.845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2050000</v>
      </c>
      <c r="C14" s="93">
        <v>100000</v>
      </c>
      <c r="D14" s="93"/>
      <c r="E14" s="93">
        <f t="shared" si="0"/>
        <v>2150000</v>
      </c>
      <c r="F14" s="94">
        <v>2150000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23100000</v>
      </c>
      <c r="C15" s="96">
        <f>SUM(C9:C14)</f>
        <v>100000</v>
      </c>
      <c r="D15" s="96"/>
      <c r="E15" s="96">
        <f t="shared" si="0"/>
        <v>23200000</v>
      </c>
      <c r="F15" s="97">
        <f aca="true" t="shared" si="5" ref="F15:O15">SUM(F9:F14)</f>
        <v>23200000</v>
      </c>
      <c r="G15" s="98">
        <f t="shared" si="5"/>
        <v>21050000</v>
      </c>
      <c r="H15" s="97">
        <f t="shared" si="5"/>
        <v>362000</v>
      </c>
      <c r="I15" s="98">
        <f t="shared" si="5"/>
        <v>362022</v>
      </c>
      <c r="J15" s="97">
        <f t="shared" si="5"/>
        <v>423000</v>
      </c>
      <c r="K15" s="98">
        <f t="shared" si="5"/>
        <v>422609</v>
      </c>
      <c r="L15" s="97">
        <f t="shared" si="5"/>
        <v>4034000</v>
      </c>
      <c r="M15" s="98">
        <f t="shared" si="5"/>
        <v>265371</v>
      </c>
      <c r="N15" s="97">
        <f t="shared" si="5"/>
        <v>0</v>
      </c>
      <c r="O15" s="98">
        <f t="shared" si="5"/>
        <v>0</v>
      </c>
      <c r="P15" s="97">
        <f t="shared" si="1"/>
        <v>4819000</v>
      </c>
      <c r="Q15" s="98">
        <f t="shared" si="2"/>
        <v>1050002</v>
      </c>
      <c r="R15" s="51">
        <f t="shared" si="3"/>
        <v>853.6643026004729</v>
      </c>
      <c r="S15" s="52">
        <f t="shared" si="4"/>
        <v>-37.206495838943326</v>
      </c>
      <c r="T15" s="51">
        <f>IF(SUM($E9:$E13)=0,0,(P15/SUM($E9:$E13))*100)</f>
        <v>22.89311163895487</v>
      </c>
      <c r="U15" s="53">
        <f>IF(SUM($E9:$E13)=0,0,(Q15/SUM($E9:$E13))*100)</f>
        <v>4.988133016627079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0</v>
      </c>
      <c r="C17" s="93">
        <v>0</v>
      </c>
      <c r="D17" s="93"/>
      <c r="E17" s="93">
        <f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>
        <v>0</v>
      </c>
      <c r="M17" s="95">
        <v>0</v>
      </c>
      <c r="N17" s="94"/>
      <c r="O17" s="95"/>
      <c r="P17" s="94">
        <f>$H17+$J17+$L17+$N17</f>
        <v>0</v>
      </c>
      <c r="Q17" s="95">
        <f>$I17+$K17+$M17+$O17</f>
        <v>0</v>
      </c>
      <c r="R17" s="47">
        <f>IF($J17=0,0,(($L17-$J17)/$J17)*100)</f>
        <v>0</v>
      </c>
      <c r="S17" s="48">
        <f>IF($K17=0,0,(($M17-$K17)/$K17)*100)</f>
        <v>0</v>
      </c>
      <c r="T17" s="47">
        <f>IF($E17=0,0,($P17/$E17)*100)</f>
        <v>0</v>
      </c>
      <c r="U17" s="49">
        <f>IF($E17=0,0,($Q17/$E17)*100)</f>
        <v>0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0</v>
      </c>
      <c r="C21" s="96">
        <f>SUM(C17:C20)</f>
        <v>0</v>
      </c>
      <c r="D21" s="96"/>
      <c r="E21" s="96">
        <f>$B21+$C21+$D21</f>
        <v>0</v>
      </c>
      <c r="F21" s="97">
        <f aca="true" t="shared" si="6" ref="F21:O21">SUM(F17:F20)</f>
        <v>0</v>
      </c>
      <c r="G21" s="98">
        <f t="shared" si="6"/>
        <v>0</v>
      </c>
      <c r="H21" s="97">
        <f t="shared" si="6"/>
        <v>0</v>
      </c>
      <c r="I21" s="98">
        <f t="shared" si="6"/>
        <v>0</v>
      </c>
      <c r="J21" s="97">
        <f t="shared" si="6"/>
        <v>0</v>
      </c>
      <c r="K21" s="98">
        <f t="shared" si="6"/>
        <v>0</v>
      </c>
      <c r="L21" s="97">
        <f t="shared" si="6"/>
        <v>0</v>
      </c>
      <c r="M21" s="98">
        <f t="shared" si="6"/>
        <v>0</v>
      </c>
      <c r="N21" s="97">
        <f t="shared" si="6"/>
        <v>0</v>
      </c>
      <c r="O21" s="98">
        <f t="shared" si="6"/>
        <v>0</v>
      </c>
      <c r="P21" s="97">
        <f>$H21+$J21+$L21+$N21</f>
        <v>0</v>
      </c>
      <c r="Q21" s="98">
        <f>$I21+$K21+$M21+$O21</f>
        <v>0</v>
      </c>
      <c r="R21" s="51">
        <f>IF($J21=0,0,(($L21-$J21)/$J21)*100)</f>
        <v>0</v>
      </c>
      <c r="S21" s="52">
        <f>IF($K21=0,0,(($M21-$K21)/$K21)*100)</f>
        <v>0</v>
      </c>
      <c r="T21" s="51">
        <f>IF($E21=0,0,($P21/$E21)*100)</f>
        <v>0</v>
      </c>
      <c r="U21" s="53">
        <f>IF($E21=0,0,($Q21/$E21)*100)</f>
        <v>0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>
        <v>5323000</v>
      </c>
      <c r="W23" s="95">
        <v>5323000</v>
      </c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339296000</v>
      </c>
      <c r="C25" s="93">
        <v>0</v>
      </c>
      <c r="D25" s="93"/>
      <c r="E25" s="93">
        <f>$B25+$C25+$D25</f>
        <v>339296000</v>
      </c>
      <c r="F25" s="94">
        <v>339296000</v>
      </c>
      <c r="G25" s="95">
        <v>339296000</v>
      </c>
      <c r="H25" s="94">
        <v>35421000</v>
      </c>
      <c r="I25" s="95">
        <v>35419245</v>
      </c>
      <c r="J25" s="94">
        <v>80598000</v>
      </c>
      <c r="K25" s="95">
        <v>80598532</v>
      </c>
      <c r="L25" s="94">
        <v>64389000</v>
      </c>
      <c r="M25" s="95">
        <v>64392552</v>
      </c>
      <c r="N25" s="94"/>
      <c r="O25" s="95"/>
      <c r="P25" s="94">
        <f>$H25+$J25+$L25+$N25</f>
        <v>180408000</v>
      </c>
      <c r="Q25" s="95">
        <f>$I25+$K25+$M25+$O25</f>
        <v>180410329</v>
      </c>
      <c r="R25" s="47">
        <f>IF($J25=0,0,(($L25-$J25)/$J25)*100)</f>
        <v>-20.11092086652274</v>
      </c>
      <c r="S25" s="48">
        <f>IF($K25=0,0,(($M25-$K25)/$K25)*100)</f>
        <v>-20.107041155538663</v>
      </c>
      <c r="T25" s="47">
        <f>IF($E25=0,0,($P25/$E25)*100)</f>
        <v>53.17127228142978</v>
      </c>
      <c r="U25" s="49">
        <f>IF($E25=0,0,($Q25/$E25)*100)</f>
        <v>53.17195870272564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339296000</v>
      </c>
      <c r="C27" s="96">
        <f>SUM(C23:C26)</f>
        <v>0</v>
      </c>
      <c r="D27" s="96"/>
      <c r="E27" s="96">
        <f>$B27+$C27+$D27</f>
        <v>339296000</v>
      </c>
      <c r="F27" s="97">
        <f aca="true" t="shared" si="7" ref="F27:O27">SUM(F23:F26)</f>
        <v>339296000</v>
      </c>
      <c r="G27" s="98">
        <f t="shared" si="7"/>
        <v>339296000</v>
      </c>
      <c r="H27" s="97">
        <f t="shared" si="7"/>
        <v>35421000</v>
      </c>
      <c r="I27" s="98">
        <f t="shared" si="7"/>
        <v>35419245</v>
      </c>
      <c r="J27" s="97">
        <f t="shared" si="7"/>
        <v>80598000</v>
      </c>
      <c r="K27" s="98">
        <f t="shared" si="7"/>
        <v>80598532</v>
      </c>
      <c r="L27" s="97">
        <f t="shared" si="7"/>
        <v>64389000</v>
      </c>
      <c r="M27" s="98">
        <f t="shared" si="7"/>
        <v>64392552</v>
      </c>
      <c r="N27" s="97">
        <f t="shared" si="7"/>
        <v>0</v>
      </c>
      <c r="O27" s="98">
        <f t="shared" si="7"/>
        <v>0</v>
      </c>
      <c r="P27" s="97">
        <f>$H27+$J27+$L27+$N27</f>
        <v>180408000</v>
      </c>
      <c r="Q27" s="98">
        <f>$I27+$K27+$M27+$O27</f>
        <v>180410329</v>
      </c>
      <c r="R27" s="51">
        <f>IF($J27=0,0,(($L27-$J27)/$J27)*100)</f>
        <v>-20.11092086652274</v>
      </c>
      <c r="S27" s="52">
        <f>IF($K27=0,0,(($M27-$K27)/$K27)*100)</f>
        <v>-20.107041155538663</v>
      </c>
      <c r="T27" s="51">
        <f>IF($E27=0,0,($P27/$E27)*100)</f>
        <v>53.17127228142978</v>
      </c>
      <c r="U27" s="53">
        <f>IF($E27=0,0,($Q27/$E27)*100)</f>
        <v>53.17195870272564</v>
      </c>
      <c r="V27" s="97">
        <f>SUM(V23:V26)</f>
        <v>5323000</v>
      </c>
      <c r="W27" s="98">
        <f>SUM(W23:W26)</f>
        <v>5323000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13709000</v>
      </c>
      <c r="C29" s="93">
        <v>0</v>
      </c>
      <c r="D29" s="93"/>
      <c r="E29" s="93">
        <f>$B29+$C29+$D29</f>
        <v>13709000</v>
      </c>
      <c r="F29" s="94">
        <v>13709000</v>
      </c>
      <c r="G29" s="95">
        <v>13709000</v>
      </c>
      <c r="H29" s="94">
        <v>1061000</v>
      </c>
      <c r="I29" s="95">
        <v>1060800</v>
      </c>
      <c r="J29" s="94">
        <v>3594000</v>
      </c>
      <c r="K29" s="95">
        <v>3631672</v>
      </c>
      <c r="L29" s="94">
        <v>5317000</v>
      </c>
      <c r="M29" s="95">
        <v>5280160</v>
      </c>
      <c r="N29" s="94"/>
      <c r="O29" s="95"/>
      <c r="P29" s="94">
        <f>$H29+$J29+$L29+$N29</f>
        <v>9972000</v>
      </c>
      <c r="Q29" s="95">
        <f>$I29+$K29+$M29+$O29</f>
        <v>9972632</v>
      </c>
      <c r="R29" s="47">
        <f>IF($J29=0,0,(($L29-$J29)/$J29)*100)</f>
        <v>47.94101279910963</v>
      </c>
      <c r="S29" s="48">
        <f>IF($K29=0,0,(($M29-$K29)/$K29)*100)</f>
        <v>45.39198473870989</v>
      </c>
      <c r="T29" s="47">
        <f>IF($E29=0,0,($P29/$E29)*100)</f>
        <v>72.74053541469108</v>
      </c>
      <c r="U29" s="49">
        <f>IF($E29=0,0,($Q29/$E29)*100)</f>
        <v>72.7451455248377</v>
      </c>
      <c r="V29" s="94"/>
      <c r="W29" s="95"/>
    </row>
    <row r="30" spans="1:23" ht="12.75" customHeight="1">
      <c r="A30" s="50" t="s">
        <v>38</v>
      </c>
      <c r="B30" s="96">
        <f>B29</f>
        <v>13709000</v>
      </c>
      <c r="C30" s="96">
        <f>C29</f>
        <v>0</v>
      </c>
      <c r="D30" s="96"/>
      <c r="E30" s="96">
        <f>$B30+$C30+$D30</f>
        <v>13709000</v>
      </c>
      <c r="F30" s="97">
        <f aca="true" t="shared" si="8" ref="F30:O30">F29</f>
        <v>13709000</v>
      </c>
      <c r="G30" s="98">
        <f t="shared" si="8"/>
        <v>13709000</v>
      </c>
      <c r="H30" s="97">
        <f t="shared" si="8"/>
        <v>1061000</v>
      </c>
      <c r="I30" s="98">
        <f t="shared" si="8"/>
        <v>1060800</v>
      </c>
      <c r="J30" s="97">
        <f t="shared" si="8"/>
        <v>3594000</v>
      </c>
      <c r="K30" s="98">
        <f t="shared" si="8"/>
        <v>3631672</v>
      </c>
      <c r="L30" s="97">
        <f t="shared" si="8"/>
        <v>5317000</v>
      </c>
      <c r="M30" s="98">
        <f t="shared" si="8"/>
        <v>5280160</v>
      </c>
      <c r="N30" s="97">
        <f t="shared" si="8"/>
        <v>0</v>
      </c>
      <c r="O30" s="98">
        <f t="shared" si="8"/>
        <v>0</v>
      </c>
      <c r="P30" s="97">
        <f>$H30+$J30+$L30+$N30</f>
        <v>9972000</v>
      </c>
      <c r="Q30" s="98">
        <f>$I30+$K30+$M30+$O30</f>
        <v>9972632</v>
      </c>
      <c r="R30" s="51">
        <f>IF($J30=0,0,(($L30-$J30)/$J30)*100)</f>
        <v>47.94101279910963</v>
      </c>
      <c r="S30" s="52">
        <f>IF($K30=0,0,(($M30-$K30)/$K30)*100)</f>
        <v>45.39198473870989</v>
      </c>
      <c r="T30" s="51">
        <f>IF($E30=0,0,($P30/$E30)*100)</f>
        <v>72.74053541469108</v>
      </c>
      <c r="U30" s="53">
        <f>IF($E30=0,0,($Q30/$E30)*100)</f>
        <v>72.7451455248377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50000000</v>
      </c>
      <c r="C32" s="93">
        <v>0</v>
      </c>
      <c r="D32" s="93"/>
      <c r="E32" s="93">
        <f aca="true" t="shared" si="9" ref="E32:E37">$B32+$C32+$D32</f>
        <v>50000000</v>
      </c>
      <c r="F32" s="94">
        <v>50000000</v>
      </c>
      <c r="G32" s="95">
        <v>50000000</v>
      </c>
      <c r="H32" s="94">
        <v>50000000</v>
      </c>
      <c r="I32" s="95">
        <v>9688114</v>
      </c>
      <c r="J32" s="94">
        <v>0</v>
      </c>
      <c r="K32" s="95">
        <v>33087774</v>
      </c>
      <c r="L32" s="94">
        <v>0</v>
      </c>
      <c r="M32" s="95">
        <v>3110037</v>
      </c>
      <c r="N32" s="94"/>
      <c r="O32" s="95"/>
      <c r="P32" s="94">
        <f aca="true" t="shared" si="10" ref="P32:P37">$H32+$J32+$L32+$N32</f>
        <v>50000000</v>
      </c>
      <c r="Q32" s="95">
        <f aca="true" t="shared" si="11" ref="Q32:Q37">$I32+$K32+$M32+$O32</f>
        <v>45885925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-90.6006460271398</v>
      </c>
      <c r="T32" s="47">
        <f>IF($E32=0,0,($P32/$E32)*100)</f>
        <v>100</v>
      </c>
      <c r="U32" s="49">
        <f>IF($E32=0,0,($Q32/$E32)*100)</f>
        <v>91.77185</v>
      </c>
      <c r="V32" s="94"/>
      <c r="W32" s="95"/>
    </row>
    <row r="33" spans="1:23" ht="12.75" customHeight="1">
      <c r="A33" s="46" t="s">
        <v>53</v>
      </c>
      <c r="B33" s="93">
        <v>3694000</v>
      </c>
      <c r="C33" s="93">
        <v>0</v>
      </c>
      <c r="D33" s="93"/>
      <c r="E33" s="93">
        <f t="shared" si="9"/>
        <v>3694000</v>
      </c>
      <c r="F33" s="94">
        <v>3694000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14000000</v>
      </c>
      <c r="C35" s="93">
        <v>4000000</v>
      </c>
      <c r="D35" s="93"/>
      <c r="E35" s="93">
        <f t="shared" si="9"/>
        <v>18000000</v>
      </c>
      <c r="F35" s="94">
        <v>18000000</v>
      </c>
      <c r="G35" s="95">
        <v>18000000</v>
      </c>
      <c r="H35" s="94">
        <v>0</v>
      </c>
      <c r="I35" s="95">
        <v>470730</v>
      </c>
      <c r="J35" s="94">
        <v>0</v>
      </c>
      <c r="K35" s="95">
        <v>616263</v>
      </c>
      <c r="L35" s="94">
        <v>407000</v>
      </c>
      <c r="M35" s="95">
        <v>415847</v>
      </c>
      <c r="N35" s="94"/>
      <c r="O35" s="95"/>
      <c r="P35" s="94">
        <f t="shared" si="10"/>
        <v>407000</v>
      </c>
      <c r="Q35" s="95">
        <f t="shared" si="11"/>
        <v>1502840</v>
      </c>
      <c r="R35" s="47">
        <f t="shared" si="12"/>
        <v>0</v>
      </c>
      <c r="S35" s="48">
        <f t="shared" si="13"/>
        <v>-32.52118008058248</v>
      </c>
      <c r="T35" s="47">
        <f>IF($E35=0,0,($P35/$E35)*100)</f>
        <v>2.261111111111111</v>
      </c>
      <c r="U35" s="49">
        <f>IF($E35=0,0,($Q35/$E35)*100)</f>
        <v>8.349111111111112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67694000</v>
      </c>
      <c r="C37" s="96">
        <f>SUM(C32:C36)</f>
        <v>4000000</v>
      </c>
      <c r="D37" s="96"/>
      <c r="E37" s="96">
        <f t="shared" si="9"/>
        <v>71694000</v>
      </c>
      <c r="F37" s="97">
        <f aca="true" t="shared" si="14" ref="F37:O37">SUM(F32:F36)</f>
        <v>71694000</v>
      </c>
      <c r="G37" s="98">
        <f t="shared" si="14"/>
        <v>68000000</v>
      </c>
      <c r="H37" s="97">
        <f t="shared" si="14"/>
        <v>50000000</v>
      </c>
      <c r="I37" s="98">
        <f t="shared" si="14"/>
        <v>10158844</v>
      </c>
      <c r="J37" s="97">
        <f t="shared" si="14"/>
        <v>0</v>
      </c>
      <c r="K37" s="98">
        <f t="shared" si="14"/>
        <v>33704037</v>
      </c>
      <c r="L37" s="97">
        <f t="shared" si="14"/>
        <v>407000</v>
      </c>
      <c r="M37" s="98">
        <f t="shared" si="14"/>
        <v>3525884</v>
      </c>
      <c r="N37" s="97">
        <f t="shared" si="14"/>
        <v>0</v>
      </c>
      <c r="O37" s="98">
        <f t="shared" si="14"/>
        <v>0</v>
      </c>
      <c r="P37" s="97">
        <f t="shared" si="10"/>
        <v>50407000</v>
      </c>
      <c r="Q37" s="98">
        <f t="shared" si="11"/>
        <v>47388765</v>
      </c>
      <c r="R37" s="51">
        <f t="shared" si="12"/>
        <v>0</v>
      </c>
      <c r="S37" s="52">
        <f t="shared" si="13"/>
        <v>-89.53868938608154</v>
      </c>
      <c r="T37" s="51">
        <f>IF((+$E32+$E35)=0,0,(P37/(+$E32+$E35))*100)</f>
        <v>74.12794117647059</v>
      </c>
      <c r="U37" s="53">
        <f>IF((+$E32+$E35)=0,0,(Q37/(+$E32+$E35))*100)</f>
        <v>69.68936029411765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0</v>
      </c>
      <c r="C47" s="96">
        <f>SUM(C39:C46)</f>
        <v>0</v>
      </c>
      <c r="D47" s="96"/>
      <c r="E47" s="96">
        <f t="shared" si="15"/>
        <v>0</v>
      </c>
      <c r="F47" s="97">
        <f aca="true" t="shared" si="22" ref="F47:O47">SUM(F39:F46)</f>
        <v>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14313000</v>
      </c>
      <c r="C57" s="93">
        <v>0</v>
      </c>
      <c r="D57" s="93"/>
      <c r="E57" s="93">
        <f>$B57+$C57+$D57</f>
        <v>14313000</v>
      </c>
      <c r="F57" s="94">
        <v>14313000</v>
      </c>
      <c r="G57" s="95">
        <v>14313000</v>
      </c>
      <c r="H57" s="94">
        <v>0</v>
      </c>
      <c r="I57" s="95">
        <v>0</v>
      </c>
      <c r="J57" s="94">
        <v>2111000</v>
      </c>
      <c r="K57" s="95">
        <v>3220283</v>
      </c>
      <c r="L57" s="94">
        <v>0</v>
      </c>
      <c r="M57" s="95">
        <v>1237633</v>
      </c>
      <c r="N57" s="94"/>
      <c r="O57" s="95"/>
      <c r="P57" s="94">
        <f>$H57+$J57+$L57+$N57</f>
        <v>2111000</v>
      </c>
      <c r="Q57" s="95">
        <f>$I57+$K57+$M57+$O57</f>
        <v>4457916</v>
      </c>
      <c r="R57" s="47">
        <f>IF($J57=0,0,(($L57-$J57)/$J57)*100)</f>
        <v>-100</v>
      </c>
      <c r="S57" s="48">
        <f>IF($K57=0,0,(($M57-$K57)/$K57)*100)</f>
        <v>-61.567570303603745</v>
      </c>
      <c r="T57" s="47">
        <f>IF($E57=0,0,($P57/$E57)*100)</f>
        <v>14.748829735205756</v>
      </c>
      <c r="U57" s="49">
        <f>IF($E57=0,0,($Q57/$E57)*100)</f>
        <v>31.14592328652274</v>
      </c>
      <c r="V57" s="94">
        <v>50817000</v>
      </c>
      <c r="W57" s="95">
        <v>4457916</v>
      </c>
    </row>
    <row r="58" spans="1:23" ht="12.75" customHeight="1">
      <c r="A58" s="50" t="s">
        <v>38</v>
      </c>
      <c r="B58" s="96">
        <f>SUM(B55:B57)</f>
        <v>14313000</v>
      </c>
      <c r="C58" s="96">
        <f>SUM(C55:C57)</f>
        <v>0</v>
      </c>
      <c r="D58" s="96"/>
      <c r="E58" s="96">
        <f>$B58+$C58+$D58</f>
        <v>14313000</v>
      </c>
      <c r="F58" s="97">
        <f aca="true" t="shared" si="24" ref="F58:O58">SUM(F55:F57)</f>
        <v>14313000</v>
      </c>
      <c r="G58" s="98">
        <f t="shared" si="24"/>
        <v>14313000</v>
      </c>
      <c r="H58" s="97">
        <f t="shared" si="24"/>
        <v>0</v>
      </c>
      <c r="I58" s="98">
        <f t="shared" si="24"/>
        <v>0</v>
      </c>
      <c r="J58" s="97">
        <f t="shared" si="24"/>
        <v>2111000</v>
      </c>
      <c r="K58" s="98">
        <f t="shared" si="24"/>
        <v>3220283</v>
      </c>
      <c r="L58" s="97">
        <f t="shared" si="24"/>
        <v>0</v>
      </c>
      <c r="M58" s="98">
        <f t="shared" si="24"/>
        <v>1237633</v>
      </c>
      <c r="N58" s="97">
        <f t="shared" si="24"/>
        <v>0</v>
      </c>
      <c r="O58" s="98">
        <f t="shared" si="24"/>
        <v>0</v>
      </c>
      <c r="P58" s="97">
        <f>$H58+$J58+$L58+$N58</f>
        <v>2111000</v>
      </c>
      <c r="Q58" s="98">
        <f>$I58+$K58+$M58+$O58</f>
        <v>4457916</v>
      </c>
      <c r="R58" s="51">
        <f>IF($J58=0,0,(($L58-$J58)/$J58)*100)</f>
        <v>-100</v>
      </c>
      <c r="S58" s="52">
        <f>IF($K58=0,0,(($M58-$K58)/$K58)*100)</f>
        <v>-61.567570303603745</v>
      </c>
      <c r="T58" s="51">
        <f>IF((+$E55+$E57)=0,0,(P58/(+$E55+$E57))*100)</f>
        <v>14.748829735205756</v>
      </c>
      <c r="U58" s="53">
        <f>IF((+$E55+$E57)=0,0,(Q58/(+$E55+$E57))*100)</f>
        <v>31.14592328652274</v>
      </c>
      <c r="V58" s="97">
        <f>SUM(V55:V57)</f>
        <v>50817000</v>
      </c>
      <c r="W58" s="98">
        <f>SUM(W55:W57)</f>
        <v>4457916</v>
      </c>
    </row>
    <row r="59" spans="1:23" ht="12.75" customHeight="1">
      <c r="A59" s="59" t="s">
        <v>75</v>
      </c>
      <c r="B59" s="105">
        <f>SUM(B9:B14,B17:B20,B23:B26,B29,B32:B36,B39:B46,B49:B52,B55:B57)</f>
        <v>458112000</v>
      </c>
      <c r="C59" s="105">
        <f>SUM(C9:C14,C17:C20,C23:C26,C29,C32:C36,C39:C46,C49:C52,C55:C57)</f>
        <v>4100000</v>
      </c>
      <c r="D59" s="105"/>
      <c r="E59" s="105">
        <f>$B59+$C59+$D59</f>
        <v>462212000</v>
      </c>
      <c r="F59" s="106">
        <f aca="true" t="shared" si="25" ref="F59:O59">SUM(F9:F14,F17:F20,F23:F26,F29,F32:F36,F39:F46,F49:F52,F55:F57)</f>
        <v>462212000</v>
      </c>
      <c r="G59" s="107">
        <f t="shared" si="25"/>
        <v>456368000</v>
      </c>
      <c r="H59" s="106">
        <f t="shared" si="25"/>
        <v>86844000</v>
      </c>
      <c r="I59" s="107">
        <f t="shared" si="25"/>
        <v>47000911</v>
      </c>
      <c r="J59" s="106">
        <f t="shared" si="25"/>
        <v>86726000</v>
      </c>
      <c r="K59" s="107">
        <f t="shared" si="25"/>
        <v>121577133</v>
      </c>
      <c r="L59" s="106">
        <f t="shared" si="25"/>
        <v>74147000</v>
      </c>
      <c r="M59" s="107">
        <f t="shared" si="25"/>
        <v>74701600</v>
      </c>
      <c r="N59" s="106">
        <f t="shared" si="25"/>
        <v>0</v>
      </c>
      <c r="O59" s="107">
        <f t="shared" si="25"/>
        <v>0</v>
      </c>
      <c r="P59" s="106">
        <f>$H59+$J59+$L59+$N59</f>
        <v>247717000</v>
      </c>
      <c r="Q59" s="107">
        <f>$I59+$K59+$M59+$O59</f>
        <v>243279644</v>
      </c>
      <c r="R59" s="60">
        <f>IF($J59=0,0,(($L59-$J59)/$J59)*100)</f>
        <v>-14.504300901690382</v>
      </c>
      <c r="S59" s="61">
        <f>IF($K59=0,0,(($M59-$K59)/$K59)*100)</f>
        <v>-38.556208592285195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54.2800985169863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53.30777881008309</v>
      </c>
      <c r="V59" s="106">
        <f>SUM(V9:V14,V17:V20,V23:V26,V29,V32:V36,V39:V46,V49:V52,V55:V57)</f>
        <v>56140000</v>
      </c>
      <c r="W59" s="107">
        <f>SUM(W9:W14,W17:W20,W23:W26,W29,W32:W36,W39:W46,W49:W52,W55:W57)</f>
        <v>9780916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>
        <v>0</v>
      </c>
      <c r="M61" s="95">
        <v>0</v>
      </c>
      <c r="N61" s="94"/>
      <c r="O61" s="95"/>
      <c r="P61" s="94">
        <f>$H61+$J61+$L61+$N61</f>
        <v>0</v>
      </c>
      <c r="Q61" s="95">
        <f>$I61+$K61+$M61+$O61</f>
        <v>0</v>
      </c>
      <c r="R61" s="47">
        <f>IF($J61=0,0,(($L61-$J61)/$J61)*100)</f>
        <v>0</v>
      </c>
      <c r="S61" s="48">
        <f>IF($K61=0,0,(($M61-$K61)/$K61)*100)</f>
        <v>0</v>
      </c>
      <c r="T61" s="47">
        <f>IF($E61=0,0,($P61/$E61)*100)</f>
        <v>0</v>
      </c>
      <c r="U61" s="49">
        <f>IF($E61=0,0,($Q61/$E61)*100)</f>
        <v>0</v>
      </c>
      <c r="V61" s="94"/>
      <c r="W61" s="95"/>
    </row>
    <row r="62" spans="1:23" ht="12.75" customHeight="1">
      <c r="A62" s="55" t="s">
        <v>38</v>
      </c>
      <c r="B62" s="102">
        <f>B61</f>
        <v>0</v>
      </c>
      <c r="C62" s="102">
        <f>C61</f>
        <v>0</v>
      </c>
      <c r="D62" s="102"/>
      <c r="E62" s="102">
        <f>$B62+$C62+$D62</f>
        <v>0</v>
      </c>
      <c r="F62" s="103">
        <f aca="true" t="shared" si="26" ref="F62:O62">F61</f>
        <v>0</v>
      </c>
      <c r="G62" s="104">
        <f t="shared" si="26"/>
        <v>0</v>
      </c>
      <c r="H62" s="103">
        <f t="shared" si="26"/>
        <v>0</v>
      </c>
      <c r="I62" s="104">
        <f t="shared" si="26"/>
        <v>0</v>
      </c>
      <c r="J62" s="103">
        <f t="shared" si="26"/>
        <v>0</v>
      </c>
      <c r="K62" s="104">
        <f t="shared" si="26"/>
        <v>0</v>
      </c>
      <c r="L62" s="103">
        <f t="shared" si="26"/>
        <v>0</v>
      </c>
      <c r="M62" s="104">
        <f t="shared" si="26"/>
        <v>0</v>
      </c>
      <c r="N62" s="103">
        <f t="shared" si="26"/>
        <v>0</v>
      </c>
      <c r="O62" s="104">
        <f t="shared" si="26"/>
        <v>0</v>
      </c>
      <c r="P62" s="103">
        <f>$H62+$J62+$L62+$N62</f>
        <v>0</v>
      </c>
      <c r="Q62" s="104">
        <f>$I62+$K62+$M62+$O62</f>
        <v>0</v>
      </c>
      <c r="R62" s="56">
        <f>IF($J62=0,0,(($L62-$J62)/$J62)*100)</f>
        <v>0</v>
      </c>
      <c r="S62" s="57">
        <f>IF($K62=0,0,(($M62-$K62)/$K62)*100)</f>
        <v>0</v>
      </c>
      <c r="T62" s="56">
        <f>IF($E62=0,0,($P62/$E62)*100)</f>
        <v>0</v>
      </c>
      <c r="U62" s="58">
        <f>IF($E62=0,0,($Q62/$E62)*100)</f>
        <v>0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0</v>
      </c>
      <c r="C63" s="105">
        <f>C61</f>
        <v>0</v>
      </c>
      <c r="D63" s="105"/>
      <c r="E63" s="105">
        <f>$B63+$C63+$D63</f>
        <v>0</v>
      </c>
      <c r="F63" s="106">
        <f aca="true" t="shared" si="27" ref="F63:O63">F61</f>
        <v>0</v>
      </c>
      <c r="G63" s="107">
        <f t="shared" si="27"/>
        <v>0</v>
      </c>
      <c r="H63" s="106">
        <f t="shared" si="27"/>
        <v>0</v>
      </c>
      <c r="I63" s="107">
        <f t="shared" si="27"/>
        <v>0</v>
      </c>
      <c r="J63" s="106">
        <f t="shared" si="27"/>
        <v>0</v>
      </c>
      <c r="K63" s="107">
        <f t="shared" si="27"/>
        <v>0</v>
      </c>
      <c r="L63" s="106">
        <f t="shared" si="27"/>
        <v>0</v>
      </c>
      <c r="M63" s="107">
        <f t="shared" si="27"/>
        <v>0</v>
      </c>
      <c r="N63" s="106">
        <f t="shared" si="27"/>
        <v>0</v>
      </c>
      <c r="O63" s="107">
        <f t="shared" si="27"/>
        <v>0</v>
      </c>
      <c r="P63" s="106">
        <f>$H63+$J63+$L63+$N63</f>
        <v>0</v>
      </c>
      <c r="Q63" s="107">
        <f>$I63+$K63+$M63+$O63</f>
        <v>0</v>
      </c>
      <c r="R63" s="60">
        <f>IF($J63=0,0,(($L63-$J63)/$J63)*100)</f>
        <v>0</v>
      </c>
      <c r="S63" s="61">
        <f>IF($K63=0,0,(($M63-$K63)/$K63)*100)</f>
        <v>0</v>
      </c>
      <c r="T63" s="60">
        <f>IF($E63=0,0,($P63/$E63)*100)</f>
        <v>0</v>
      </c>
      <c r="U63" s="64">
        <f>IF($E63=0,0,($Q63/$E63)*100)</f>
        <v>0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458112000</v>
      </c>
      <c r="C64" s="105">
        <f>SUM(C9:C14,C17:C20,C23:C26,C29,C32:C36,C39:C46,C49:C52,C55:C57,C61)</f>
        <v>4100000</v>
      </c>
      <c r="D64" s="105"/>
      <c r="E64" s="105">
        <f>$B64+$C64+$D64</f>
        <v>462212000</v>
      </c>
      <c r="F64" s="106">
        <f aca="true" t="shared" si="28" ref="F64:O64">SUM(F9:F14,F17:F20,F23:F26,F29,F32:F36,F39:F46,F49:F52,F55:F57,F61)</f>
        <v>462212000</v>
      </c>
      <c r="G64" s="107">
        <f t="shared" si="28"/>
        <v>456368000</v>
      </c>
      <c r="H64" s="106">
        <f t="shared" si="28"/>
        <v>86844000</v>
      </c>
      <c r="I64" s="107">
        <f t="shared" si="28"/>
        <v>47000911</v>
      </c>
      <c r="J64" s="106">
        <f t="shared" si="28"/>
        <v>86726000</v>
      </c>
      <c r="K64" s="107">
        <f t="shared" si="28"/>
        <v>121577133</v>
      </c>
      <c r="L64" s="106">
        <f t="shared" si="28"/>
        <v>74147000</v>
      </c>
      <c r="M64" s="107">
        <f t="shared" si="28"/>
        <v>74701600</v>
      </c>
      <c r="N64" s="106">
        <f t="shared" si="28"/>
        <v>0</v>
      </c>
      <c r="O64" s="107">
        <f t="shared" si="28"/>
        <v>0</v>
      </c>
      <c r="P64" s="106">
        <f>$H64+$J64+$L64+$N64</f>
        <v>247717000</v>
      </c>
      <c r="Q64" s="107">
        <f>$I64+$K64+$M64+$O64</f>
        <v>243279644</v>
      </c>
      <c r="R64" s="60">
        <f>IF($J64=0,0,(($L64-$J64)/$J64)*100)</f>
        <v>-14.504300901690382</v>
      </c>
      <c r="S64" s="61">
        <f>IF($K64=0,0,(($M64-$K64)/$K64)*100)</f>
        <v>-38.556208592285195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54.2800985169863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53.30777881008309</v>
      </c>
      <c r="V64" s="106">
        <f>SUM(V9:V14,V17:V20,V23:V26,V29,V32:V36,V39:V46,V49:V52,V55:V57,V61)</f>
        <v>56140000</v>
      </c>
      <c r="W64" s="107">
        <f>SUM(W9:W14,W17:W20,W23:W26,W29,W32:W36,W39:W46,W49:W52,W55:W57,W61)</f>
        <v>9780916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348295000</v>
      </c>
      <c r="C77" s="117">
        <f t="shared" si="30"/>
        <v>99689000</v>
      </c>
      <c r="D77" s="117">
        <f t="shared" si="30"/>
        <v>0</v>
      </c>
      <c r="E77" s="117">
        <f t="shared" si="30"/>
        <v>447984000</v>
      </c>
      <c r="F77" s="117">
        <f t="shared" si="30"/>
        <v>0</v>
      </c>
      <c r="G77" s="117">
        <f t="shared" si="30"/>
        <v>0</v>
      </c>
      <c r="H77" s="117">
        <f t="shared" si="30"/>
        <v>155081000</v>
      </c>
      <c r="I77" s="117">
        <f t="shared" si="30"/>
        <v>0</v>
      </c>
      <c r="J77" s="117">
        <f t="shared" si="30"/>
        <v>155866000</v>
      </c>
      <c r="K77" s="117">
        <f t="shared" si="30"/>
        <v>0</v>
      </c>
      <c r="L77" s="117">
        <f t="shared" si="30"/>
        <v>124497000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435444000</v>
      </c>
      <c r="Q77" s="118">
        <f t="shared" si="30"/>
        <v>0</v>
      </c>
      <c r="R77" s="14">
        <f t="shared" si="30"/>
        <v>-81.21693298592047</v>
      </c>
      <c r="S77" s="14">
        <f t="shared" si="30"/>
        <v>0</v>
      </c>
      <c r="T77" s="15">
        <f>IF(SUM($E78:$E86)=0,0,(P77/SUM($E78:$E86))*100)</f>
        <v>97.2007928854602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272736000</v>
      </c>
      <c r="C79" s="114">
        <v>0</v>
      </c>
      <c r="D79" s="114"/>
      <c r="E79" s="114">
        <f t="shared" si="31"/>
        <v>272736000</v>
      </c>
      <c r="F79" s="114">
        <v>0</v>
      </c>
      <c r="G79" s="114">
        <v>0</v>
      </c>
      <c r="H79" s="114">
        <v>111414000</v>
      </c>
      <c r="I79" s="114">
        <v>0</v>
      </c>
      <c r="J79" s="114">
        <v>83728000</v>
      </c>
      <c r="K79" s="114">
        <v>0</v>
      </c>
      <c r="L79" s="114">
        <v>78040000</v>
      </c>
      <c r="M79" s="114">
        <v>0</v>
      </c>
      <c r="N79" s="114"/>
      <c r="O79" s="114"/>
      <c r="P79" s="116">
        <f t="shared" si="32"/>
        <v>273182000</v>
      </c>
      <c r="Q79" s="116">
        <f t="shared" si="33"/>
        <v>0</v>
      </c>
      <c r="R79" s="87">
        <f t="shared" si="34"/>
        <v>-6.793426332887445</v>
      </c>
      <c r="S79" s="88">
        <f t="shared" si="35"/>
        <v>0</v>
      </c>
      <c r="T79" s="87">
        <f t="shared" si="36"/>
        <v>100.16352810043412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223000</v>
      </c>
      <c r="C82" s="114">
        <v>0</v>
      </c>
      <c r="D82" s="114"/>
      <c r="E82" s="114">
        <f t="shared" si="31"/>
        <v>223000</v>
      </c>
      <c r="F82" s="114">
        <v>0</v>
      </c>
      <c r="G82" s="114">
        <v>0</v>
      </c>
      <c r="H82" s="114">
        <v>223000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223000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100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9550000</v>
      </c>
      <c r="C83" s="114">
        <v>-311000</v>
      </c>
      <c r="D83" s="114"/>
      <c r="E83" s="114">
        <f t="shared" si="31"/>
        <v>9239000</v>
      </c>
      <c r="F83" s="114">
        <v>0</v>
      </c>
      <c r="G83" s="114">
        <v>0</v>
      </c>
      <c r="H83" s="114">
        <v>8683000</v>
      </c>
      <c r="I83" s="114">
        <v>0</v>
      </c>
      <c r="J83" s="114">
        <v>556000</v>
      </c>
      <c r="K83" s="114">
        <v>0</v>
      </c>
      <c r="L83" s="114">
        <v>340000</v>
      </c>
      <c r="M83" s="114">
        <v>0</v>
      </c>
      <c r="N83" s="114"/>
      <c r="O83" s="114"/>
      <c r="P83" s="116">
        <f t="shared" si="32"/>
        <v>9579000</v>
      </c>
      <c r="Q83" s="116">
        <f t="shared" si="33"/>
        <v>0</v>
      </c>
      <c r="R83" s="87">
        <f t="shared" si="34"/>
        <v>-38.84892086330935</v>
      </c>
      <c r="S83" s="88">
        <f t="shared" si="35"/>
        <v>0</v>
      </c>
      <c r="T83" s="87">
        <f t="shared" si="36"/>
        <v>103.68005195367465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65786000</v>
      </c>
      <c r="C84" s="114">
        <v>100000000</v>
      </c>
      <c r="D84" s="114"/>
      <c r="E84" s="114">
        <f t="shared" si="31"/>
        <v>165786000</v>
      </c>
      <c r="F84" s="114">
        <v>0</v>
      </c>
      <c r="G84" s="114">
        <v>0</v>
      </c>
      <c r="H84" s="114">
        <v>34761000</v>
      </c>
      <c r="I84" s="114">
        <v>0</v>
      </c>
      <c r="J84" s="114">
        <v>71582000</v>
      </c>
      <c r="K84" s="114">
        <v>0</v>
      </c>
      <c r="L84" s="114">
        <v>46117000</v>
      </c>
      <c r="M84" s="114">
        <v>0</v>
      </c>
      <c r="N84" s="114"/>
      <c r="O84" s="114"/>
      <c r="P84" s="116">
        <f t="shared" si="32"/>
        <v>152460000</v>
      </c>
      <c r="Q84" s="116">
        <f t="shared" si="33"/>
        <v>0</v>
      </c>
      <c r="R84" s="87">
        <f t="shared" si="34"/>
        <v>-35.57458578972367</v>
      </c>
      <c r="S84" s="88">
        <f t="shared" si="35"/>
        <v>0</v>
      </c>
      <c r="T84" s="87">
        <f t="shared" si="36"/>
        <v>91.96192682132389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348295000</v>
      </c>
      <c r="C104" s="127">
        <f t="shared" si="44"/>
        <v>99689000</v>
      </c>
      <c r="D104" s="127">
        <f t="shared" si="44"/>
        <v>0</v>
      </c>
      <c r="E104" s="127">
        <f t="shared" si="44"/>
        <v>447984000</v>
      </c>
      <c r="F104" s="127">
        <f t="shared" si="44"/>
        <v>0</v>
      </c>
      <c r="G104" s="127">
        <f t="shared" si="44"/>
        <v>0</v>
      </c>
      <c r="H104" s="127">
        <f t="shared" si="44"/>
        <v>155081000</v>
      </c>
      <c r="I104" s="127">
        <f t="shared" si="44"/>
        <v>0</v>
      </c>
      <c r="J104" s="127">
        <f t="shared" si="44"/>
        <v>155866000</v>
      </c>
      <c r="K104" s="127">
        <f t="shared" si="44"/>
        <v>0</v>
      </c>
      <c r="L104" s="127">
        <f t="shared" si="44"/>
        <v>124497000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435444000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0.972007928854602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348295000</v>
      </c>
      <c r="C105" s="129">
        <f aca="true" t="shared" si="45" ref="C105:Q105">C77</f>
        <v>99689000</v>
      </c>
      <c r="D105" s="129">
        <f t="shared" si="45"/>
        <v>0</v>
      </c>
      <c r="E105" s="129">
        <f t="shared" si="45"/>
        <v>447984000</v>
      </c>
      <c r="F105" s="129">
        <f t="shared" si="45"/>
        <v>0</v>
      </c>
      <c r="G105" s="129">
        <f t="shared" si="45"/>
        <v>0</v>
      </c>
      <c r="H105" s="129">
        <f t="shared" si="45"/>
        <v>155081000</v>
      </c>
      <c r="I105" s="129">
        <f t="shared" si="45"/>
        <v>0</v>
      </c>
      <c r="J105" s="129">
        <f t="shared" si="45"/>
        <v>155866000</v>
      </c>
      <c r="K105" s="129">
        <f t="shared" si="45"/>
        <v>0</v>
      </c>
      <c r="L105" s="129">
        <f t="shared" si="45"/>
        <v>124497000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435444000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0.972007928854602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99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1050000</v>
      </c>
      <c r="C10" s="93">
        <v>0</v>
      </c>
      <c r="D10" s="93"/>
      <c r="E10" s="93">
        <f aca="true" t="shared" si="0" ref="E10:E15">$B10+$C10+$D10</f>
        <v>1050000</v>
      </c>
      <c r="F10" s="94">
        <v>1050000</v>
      </c>
      <c r="G10" s="95">
        <v>1050000</v>
      </c>
      <c r="H10" s="94">
        <v>264000</v>
      </c>
      <c r="I10" s="95">
        <v>262500</v>
      </c>
      <c r="J10" s="94">
        <v>264000</v>
      </c>
      <c r="K10" s="95">
        <v>262500</v>
      </c>
      <c r="L10" s="94">
        <v>264000</v>
      </c>
      <c r="M10" s="95">
        <v>262500</v>
      </c>
      <c r="N10" s="94"/>
      <c r="O10" s="95"/>
      <c r="P10" s="94">
        <f aca="true" t="shared" si="1" ref="P10:P15">$H10+$J10+$L10+$N10</f>
        <v>792000</v>
      </c>
      <c r="Q10" s="95">
        <f aca="true" t="shared" si="2" ref="Q10:Q15">$I10+$K10+$M10+$O10</f>
        <v>787500</v>
      </c>
      <c r="R10" s="47">
        <f aca="true" t="shared" si="3" ref="R10:R15">IF($J10=0,0,(($L10-$J10)/$J10)*100)</f>
        <v>0</v>
      </c>
      <c r="S10" s="48">
        <f aca="true" t="shared" si="4" ref="S10:S15">IF($K10=0,0,(($M10-$K10)/$K10)*100)</f>
        <v>0</v>
      </c>
      <c r="T10" s="47">
        <f>IF($E10=0,0,($P10/$E10)*100)</f>
        <v>75.42857142857143</v>
      </c>
      <c r="U10" s="49">
        <f>IF($E10=0,0,($Q10/$E10)*100)</f>
        <v>75</v>
      </c>
      <c r="V10" s="94"/>
      <c r="W10" s="95"/>
    </row>
    <row r="11" spans="1:23" ht="12.75" customHeight="1">
      <c r="A11" s="46" t="s">
        <v>35</v>
      </c>
      <c r="B11" s="93">
        <v>7700000</v>
      </c>
      <c r="C11" s="93">
        <v>0</v>
      </c>
      <c r="D11" s="93"/>
      <c r="E11" s="93">
        <f t="shared" si="0"/>
        <v>7700000</v>
      </c>
      <c r="F11" s="94">
        <v>7700000</v>
      </c>
      <c r="G11" s="95">
        <v>0</v>
      </c>
      <c r="H11" s="94">
        <v>193000</v>
      </c>
      <c r="I11" s="95">
        <v>0</v>
      </c>
      <c r="J11" s="94">
        <v>232000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425000</v>
      </c>
      <c r="Q11" s="95">
        <f t="shared" si="2"/>
        <v>0</v>
      </c>
      <c r="R11" s="47">
        <f t="shared" si="3"/>
        <v>-100</v>
      </c>
      <c r="S11" s="48">
        <f t="shared" si="4"/>
        <v>0</v>
      </c>
      <c r="T11" s="47">
        <f>IF($E11=0,0,($P11/$E11)*100)</f>
        <v>5.51948051948052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60000000</v>
      </c>
      <c r="C13" s="93">
        <v>0</v>
      </c>
      <c r="D13" s="93"/>
      <c r="E13" s="93">
        <f t="shared" si="0"/>
        <v>60000000</v>
      </c>
      <c r="F13" s="94">
        <v>60000000</v>
      </c>
      <c r="G13" s="95">
        <v>60000000</v>
      </c>
      <c r="H13" s="94">
        <v>6560000</v>
      </c>
      <c r="I13" s="95">
        <v>9451149</v>
      </c>
      <c r="J13" s="94">
        <v>7020000</v>
      </c>
      <c r="K13" s="95">
        <v>4129300</v>
      </c>
      <c r="L13" s="94">
        <v>3855000</v>
      </c>
      <c r="M13" s="95">
        <v>6933672</v>
      </c>
      <c r="N13" s="94"/>
      <c r="O13" s="95"/>
      <c r="P13" s="94">
        <f t="shared" si="1"/>
        <v>17435000</v>
      </c>
      <c r="Q13" s="95">
        <f t="shared" si="2"/>
        <v>20514121</v>
      </c>
      <c r="R13" s="47">
        <f t="shared" si="3"/>
        <v>-45.085470085470085</v>
      </c>
      <c r="S13" s="48">
        <f t="shared" si="4"/>
        <v>67.9139805778219</v>
      </c>
      <c r="T13" s="47">
        <f>IF($E13=0,0,($P13/$E13)*100)</f>
        <v>29.058333333333337</v>
      </c>
      <c r="U13" s="49">
        <f>IF($E13=0,0,($Q13/$E13)*100)</f>
        <v>34.19020166666667</v>
      </c>
      <c r="V13" s="94"/>
      <c r="W13" s="95"/>
    </row>
    <row r="14" spans="1:23" ht="12.75" customHeight="1">
      <c r="A14" s="46" t="s">
        <v>37</v>
      </c>
      <c r="B14" s="93">
        <v>887000</v>
      </c>
      <c r="C14" s="93">
        <v>-887000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69637000</v>
      </c>
      <c r="C15" s="96">
        <f>SUM(C9:C14)</f>
        <v>-887000</v>
      </c>
      <c r="D15" s="96"/>
      <c r="E15" s="96">
        <f t="shared" si="0"/>
        <v>68750000</v>
      </c>
      <c r="F15" s="97">
        <f aca="true" t="shared" si="5" ref="F15:O15">SUM(F9:F14)</f>
        <v>68750000</v>
      </c>
      <c r="G15" s="98">
        <f t="shared" si="5"/>
        <v>61050000</v>
      </c>
      <c r="H15" s="97">
        <f t="shared" si="5"/>
        <v>7017000</v>
      </c>
      <c r="I15" s="98">
        <f t="shared" si="5"/>
        <v>9713649</v>
      </c>
      <c r="J15" s="97">
        <f t="shared" si="5"/>
        <v>7516000</v>
      </c>
      <c r="K15" s="98">
        <f t="shared" si="5"/>
        <v>4391800</v>
      </c>
      <c r="L15" s="97">
        <f t="shared" si="5"/>
        <v>4119000</v>
      </c>
      <c r="M15" s="98">
        <f t="shared" si="5"/>
        <v>7196172</v>
      </c>
      <c r="N15" s="97">
        <f t="shared" si="5"/>
        <v>0</v>
      </c>
      <c r="O15" s="98">
        <f t="shared" si="5"/>
        <v>0</v>
      </c>
      <c r="P15" s="97">
        <f t="shared" si="1"/>
        <v>18652000</v>
      </c>
      <c r="Q15" s="98">
        <f t="shared" si="2"/>
        <v>21301621</v>
      </c>
      <c r="R15" s="51">
        <f t="shared" si="3"/>
        <v>-45.19691325172964</v>
      </c>
      <c r="S15" s="52">
        <f t="shared" si="4"/>
        <v>63.85472926818161</v>
      </c>
      <c r="T15" s="51">
        <f>IF(SUM($E9:$E13)=0,0,(P15/SUM($E9:$E13))*100)</f>
        <v>27.13018181818182</v>
      </c>
      <c r="U15" s="53">
        <f>IF(SUM($E9:$E13)=0,0,(Q15/SUM($E9:$E13))*100)</f>
        <v>30.984176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0</v>
      </c>
      <c r="C17" s="93">
        <v>0</v>
      </c>
      <c r="D17" s="93"/>
      <c r="E17" s="93">
        <f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>
        <v>0</v>
      </c>
      <c r="M17" s="95">
        <v>0</v>
      </c>
      <c r="N17" s="94"/>
      <c r="O17" s="95"/>
      <c r="P17" s="94">
        <f>$H17+$J17+$L17+$N17</f>
        <v>0</v>
      </c>
      <c r="Q17" s="95">
        <f>$I17+$K17+$M17+$O17</f>
        <v>0</v>
      </c>
      <c r="R17" s="47">
        <f>IF($J17=0,0,(($L17-$J17)/$J17)*100)</f>
        <v>0</v>
      </c>
      <c r="S17" s="48">
        <f>IF($K17=0,0,(($M17-$K17)/$K17)*100)</f>
        <v>0</v>
      </c>
      <c r="T17" s="47">
        <f>IF($E17=0,0,($P17/$E17)*100)</f>
        <v>0</v>
      </c>
      <c r="U17" s="49">
        <f>IF($E17=0,0,($Q17/$E17)*100)</f>
        <v>0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0</v>
      </c>
      <c r="C21" s="96">
        <f>SUM(C17:C20)</f>
        <v>0</v>
      </c>
      <c r="D21" s="96"/>
      <c r="E21" s="96">
        <f>$B21+$C21+$D21</f>
        <v>0</v>
      </c>
      <c r="F21" s="97">
        <f aca="true" t="shared" si="6" ref="F21:O21">SUM(F17:F20)</f>
        <v>0</v>
      </c>
      <c r="G21" s="98">
        <f t="shared" si="6"/>
        <v>0</v>
      </c>
      <c r="H21" s="97">
        <f t="shared" si="6"/>
        <v>0</v>
      </c>
      <c r="I21" s="98">
        <f t="shared" si="6"/>
        <v>0</v>
      </c>
      <c r="J21" s="97">
        <f t="shared" si="6"/>
        <v>0</v>
      </c>
      <c r="K21" s="98">
        <f t="shared" si="6"/>
        <v>0</v>
      </c>
      <c r="L21" s="97">
        <f t="shared" si="6"/>
        <v>0</v>
      </c>
      <c r="M21" s="98">
        <f t="shared" si="6"/>
        <v>0</v>
      </c>
      <c r="N21" s="97">
        <f t="shared" si="6"/>
        <v>0</v>
      </c>
      <c r="O21" s="98">
        <f t="shared" si="6"/>
        <v>0</v>
      </c>
      <c r="P21" s="97">
        <f>$H21+$J21+$L21+$N21</f>
        <v>0</v>
      </c>
      <c r="Q21" s="98">
        <f>$I21+$K21+$M21+$O21</f>
        <v>0</v>
      </c>
      <c r="R21" s="51">
        <f>IF($J21=0,0,(($L21-$J21)/$J21)*100)</f>
        <v>0</v>
      </c>
      <c r="S21" s="52">
        <f>IF($K21=0,0,(($M21-$K21)/$K21)*100)</f>
        <v>0</v>
      </c>
      <c r="T21" s="51">
        <f>IF($E21=0,0,($P21/$E21)*100)</f>
        <v>0</v>
      </c>
      <c r="U21" s="53">
        <f>IF($E21=0,0,($Q21/$E21)*100)</f>
        <v>0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>
        <v>3502000</v>
      </c>
      <c r="W24" s="95">
        <v>3358000</v>
      </c>
    </row>
    <row r="25" spans="1:23" ht="12.75" customHeight="1">
      <c r="A25" s="46" t="s">
        <v>47</v>
      </c>
      <c r="B25" s="93">
        <v>1151368000</v>
      </c>
      <c r="C25" s="93">
        <v>0</v>
      </c>
      <c r="D25" s="93"/>
      <c r="E25" s="93">
        <f>$B25+$C25+$D25</f>
        <v>1151368000</v>
      </c>
      <c r="F25" s="94">
        <v>1151368000</v>
      </c>
      <c r="G25" s="95">
        <v>1151368000</v>
      </c>
      <c r="H25" s="94">
        <v>171238000</v>
      </c>
      <c r="I25" s="95">
        <v>140753500</v>
      </c>
      <c r="J25" s="94">
        <v>182071000</v>
      </c>
      <c r="K25" s="95">
        <v>267493000</v>
      </c>
      <c r="L25" s="94">
        <v>200584000</v>
      </c>
      <c r="M25" s="95">
        <v>201292000</v>
      </c>
      <c r="N25" s="94"/>
      <c r="O25" s="95"/>
      <c r="P25" s="94">
        <f>$H25+$J25+$L25+$N25</f>
        <v>553893000</v>
      </c>
      <c r="Q25" s="95">
        <f>$I25+$K25+$M25+$O25</f>
        <v>609538500</v>
      </c>
      <c r="R25" s="47">
        <f>IF($J25=0,0,(($L25-$J25)/$J25)*100)</f>
        <v>10.168011380175864</v>
      </c>
      <c r="S25" s="48">
        <f>IF($K25=0,0,(($M25-$K25)/$K25)*100)</f>
        <v>-24.74868501231808</v>
      </c>
      <c r="T25" s="47">
        <f>IF($E25=0,0,($P25/$E25)*100)</f>
        <v>48.10738182753038</v>
      </c>
      <c r="U25" s="49">
        <f>IF($E25=0,0,($Q25/$E25)*100)</f>
        <v>52.9403718011965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1151368000</v>
      </c>
      <c r="C27" s="96">
        <f>SUM(C23:C26)</f>
        <v>0</v>
      </c>
      <c r="D27" s="96"/>
      <c r="E27" s="96">
        <f>$B27+$C27+$D27</f>
        <v>1151368000</v>
      </c>
      <c r="F27" s="97">
        <f aca="true" t="shared" si="7" ref="F27:O27">SUM(F23:F26)</f>
        <v>1151368000</v>
      </c>
      <c r="G27" s="98">
        <f t="shared" si="7"/>
        <v>1151368000</v>
      </c>
      <c r="H27" s="97">
        <f t="shared" si="7"/>
        <v>171238000</v>
      </c>
      <c r="I27" s="98">
        <f t="shared" si="7"/>
        <v>140753500</v>
      </c>
      <c r="J27" s="97">
        <f t="shared" si="7"/>
        <v>182071000</v>
      </c>
      <c r="K27" s="98">
        <f t="shared" si="7"/>
        <v>267493000</v>
      </c>
      <c r="L27" s="97">
        <f t="shared" si="7"/>
        <v>200584000</v>
      </c>
      <c r="M27" s="98">
        <f t="shared" si="7"/>
        <v>201292000</v>
      </c>
      <c r="N27" s="97">
        <f t="shared" si="7"/>
        <v>0</v>
      </c>
      <c r="O27" s="98">
        <f t="shared" si="7"/>
        <v>0</v>
      </c>
      <c r="P27" s="97">
        <f>$H27+$J27+$L27+$N27</f>
        <v>553893000</v>
      </c>
      <c r="Q27" s="98">
        <f>$I27+$K27+$M27+$O27</f>
        <v>609538500</v>
      </c>
      <c r="R27" s="51">
        <f>IF($J27=0,0,(($L27-$J27)/$J27)*100)</f>
        <v>10.168011380175864</v>
      </c>
      <c r="S27" s="52">
        <f>IF($K27=0,0,(($M27-$K27)/$K27)*100)</f>
        <v>-24.74868501231808</v>
      </c>
      <c r="T27" s="51">
        <f>IF($E27=0,0,($P27/$E27)*100)</f>
        <v>48.10738182753038</v>
      </c>
      <c r="U27" s="53">
        <f>IF($E27=0,0,($Q27/$E27)*100)</f>
        <v>52.9403718011965</v>
      </c>
      <c r="V27" s="97">
        <f>SUM(V23:V26)</f>
        <v>3502000</v>
      </c>
      <c r="W27" s="98">
        <f>SUM(W23:W26)</f>
        <v>3358000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38447000</v>
      </c>
      <c r="C29" s="93">
        <v>0</v>
      </c>
      <c r="D29" s="93"/>
      <c r="E29" s="93">
        <f>$B29+$C29+$D29</f>
        <v>38447000</v>
      </c>
      <c r="F29" s="94">
        <v>38447000</v>
      </c>
      <c r="G29" s="95">
        <v>38447000</v>
      </c>
      <c r="H29" s="94">
        <v>15379000</v>
      </c>
      <c r="I29" s="95">
        <v>17379000</v>
      </c>
      <c r="J29" s="94">
        <v>5917000</v>
      </c>
      <c r="K29" s="95">
        <v>6311000</v>
      </c>
      <c r="L29" s="94">
        <v>6372000</v>
      </c>
      <c r="M29" s="95">
        <v>6371770</v>
      </c>
      <c r="N29" s="94"/>
      <c r="O29" s="95"/>
      <c r="P29" s="94">
        <f>$H29+$J29+$L29+$N29</f>
        <v>27668000</v>
      </c>
      <c r="Q29" s="95">
        <f>$I29+$K29+$M29+$O29</f>
        <v>30061770</v>
      </c>
      <c r="R29" s="47">
        <f>IF($J29=0,0,(($L29-$J29)/$J29)*100)</f>
        <v>7.689707622105797</v>
      </c>
      <c r="S29" s="48">
        <f>IF($K29=0,0,(($M29-$K29)/$K29)*100)</f>
        <v>0.9629218824275075</v>
      </c>
      <c r="T29" s="47">
        <f>IF($E29=0,0,($P29/$E29)*100)</f>
        <v>71.96400239290452</v>
      </c>
      <c r="U29" s="49">
        <f>IF($E29=0,0,($Q29/$E29)*100)</f>
        <v>78.19015787967852</v>
      </c>
      <c r="V29" s="94"/>
      <c r="W29" s="95"/>
    </row>
    <row r="30" spans="1:23" ht="12.75" customHeight="1">
      <c r="A30" s="50" t="s">
        <v>38</v>
      </c>
      <c r="B30" s="96">
        <f>B29</f>
        <v>38447000</v>
      </c>
      <c r="C30" s="96">
        <f>C29</f>
        <v>0</v>
      </c>
      <c r="D30" s="96"/>
      <c r="E30" s="96">
        <f>$B30+$C30+$D30</f>
        <v>38447000</v>
      </c>
      <c r="F30" s="97">
        <f aca="true" t="shared" si="8" ref="F30:O30">F29</f>
        <v>38447000</v>
      </c>
      <c r="G30" s="98">
        <f t="shared" si="8"/>
        <v>38447000</v>
      </c>
      <c r="H30" s="97">
        <f t="shared" si="8"/>
        <v>15379000</v>
      </c>
      <c r="I30" s="98">
        <f t="shared" si="8"/>
        <v>17379000</v>
      </c>
      <c r="J30" s="97">
        <f t="shared" si="8"/>
        <v>5917000</v>
      </c>
      <c r="K30" s="98">
        <f t="shared" si="8"/>
        <v>6311000</v>
      </c>
      <c r="L30" s="97">
        <f t="shared" si="8"/>
        <v>6372000</v>
      </c>
      <c r="M30" s="98">
        <f t="shared" si="8"/>
        <v>6371770</v>
      </c>
      <c r="N30" s="97">
        <f t="shared" si="8"/>
        <v>0</v>
      </c>
      <c r="O30" s="98">
        <f t="shared" si="8"/>
        <v>0</v>
      </c>
      <c r="P30" s="97">
        <f>$H30+$J30+$L30+$N30</f>
        <v>27668000</v>
      </c>
      <c r="Q30" s="98">
        <f>$I30+$K30+$M30+$O30</f>
        <v>30061770</v>
      </c>
      <c r="R30" s="51">
        <f>IF($J30=0,0,(($L30-$J30)/$J30)*100)</f>
        <v>7.689707622105797</v>
      </c>
      <c r="S30" s="52">
        <f>IF($K30=0,0,(($M30-$K30)/$K30)*100)</f>
        <v>0.9629218824275075</v>
      </c>
      <c r="T30" s="51">
        <f>IF($E30=0,0,($P30/$E30)*100)</f>
        <v>71.96400239290452</v>
      </c>
      <c r="U30" s="53">
        <f>IF($E30=0,0,($Q30/$E30)*100)</f>
        <v>78.19015787967852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37000000</v>
      </c>
      <c r="C32" s="93">
        <v>0</v>
      </c>
      <c r="D32" s="93"/>
      <c r="E32" s="93">
        <f aca="true" t="shared" si="9" ref="E32:E37">$B32+$C32+$D32</f>
        <v>37000000</v>
      </c>
      <c r="F32" s="94">
        <v>37000000</v>
      </c>
      <c r="G32" s="95">
        <v>37000000</v>
      </c>
      <c r="H32" s="94">
        <v>29200000</v>
      </c>
      <c r="I32" s="95">
        <v>0</v>
      </c>
      <c r="J32" s="94">
        <v>7800000</v>
      </c>
      <c r="K32" s="95">
        <v>0</v>
      </c>
      <c r="L32" s="94">
        <v>0</v>
      </c>
      <c r="M32" s="95">
        <v>13229689</v>
      </c>
      <c r="N32" s="94"/>
      <c r="O32" s="95"/>
      <c r="P32" s="94">
        <f aca="true" t="shared" si="10" ref="P32:P37">$H32+$J32+$L32+$N32</f>
        <v>37000000</v>
      </c>
      <c r="Q32" s="95">
        <f aca="true" t="shared" si="11" ref="Q32:Q37">$I32+$K32+$M32+$O32</f>
        <v>13229689</v>
      </c>
      <c r="R32" s="47">
        <f aca="true" t="shared" si="12" ref="R32:R37">IF($J32=0,0,(($L32-$J32)/$J32)*100)</f>
        <v>-100</v>
      </c>
      <c r="S32" s="48">
        <f aca="true" t="shared" si="13" ref="S32:S37">IF($K32=0,0,(($M32-$K32)/$K32)*100)</f>
        <v>0</v>
      </c>
      <c r="T32" s="47">
        <f>IF($E32=0,0,($P32/$E32)*100)</f>
        <v>100</v>
      </c>
      <c r="U32" s="49">
        <f>IF($E32=0,0,($Q32/$E32)*100)</f>
        <v>35.755916216216214</v>
      </c>
      <c r="V32" s="94"/>
      <c r="W32" s="95"/>
    </row>
    <row r="33" spans="1:23" ht="12.75" customHeight="1">
      <c r="A33" s="46" t="s">
        <v>53</v>
      </c>
      <c r="B33" s="93">
        <v>28201000</v>
      </c>
      <c r="C33" s="93">
        <v>0</v>
      </c>
      <c r="D33" s="93"/>
      <c r="E33" s="93">
        <f t="shared" si="9"/>
        <v>28201000</v>
      </c>
      <c r="F33" s="94">
        <v>28201000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65201000</v>
      </c>
      <c r="C37" s="96">
        <f>SUM(C32:C36)</f>
        <v>0</v>
      </c>
      <c r="D37" s="96"/>
      <c r="E37" s="96">
        <f t="shared" si="9"/>
        <v>65201000</v>
      </c>
      <c r="F37" s="97">
        <f aca="true" t="shared" si="14" ref="F37:O37">SUM(F32:F36)</f>
        <v>65201000</v>
      </c>
      <c r="G37" s="98">
        <f t="shared" si="14"/>
        <v>37000000</v>
      </c>
      <c r="H37" s="97">
        <f t="shared" si="14"/>
        <v>29200000</v>
      </c>
      <c r="I37" s="98">
        <f t="shared" si="14"/>
        <v>0</v>
      </c>
      <c r="J37" s="97">
        <f t="shared" si="14"/>
        <v>7800000</v>
      </c>
      <c r="K37" s="98">
        <f t="shared" si="14"/>
        <v>0</v>
      </c>
      <c r="L37" s="97">
        <f t="shared" si="14"/>
        <v>0</v>
      </c>
      <c r="M37" s="98">
        <f t="shared" si="14"/>
        <v>13229689</v>
      </c>
      <c r="N37" s="97">
        <f t="shared" si="14"/>
        <v>0</v>
      </c>
      <c r="O37" s="98">
        <f t="shared" si="14"/>
        <v>0</v>
      </c>
      <c r="P37" s="97">
        <f t="shared" si="10"/>
        <v>37000000</v>
      </c>
      <c r="Q37" s="98">
        <f t="shared" si="11"/>
        <v>13229689</v>
      </c>
      <c r="R37" s="51">
        <f t="shared" si="12"/>
        <v>-100</v>
      </c>
      <c r="S37" s="52">
        <f t="shared" si="13"/>
        <v>0</v>
      </c>
      <c r="T37" s="51">
        <f>IF((+$E32+$E35)=0,0,(P37/(+$E32+$E35))*100)</f>
        <v>100</v>
      </c>
      <c r="U37" s="53">
        <f>IF((+$E32+$E35)=0,0,(Q37/(+$E32+$E35))*100)</f>
        <v>35.755916216216214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0</v>
      </c>
      <c r="C47" s="96">
        <f>SUM(C39:C46)</f>
        <v>0</v>
      </c>
      <c r="D47" s="96"/>
      <c r="E47" s="96">
        <f t="shared" si="15"/>
        <v>0</v>
      </c>
      <c r="F47" s="97">
        <f aca="true" t="shared" si="22" ref="F47:O47">SUM(F39:F46)</f>
        <v>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16505000</v>
      </c>
      <c r="C57" s="93">
        <v>0</v>
      </c>
      <c r="D57" s="93"/>
      <c r="E57" s="93">
        <f>$B57+$C57+$D57</f>
        <v>16505000</v>
      </c>
      <c r="F57" s="94">
        <v>16505000</v>
      </c>
      <c r="G57" s="95">
        <v>16505000</v>
      </c>
      <c r="H57" s="94">
        <v>0</v>
      </c>
      <c r="I57" s="95">
        <v>0</v>
      </c>
      <c r="J57" s="94">
        <v>1240000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1240000</v>
      </c>
      <c r="Q57" s="95">
        <f>$I57+$K57+$M57+$O57</f>
        <v>0</v>
      </c>
      <c r="R57" s="47">
        <f>IF($J57=0,0,(($L57-$J57)/$J57)*100)</f>
        <v>-100</v>
      </c>
      <c r="S57" s="48">
        <f>IF($K57=0,0,(($M57-$K57)/$K57)*100)</f>
        <v>0</v>
      </c>
      <c r="T57" s="47">
        <f>IF($E57=0,0,($P57/$E57)*100)</f>
        <v>7.512874886398062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16505000</v>
      </c>
      <c r="C58" s="96">
        <f>SUM(C55:C57)</f>
        <v>0</v>
      </c>
      <c r="D58" s="96"/>
      <c r="E58" s="96">
        <f>$B58+$C58+$D58</f>
        <v>16505000</v>
      </c>
      <c r="F58" s="97">
        <f aca="true" t="shared" si="24" ref="F58:O58">SUM(F55:F57)</f>
        <v>16505000</v>
      </c>
      <c r="G58" s="98">
        <f t="shared" si="24"/>
        <v>16505000</v>
      </c>
      <c r="H58" s="97">
        <f t="shared" si="24"/>
        <v>0</v>
      </c>
      <c r="I58" s="98">
        <f t="shared" si="24"/>
        <v>0</v>
      </c>
      <c r="J58" s="97">
        <f t="shared" si="24"/>
        <v>1240000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1240000</v>
      </c>
      <c r="Q58" s="98">
        <f>$I58+$K58+$M58+$O58</f>
        <v>0</v>
      </c>
      <c r="R58" s="51">
        <f>IF($J58=0,0,(($L58-$J58)/$J58)*100)</f>
        <v>-100</v>
      </c>
      <c r="S58" s="52">
        <f>IF($K58=0,0,(($M58-$K58)/$K58)*100)</f>
        <v>0</v>
      </c>
      <c r="T58" s="51">
        <f>IF((+$E55+$E57)=0,0,(P58/(+$E55+$E57))*100)</f>
        <v>7.512874886398062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1341158000</v>
      </c>
      <c r="C59" s="105">
        <f>SUM(C9:C14,C17:C20,C23:C26,C29,C32:C36,C39:C46,C49:C52,C55:C57)</f>
        <v>-887000</v>
      </c>
      <c r="D59" s="105"/>
      <c r="E59" s="105">
        <f>$B59+$C59+$D59</f>
        <v>1340271000</v>
      </c>
      <c r="F59" s="106">
        <f aca="true" t="shared" si="25" ref="F59:O59">SUM(F9:F14,F17:F20,F23:F26,F29,F32:F36,F39:F46,F49:F52,F55:F57)</f>
        <v>1340271000</v>
      </c>
      <c r="G59" s="107">
        <f t="shared" si="25"/>
        <v>1304370000</v>
      </c>
      <c r="H59" s="106">
        <f t="shared" si="25"/>
        <v>222834000</v>
      </c>
      <c r="I59" s="107">
        <f t="shared" si="25"/>
        <v>167846149</v>
      </c>
      <c r="J59" s="106">
        <f t="shared" si="25"/>
        <v>204544000</v>
      </c>
      <c r="K59" s="107">
        <f t="shared" si="25"/>
        <v>278195800</v>
      </c>
      <c r="L59" s="106">
        <f t="shared" si="25"/>
        <v>211075000</v>
      </c>
      <c r="M59" s="107">
        <f t="shared" si="25"/>
        <v>228089631</v>
      </c>
      <c r="N59" s="106">
        <f t="shared" si="25"/>
        <v>0</v>
      </c>
      <c r="O59" s="107">
        <f t="shared" si="25"/>
        <v>0</v>
      </c>
      <c r="P59" s="106">
        <f>$H59+$J59+$L59+$N59</f>
        <v>638453000</v>
      </c>
      <c r="Q59" s="107">
        <f>$I59+$K59+$M59+$O59</f>
        <v>674131580</v>
      </c>
      <c r="R59" s="60">
        <f>IF($J59=0,0,(($L59-$J59)/$J59)*100)</f>
        <v>3.192956038798498</v>
      </c>
      <c r="S59" s="61">
        <f>IF($K59=0,0,(($M59-$K59)/$K59)*100)</f>
        <v>-18.01111627134558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48.6599800315532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51.37923891255802</v>
      </c>
      <c r="V59" s="106">
        <f>SUM(V9:V14,V17:V20,V23:V26,V29,V32:V36,V39:V46,V49:V52,V55:V57)</f>
        <v>3502000</v>
      </c>
      <c r="W59" s="107">
        <f>SUM(W9:W14,W17:W20,W23:W26,W29,W32:W36,W39:W46,W49:W52,W55:W57)</f>
        <v>3358000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>
        <v>0</v>
      </c>
      <c r="M61" s="95">
        <v>0</v>
      </c>
      <c r="N61" s="94"/>
      <c r="O61" s="95"/>
      <c r="P61" s="94">
        <f>$H61+$J61+$L61+$N61</f>
        <v>0</v>
      </c>
      <c r="Q61" s="95">
        <f>$I61+$K61+$M61+$O61</f>
        <v>0</v>
      </c>
      <c r="R61" s="47">
        <f>IF($J61=0,0,(($L61-$J61)/$J61)*100)</f>
        <v>0</v>
      </c>
      <c r="S61" s="48">
        <f>IF($K61=0,0,(($M61-$K61)/$K61)*100)</f>
        <v>0</v>
      </c>
      <c r="T61" s="47">
        <f>IF($E61=0,0,($P61/$E61)*100)</f>
        <v>0</v>
      </c>
      <c r="U61" s="49">
        <f>IF($E61=0,0,($Q61/$E61)*100)</f>
        <v>0</v>
      </c>
      <c r="V61" s="94"/>
      <c r="W61" s="95"/>
    </row>
    <row r="62" spans="1:23" ht="12.75" customHeight="1">
      <c r="A62" s="55" t="s">
        <v>38</v>
      </c>
      <c r="B62" s="102">
        <f>B61</f>
        <v>0</v>
      </c>
      <c r="C62" s="102">
        <f>C61</f>
        <v>0</v>
      </c>
      <c r="D62" s="102"/>
      <c r="E62" s="102">
        <f>$B62+$C62+$D62</f>
        <v>0</v>
      </c>
      <c r="F62" s="103">
        <f aca="true" t="shared" si="26" ref="F62:O62">F61</f>
        <v>0</v>
      </c>
      <c r="G62" s="104">
        <f t="shared" si="26"/>
        <v>0</v>
      </c>
      <c r="H62" s="103">
        <f t="shared" si="26"/>
        <v>0</v>
      </c>
      <c r="I62" s="104">
        <f t="shared" si="26"/>
        <v>0</v>
      </c>
      <c r="J62" s="103">
        <f t="shared" si="26"/>
        <v>0</v>
      </c>
      <c r="K62" s="104">
        <f t="shared" si="26"/>
        <v>0</v>
      </c>
      <c r="L62" s="103">
        <f t="shared" si="26"/>
        <v>0</v>
      </c>
      <c r="M62" s="104">
        <f t="shared" si="26"/>
        <v>0</v>
      </c>
      <c r="N62" s="103">
        <f t="shared" si="26"/>
        <v>0</v>
      </c>
      <c r="O62" s="104">
        <f t="shared" si="26"/>
        <v>0</v>
      </c>
      <c r="P62" s="103">
        <f>$H62+$J62+$L62+$N62</f>
        <v>0</v>
      </c>
      <c r="Q62" s="104">
        <f>$I62+$K62+$M62+$O62</f>
        <v>0</v>
      </c>
      <c r="R62" s="56">
        <f>IF($J62=0,0,(($L62-$J62)/$J62)*100)</f>
        <v>0</v>
      </c>
      <c r="S62" s="57">
        <f>IF($K62=0,0,(($M62-$K62)/$K62)*100)</f>
        <v>0</v>
      </c>
      <c r="T62" s="56">
        <f>IF($E62=0,0,($P62/$E62)*100)</f>
        <v>0</v>
      </c>
      <c r="U62" s="58">
        <f>IF($E62=0,0,($Q62/$E62)*100)</f>
        <v>0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0</v>
      </c>
      <c r="C63" s="105">
        <f>C61</f>
        <v>0</v>
      </c>
      <c r="D63" s="105"/>
      <c r="E63" s="105">
        <f>$B63+$C63+$D63</f>
        <v>0</v>
      </c>
      <c r="F63" s="106">
        <f aca="true" t="shared" si="27" ref="F63:O63">F61</f>
        <v>0</v>
      </c>
      <c r="G63" s="107">
        <f t="shared" si="27"/>
        <v>0</v>
      </c>
      <c r="H63" s="106">
        <f t="shared" si="27"/>
        <v>0</v>
      </c>
      <c r="I63" s="107">
        <f t="shared" si="27"/>
        <v>0</v>
      </c>
      <c r="J63" s="106">
        <f t="shared" si="27"/>
        <v>0</v>
      </c>
      <c r="K63" s="107">
        <f t="shared" si="27"/>
        <v>0</v>
      </c>
      <c r="L63" s="106">
        <f t="shared" si="27"/>
        <v>0</v>
      </c>
      <c r="M63" s="107">
        <f t="shared" si="27"/>
        <v>0</v>
      </c>
      <c r="N63" s="106">
        <f t="shared" si="27"/>
        <v>0</v>
      </c>
      <c r="O63" s="107">
        <f t="shared" si="27"/>
        <v>0</v>
      </c>
      <c r="P63" s="106">
        <f>$H63+$J63+$L63+$N63</f>
        <v>0</v>
      </c>
      <c r="Q63" s="107">
        <f>$I63+$K63+$M63+$O63</f>
        <v>0</v>
      </c>
      <c r="R63" s="60">
        <f>IF($J63=0,0,(($L63-$J63)/$J63)*100)</f>
        <v>0</v>
      </c>
      <c r="S63" s="61">
        <f>IF($K63=0,0,(($M63-$K63)/$K63)*100)</f>
        <v>0</v>
      </c>
      <c r="T63" s="60">
        <f>IF($E63=0,0,($P63/$E63)*100)</f>
        <v>0</v>
      </c>
      <c r="U63" s="64">
        <f>IF($E63=0,0,($Q63/$E63)*100)</f>
        <v>0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1341158000</v>
      </c>
      <c r="C64" s="105">
        <f>SUM(C9:C14,C17:C20,C23:C26,C29,C32:C36,C39:C46,C49:C52,C55:C57,C61)</f>
        <v>-887000</v>
      </c>
      <c r="D64" s="105"/>
      <c r="E64" s="105">
        <f>$B64+$C64+$D64</f>
        <v>1340271000</v>
      </c>
      <c r="F64" s="106">
        <f aca="true" t="shared" si="28" ref="F64:O64">SUM(F9:F14,F17:F20,F23:F26,F29,F32:F36,F39:F46,F49:F52,F55:F57,F61)</f>
        <v>1340271000</v>
      </c>
      <c r="G64" s="107">
        <f t="shared" si="28"/>
        <v>1304370000</v>
      </c>
      <c r="H64" s="106">
        <f t="shared" si="28"/>
        <v>222834000</v>
      </c>
      <c r="I64" s="107">
        <f t="shared" si="28"/>
        <v>167846149</v>
      </c>
      <c r="J64" s="106">
        <f t="shared" si="28"/>
        <v>204544000</v>
      </c>
      <c r="K64" s="107">
        <f t="shared" si="28"/>
        <v>278195800</v>
      </c>
      <c r="L64" s="106">
        <f t="shared" si="28"/>
        <v>211075000</v>
      </c>
      <c r="M64" s="107">
        <f t="shared" si="28"/>
        <v>228089631</v>
      </c>
      <c r="N64" s="106">
        <f t="shared" si="28"/>
        <v>0</v>
      </c>
      <c r="O64" s="107">
        <f t="shared" si="28"/>
        <v>0</v>
      </c>
      <c r="P64" s="106">
        <f>$H64+$J64+$L64+$N64</f>
        <v>638453000</v>
      </c>
      <c r="Q64" s="107">
        <f>$I64+$K64+$M64+$O64</f>
        <v>674131580</v>
      </c>
      <c r="R64" s="60">
        <f>IF($J64=0,0,(($L64-$J64)/$J64)*100)</f>
        <v>3.192956038798498</v>
      </c>
      <c r="S64" s="61">
        <f>IF($K64=0,0,(($M64-$K64)/$K64)*100)</f>
        <v>-18.01111627134558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48.6599800315532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51.37923891255802</v>
      </c>
      <c r="V64" s="106">
        <f>SUM(V9:V14,V17:V20,V23:V26,V29,V32:V36,V39:V46,V49:V52,V55:V57,V61)</f>
        <v>3502000</v>
      </c>
      <c r="W64" s="107">
        <f>SUM(W9:W14,W17:W20,W23:W26,W29,W32:W36,W39:W46,W49:W52,W55:W57,W61)</f>
        <v>3358000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302684000</v>
      </c>
      <c r="C77" s="117">
        <f t="shared" si="30"/>
        <v>94640000</v>
      </c>
      <c r="D77" s="117">
        <f t="shared" si="30"/>
        <v>0</v>
      </c>
      <c r="E77" s="117">
        <f t="shared" si="30"/>
        <v>397324000</v>
      </c>
      <c r="F77" s="117">
        <f t="shared" si="30"/>
        <v>0</v>
      </c>
      <c r="G77" s="117">
        <f t="shared" si="30"/>
        <v>0</v>
      </c>
      <c r="H77" s="117">
        <f t="shared" si="30"/>
        <v>188093000</v>
      </c>
      <c r="I77" s="117">
        <f t="shared" si="30"/>
        <v>0</v>
      </c>
      <c r="J77" s="117">
        <f t="shared" si="30"/>
        <v>120331000</v>
      </c>
      <c r="K77" s="117">
        <f t="shared" si="30"/>
        <v>0</v>
      </c>
      <c r="L77" s="117">
        <f t="shared" si="30"/>
        <v>137409000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445833000</v>
      </c>
      <c r="Q77" s="118">
        <f t="shared" si="30"/>
        <v>0</v>
      </c>
      <c r="R77" s="14">
        <f t="shared" si="30"/>
        <v>1938.1336481564415</v>
      </c>
      <c r="S77" s="14">
        <f t="shared" si="30"/>
        <v>0</v>
      </c>
      <c r="T77" s="15">
        <f>IF(SUM($E78:$E86)=0,0,(P77/SUM($E78:$E86))*100)</f>
        <v>112.20892772649023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241769000</v>
      </c>
      <c r="C79" s="114">
        <v>0</v>
      </c>
      <c r="D79" s="114"/>
      <c r="E79" s="114">
        <f t="shared" si="31"/>
        <v>241769000</v>
      </c>
      <c r="F79" s="114">
        <v>0</v>
      </c>
      <c r="G79" s="114">
        <v>0</v>
      </c>
      <c r="H79" s="114">
        <v>100769000</v>
      </c>
      <c r="I79" s="114">
        <v>0</v>
      </c>
      <c r="J79" s="114">
        <v>73866000</v>
      </c>
      <c r="K79" s="114">
        <v>0</v>
      </c>
      <c r="L79" s="114">
        <v>66231000</v>
      </c>
      <c r="M79" s="114">
        <v>0</v>
      </c>
      <c r="N79" s="114"/>
      <c r="O79" s="114"/>
      <c r="P79" s="116">
        <f t="shared" si="32"/>
        <v>240866000</v>
      </c>
      <c r="Q79" s="116">
        <f t="shared" si="33"/>
        <v>0</v>
      </c>
      <c r="R79" s="87">
        <f t="shared" si="34"/>
        <v>-10.336284623507433</v>
      </c>
      <c r="S79" s="88">
        <f t="shared" si="35"/>
        <v>0</v>
      </c>
      <c r="T79" s="87">
        <f t="shared" si="36"/>
        <v>99.62650298425356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2200000</v>
      </c>
      <c r="C81" s="114">
        <v>-594000</v>
      </c>
      <c r="D81" s="114"/>
      <c r="E81" s="114">
        <f t="shared" si="31"/>
        <v>1606000</v>
      </c>
      <c r="F81" s="114">
        <v>0</v>
      </c>
      <c r="G81" s="114">
        <v>0</v>
      </c>
      <c r="H81" s="114">
        <v>314000</v>
      </c>
      <c r="I81" s="114">
        <v>0</v>
      </c>
      <c r="J81" s="114">
        <v>178000</v>
      </c>
      <c r="K81" s="114">
        <v>0</v>
      </c>
      <c r="L81" s="114">
        <v>587000</v>
      </c>
      <c r="M81" s="114">
        <v>0</v>
      </c>
      <c r="N81" s="114"/>
      <c r="O81" s="114"/>
      <c r="P81" s="116">
        <f t="shared" si="32"/>
        <v>1079000</v>
      </c>
      <c r="Q81" s="116">
        <f t="shared" si="33"/>
        <v>0</v>
      </c>
      <c r="R81" s="87">
        <f t="shared" si="34"/>
        <v>229.7752808988764</v>
      </c>
      <c r="S81" s="88">
        <f t="shared" si="35"/>
        <v>0</v>
      </c>
      <c r="T81" s="87">
        <f t="shared" si="36"/>
        <v>67.18555417185554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2387000</v>
      </c>
      <c r="C82" s="114">
        <v>0</v>
      </c>
      <c r="D82" s="114"/>
      <c r="E82" s="114">
        <f t="shared" si="31"/>
        <v>2387000</v>
      </c>
      <c r="F82" s="114">
        <v>0</v>
      </c>
      <c r="G82" s="114">
        <v>0</v>
      </c>
      <c r="H82" s="114">
        <v>298000</v>
      </c>
      <c r="I82" s="114">
        <v>0</v>
      </c>
      <c r="J82" s="114">
        <v>0</v>
      </c>
      <c r="K82" s="114">
        <v>0</v>
      </c>
      <c r="L82" s="114">
        <v>1330000</v>
      </c>
      <c r="M82" s="114">
        <v>0</v>
      </c>
      <c r="N82" s="114"/>
      <c r="O82" s="114"/>
      <c r="P82" s="116">
        <f t="shared" si="32"/>
        <v>1628000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68.20276497695853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12338000</v>
      </c>
      <c r="C83" s="114">
        <v>4734000</v>
      </c>
      <c r="D83" s="114"/>
      <c r="E83" s="114">
        <f t="shared" si="31"/>
        <v>17072000</v>
      </c>
      <c r="F83" s="114">
        <v>0</v>
      </c>
      <c r="G83" s="114">
        <v>0</v>
      </c>
      <c r="H83" s="114">
        <v>14786000</v>
      </c>
      <c r="I83" s="114">
        <v>0</v>
      </c>
      <c r="J83" s="114">
        <v>2286000</v>
      </c>
      <c r="K83" s="114">
        <v>0</v>
      </c>
      <c r="L83" s="114">
        <v>1943000</v>
      </c>
      <c r="M83" s="114">
        <v>0</v>
      </c>
      <c r="N83" s="114"/>
      <c r="O83" s="114"/>
      <c r="P83" s="116">
        <f t="shared" si="32"/>
        <v>19015000</v>
      </c>
      <c r="Q83" s="116">
        <f t="shared" si="33"/>
        <v>0</v>
      </c>
      <c r="R83" s="87">
        <f t="shared" si="34"/>
        <v>-15.00437445319335</v>
      </c>
      <c r="S83" s="88">
        <f t="shared" si="35"/>
        <v>0</v>
      </c>
      <c r="T83" s="87">
        <f t="shared" si="36"/>
        <v>111.38120899718838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43990000</v>
      </c>
      <c r="C84" s="114">
        <v>90000000</v>
      </c>
      <c r="D84" s="114"/>
      <c r="E84" s="114">
        <f t="shared" si="31"/>
        <v>133990000</v>
      </c>
      <c r="F84" s="114">
        <v>0</v>
      </c>
      <c r="G84" s="114">
        <v>0</v>
      </c>
      <c r="H84" s="114">
        <v>71652000</v>
      </c>
      <c r="I84" s="114">
        <v>0</v>
      </c>
      <c r="J84" s="114">
        <v>43423000</v>
      </c>
      <c r="K84" s="114">
        <v>0</v>
      </c>
      <c r="L84" s="114">
        <v>65850000</v>
      </c>
      <c r="M84" s="114">
        <v>0</v>
      </c>
      <c r="N84" s="114"/>
      <c r="O84" s="114"/>
      <c r="P84" s="116">
        <f t="shared" si="32"/>
        <v>180925000</v>
      </c>
      <c r="Q84" s="116">
        <f t="shared" si="33"/>
        <v>0</v>
      </c>
      <c r="R84" s="87">
        <f t="shared" si="34"/>
        <v>51.64774428298367</v>
      </c>
      <c r="S84" s="88">
        <f t="shared" si="35"/>
        <v>0</v>
      </c>
      <c r="T84" s="87">
        <f t="shared" si="36"/>
        <v>135.0287334875737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500000</v>
      </c>
      <c r="D85" s="114"/>
      <c r="E85" s="114">
        <f t="shared" si="31"/>
        <v>500000</v>
      </c>
      <c r="F85" s="114">
        <v>0</v>
      </c>
      <c r="G85" s="114">
        <v>0</v>
      </c>
      <c r="H85" s="114">
        <v>0</v>
      </c>
      <c r="I85" s="114">
        <v>0</v>
      </c>
      <c r="J85" s="114">
        <v>500000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500000</v>
      </c>
      <c r="Q85" s="116">
        <f t="shared" si="33"/>
        <v>0</v>
      </c>
      <c r="R85" s="87">
        <f t="shared" si="34"/>
        <v>-100</v>
      </c>
      <c r="S85" s="88">
        <f t="shared" si="35"/>
        <v>0</v>
      </c>
      <c r="T85" s="87">
        <f t="shared" si="36"/>
        <v>100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274000</v>
      </c>
      <c r="I86" s="120">
        <v>0</v>
      </c>
      <c r="J86" s="120">
        <v>78000</v>
      </c>
      <c r="K86" s="120">
        <v>0</v>
      </c>
      <c r="L86" s="120">
        <v>1468000</v>
      </c>
      <c r="M86" s="120">
        <v>0</v>
      </c>
      <c r="N86" s="120"/>
      <c r="O86" s="120"/>
      <c r="P86" s="121">
        <f t="shared" si="32"/>
        <v>1820000</v>
      </c>
      <c r="Q86" s="121">
        <f t="shared" si="33"/>
        <v>0</v>
      </c>
      <c r="R86" s="91">
        <f t="shared" si="34"/>
        <v>1782.0512820512822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302684000</v>
      </c>
      <c r="C104" s="127">
        <f t="shared" si="44"/>
        <v>94640000</v>
      </c>
      <c r="D104" s="127">
        <f t="shared" si="44"/>
        <v>0</v>
      </c>
      <c r="E104" s="127">
        <f t="shared" si="44"/>
        <v>397324000</v>
      </c>
      <c r="F104" s="127">
        <f t="shared" si="44"/>
        <v>0</v>
      </c>
      <c r="G104" s="127">
        <f t="shared" si="44"/>
        <v>0</v>
      </c>
      <c r="H104" s="127">
        <f t="shared" si="44"/>
        <v>188093000</v>
      </c>
      <c r="I104" s="127">
        <f t="shared" si="44"/>
        <v>0</v>
      </c>
      <c r="J104" s="127">
        <f t="shared" si="44"/>
        <v>120331000</v>
      </c>
      <c r="K104" s="127">
        <f t="shared" si="44"/>
        <v>0</v>
      </c>
      <c r="L104" s="127">
        <f t="shared" si="44"/>
        <v>137409000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445833000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1.1220892772649023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302684000</v>
      </c>
      <c r="C105" s="129">
        <f aca="true" t="shared" si="45" ref="C105:Q105">C77</f>
        <v>94640000</v>
      </c>
      <c r="D105" s="129">
        <f t="shared" si="45"/>
        <v>0</v>
      </c>
      <c r="E105" s="129">
        <f t="shared" si="45"/>
        <v>397324000</v>
      </c>
      <c r="F105" s="129">
        <f t="shared" si="45"/>
        <v>0</v>
      </c>
      <c r="G105" s="129">
        <f t="shared" si="45"/>
        <v>0</v>
      </c>
      <c r="H105" s="129">
        <f t="shared" si="45"/>
        <v>188093000</v>
      </c>
      <c r="I105" s="129">
        <f t="shared" si="45"/>
        <v>0</v>
      </c>
      <c r="J105" s="129">
        <f t="shared" si="45"/>
        <v>120331000</v>
      </c>
      <c r="K105" s="129">
        <f t="shared" si="45"/>
        <v>0</v>
      </c>
      <c r="L105" s="129">
        <f t="shared" si="45"/>
        <v>137409000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445833000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1.1220892772649023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4175000</v>
      </c>
      <c r="C10" s="93">
        <v>0</v>
      </c>
      <c r="D10" s="93"/>
      <c r="E10" s="93">
        <f aca="true" t="shared" si="0" ref="E10:E15">$B10+$C10+$D10</f>
        <v>4175000</v>
      </c>
      <c r="F10" s="94">
        <v>4175000</v>
      </c>
      <c r="G10" s="95">
        <v>4175000</v>
      </c>
      <c r="H10" s="94">
        <v>263000</v>
      </c>
      <c r="I10" s="95">
        <v>262620</v>
      </c>
      <c r="J10" s="94">
        <v>1053000</v>
      </c>
      <c r="K10" s="95">
        <v>1053732</v>
      </c>
      <c r="L10" s="94">
        <v>811000</v>
      </c>
      <c r="M10" s="95">
        <v>811019</v>
      </c>
      <c r="N10" s="94"/>
      <c r="O10" s="95"/>
      <c r="P10" s="94">
        <f aca="true" t="shared" si="1" ref="P10:P15">$H10+$J10+$L10+$N10</f>
        <v>2127000</v>
      </c>
      <c r="Q10" s="95">
        <f aca="true" t="shared" si="2" ref="Q10:Q15">$I10+$K10+$M10+$O10</f>
        <v>2127371</v>
      </c>
      <c r="R10" s="47">
        <f aca="true" t="shared" si="3" ref="R10:R15">IF($J10=0,0,(($L10-$J10)/$J10)*100)</f>
        <v>-22.981956315289647</v>
      </c>
      <c r="S10" s="48">
        <f aca="true" t="shared" si="4" ref="S10:S15">IF($K10=0,0,(($M10-$K10)/$K10)*100)</f>
        <v>-23.033655616418596</v>
      </c>
      <c r="T10" s="47">
        <f>IF($E10=0,0,($P10/$E10)*100)</f>
        <v>50.946107784431135</v>
      </c>
      <c r="U10" s="49">
        <f>IF($E10=0,0,($Q10/$E10)*100)</f>
        <v>50.954994011976055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100000000</v>
      </c>
      <c r="C13" s="93">
        <v>-37381000</v>
      </c>
      <c r="D13" s="93"/>
      <c r="E13" s="93">
        <f t="shared" si="0"/>
        <v>62619000</v>
      </c>
      <c r="F13" s="94">
        <v>62619000</v>
      </c>
      <c r="G13" s="95">
        <v>62619000</v>
      </c>
      <c r="H13" s="94">
        <v>6827000</v>
      </c>
      <c r="I13" s="95">
        <v>0</v>
      </c>
      <c r="J13" s="94">
        <v>39001000</v>
      </c>
      <c r="K13" s="95">
        <v>20550636</v>
      </c>
      <c r="L13" s="94">
        <v>16707000</v>
      </c>
      <c r="M13" s="95">
        <v>21700023</v>
      </c>
      <c r="N13" s="94"/>
      <c r="O13" s="95"/>
      <c r="P13" s="94">
        <f t="shared" si="1"/>
        <v>62535000</v>
      </c>
      <c r="Q13" s="95">
        <f t="shared" si="2"/>
        <v>42250659</v>
      </c>
      <c r="R13" s="47">
        <f t="shared" si="3"/>
        <v>-57.162636855465244</v>
      </c>
      <c r="S13" s="48">
        <f t="shared" si="4"/>
        <v>5.592950991881711</v>
      </c>
      <c r="T13" s="47">
        <f>IF($E13=0,0,($P13/$E13)*100)</f>
        <v>99.86585541129689</v>
      </c>
      <c r="U13" s="49">
        <f>IF($E13=0,0,($Q13/$E13)*100)</f>
        <v>67.47258659512289</v>
      </c>
      <c r="V13" s="94"/>
      <c r="W13" s="95"/>
    </row>
    <row r="14" spans="1:23" ht="12.75" customHeight="1">
      <c r="A14" s="46" t="s">
        <v>37</v>
      </c>
      <c r="B14" s="93">
        <v>3900000</v>
      </c>
      <c r="C14" s="93">
        <v>700000</v>
      </c>
      <c r="D14" s="93"/>
      <c r="E14" s="93">
        <f t="shared" si="0"/>
        <v>4600000</v>
      </c>
      <c r="F14" s="94">
        <v>4600000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108075000</v>
      </c>
      <c r="C15" s="96">
        <f>SUM(C9:C14)</f>
        <v>-36681000</v>
      </c>
      <c r="D15" s="96"/>
      <c r="E15" s="96">
        <f t="shared" si="0"/>
        <v>71394000</v>
      </c>
      <c r="F15" s="97">
        <f aca="true" t="shared" si="5" ref="F15:O15">SUM(F9:F14)</f>
        <v>71394000</v>
      </c>
      <c r="G15" s="98">
        <f t="shared" si="5"/>
        <v>66794000</v>
      </c>
      <c r="H15" s="97">
        <f t="shared" si="5"/>
        <v>7090000</v>
      </c>
      <c r="I15" s="98">
        <f t="shared" si="5"/>
        <v>262620</v>
      </c>
      <c r="J15" s="97">
        <f t="shared" si="5"/>
        <v>40054000</v>
      </c>
      <c r="K15" s="98">
        <f t="shared" si="5"/>
        <v>21604368</v>
      </c>
      <c r="L15" s="97">
        <f t="shared" si="5"/>
        <v>17518000</v>
      </c>
      <c r="M15" s="98">
        <f t="shared" si="5"/>
        <v>22511042</v>
      </c>
      <c r="N15" s="97">
        <f t="shared" si="5"/>
        <v>0</v>
      </c>
      <c r="O15" s="98">
        <f t="shared" si="5"/>
        <v>0</v>
      </c>
      <c r="P15" s="97">
        <f t="shared" si="1"/>
        <v>64662000</v>
      </c>
      <c r="Q15" s="98">
        <f t="shared" si="2"/>
        <v>44378030</v>
      </c>
      <c r="R15" s="51">
        <f t="shared" si="3"/>
        <v>-56.26404354121936</v>
      </c>
      <c r="S15" s="52">
        <f t="shared" si="4"/>
        <v>4.196716145549826</v>
      </c>
      <c r="T15" s="51">
        <f>IF(SUM($E9:$E13)=0,0,(P15/SUM($E9:$E13))*100)</f>
        <v>96.80809653561697</v>
      </c>
      <c r="U15" s="53">
        <f>IF(SUM($E9:$E13)=0,0,(Q15/SUM($E9:$E13))*100)</f>
        <v>66.44014432434051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0</v>
      </c>
      <c r="C17" s="93">
        <v>0</v>
      </c>
      <c r="D17" s="93"/>
      <c r="E17" s="93">
        <f>$B17+$C17+$D17</f>
        <v>0</v>
      </c>
      <c r="F17" s="94">
        <v>0</v>
      </c>
      <c r="G17" s="95">
        <v>0</v>
      </c>
      <c r="H17" s="94">
        <v>0</v>
      </c>
      <c r="I17" s="95">
        <v>0</v>
      </c>
      <c r="J17" s="94">
        <v>0</v>
      </c>
      <c r="K17" s="95">
        <v>0</v>
      </c>
      <c r="L17" s="94">
        <v>0</v>
      </c>
      <c r="M17" s="95">
        <v>0</v>
      </c>
      <c r="N17" s="94"/>
      <c r="O17" s="95"/>
      <c r="P17" s="94">
        <f>$H17+$J17+$L17+$N17</f>
        <v>0</v>
      </c>
      <c r="Q17" s="95">
        <f>$I17+$K17+$M17+$O17</f>
        <v>0</v>
      </c>
      <c r="R17" s="47">
        <f>IF($J17=0,0,(($L17-$J17)/$J17)*100)</f>
        <v>0</v>
      </c>
      <c r="S17" s="48">
        <f>IF($K17=0,0,(($M17-$K17)/$K17)*100)</f>
        <v>0</v>
      </c>
      <c r="T17" s="47">
        <f>IF($E17=0,0,($P17/$E17)*100)</f>
        <v>0</v>
      </c>
      <c r="U17" s="49">
        <f>IF($E17=0,0,($Q17/$E17)*100)</f>
        <v>0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>
        <v>13886000</v>
      </c>
      <c r="W19" s="95">
        <v>3524815</v>
      </c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0</v>
      </c>
      <c r="C21" s="96">
        <f>SUM(C17:C20)</f>
        <v>0</v>
      </c>
      <c r="D21" s="96"/>
      <c r="E21" s="96">
        <f>$B21+$C21+$D21</f>
        <v>0</v>
      </c>
      <c r="F21" s="97">
        <f aca="true" t="shared" si="6" ref="F21:O21">SUM(F17:F20)</f>
        <v>0</v>
      </c>
      <c r="G21" s="98">
        <f t="shared" si="6"/>
        <v>0</v>
      </c>
      <c r="H21" s="97">
        <f t="shared" si="6"/>
        <v>0</v>
      </c>
      <c r="I21" s="98">
        <f t="shared" si="6"/>
        <v>0</v>
      </c>
      <c r="J21" s="97">
        <f t="shared" si="6"/>
        <v>0</v>
      </c>
      <c r="K21" s="98">
        <f t="shared" si="6"/>
        <v>0</v>
      </c>
      <c r="L21" s="97">
        <f t="shared" si="6"/>
        <v>0</v>
      </c>
      <c r="M21" s="98">
        <f t="shared" si="6"/>
        <v>0</v>
      </c>
      <c r="N21" s="97">
        <f t="shared" si="6"/>
        <v>0</v>
      </c>
      <c r="O21" s="98">
        <f t="shared" si="6"/>
        <v>0</v>
      </c>
      <c r="P21" s="97">
        <f>$H21+$J21+$L21+$N21</f>
        <v>0</v>
      </c>
      <c r="Q21" s="98">
        <f>$I21+$K21+$M21+$O21</f>
        <v>0</v>
      </c>
      <c r="R21" s="51">
        <f>IF($J21=0,0,(($L21-$J21)/$J21)*100)</f>
        <v>0</v>
      </c>
      <c r="S21" s="52">
        <f>IF($K21=0,0,(($M21-$K21)/$K21)*100)</f>
        <v>0</v>
      </c>
      <c r="T21" s="51">
        <f>IF($E21=0,0,($P21/$E21)*100)</f>
        <v>0</v>
      </c>
      <c r="U21" s="53">
        <f>IF($E21=0,0,($Q21/$E21)*100)</f>
        <v>0</v>
      </c>
      <c r="V21" s="97">
        <f>SUM(V17:V20)</f>
        <v>13886000</v>
      </c>
      <c r="W21" s="98">
        <f>SUM(W17:W20)</f>
        <v>3524815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931609000</v>
      </c>
      <c r="C25" s="93">
        <v>0</v>
      </c>
      <c r="D25" s="93"/>
      <c r="E25" s="93">
        <f>$B25+$C25+$D25</f>
        <v>931609000</v>
      </c>
      <c r="F25" s="94">
        <v>931609000</v>
      </c>
      <c r="G25" s="95">
        <v>931609000</v>
      </c>
      <c r="H25" s="94">
        <v>109495000</v>
      </c>
      <c r="I25" s="95">
        <v>109495790</v>
      </c>
      <c r="J25" s="94">
        <v>344334000</v>
      </c>
      <c r="K25" s="95">
        <v>333433887</v>
      </c>
      <c r="L25" s="94">
        <v>147668000</v>
      </c>
      <c r="M25" s="95">
        <v>147667550</v>
      </c>
      <c r="N25" s="94"/>
      <c r="O25" s="95"/>
      <c r="P25" s="94">
        <f>$H25+$J25+$L25+$N25</f>
        <v>601497000</v>
      </c>
      <c r="Q25" s="95">
        <f>$I25+$K25+$M25+$O25</f>
        <v>590597227</v>
      </c>
      <c r="R25" s="47">
        <f>IF($J25=0,0,(($L25-$J25)/$J25)*100)</f>
        <v>-57.11489425964326</v>
      </c>
      <c r="S25" s="48">
        <f>IF($K25=0,0,(($M25-$K25)/$K25)*100)</f>
        <v>-55.713094632160164</v>
      </c>
      <c r="T25" s="47">
        <f>IF($E25=0,0,($P25/$E25)*100)</f>
        <v>64.56539170403033</v>
      </c>
      <c r="U25" s="49">
        <f>IF($E25=0,0,($Q25/$E25)*100)</f>
        <v>63.395397317973526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931609000</v>
      </c>
      <c r="C27" s="96">
        <f>SUM(C23:C26)</f>
        <v>0</v>
      </c>
      <c r="D27" s="96"/>
      <c r="E27" s="96">
        <f>$B27+$C27+$D27</f>
        <v>931609000</v>
      </c>
      <c r="F27" s="97">
        <f aca="true" t="shared" si="7" ref="F27:O27">SUM(F23:F26)</f>
        <v>931609000</v>
      </c>
      <c r="G27" s="98">
        <f t="shared" si="7"/>
        <v>931609000</v>
      </c>
      <c r="H27" s="97">
        <f t="shared" si="7"/>
        <v>109495000</v>
      </c>
      <c r="I27" s="98">
        <f t="shared" si="7"/>
        <v>109495790</v>
      </c>
      <c r="J27" s="97">
        <f t="shared" si="7"/>
        <v>344334000</v>
      </c>
      <c r="K27" s="98">
        <f t="shared" si="7"/>
        <v>333433887</v>
      </c>
      <c r="L27" s="97">
        <f t="shared" si="7"/>
        <v>147668000</v>
      </c>
      <c r="M27" s="98">
        <f t="shared" si="7"/>
        <v>147667550</v>
      </c>
      <c r="N27" s="97">
        <f t="shared" si="7"/>
        <v>0</v>
      </c>
      <c r="O27" s="98">
        <f t="shared" si="7"/>
        <v>0</v>
      </c>
      <c r="P27" s="97">
        <f>$H27+$J27+$L27+$N27</f>
        <v>601497000</v>
      </c>
      <c r="Q27" s="98">
        <f>$I27+$K27+$M27+$O27</f>
        <v>590597227</v>
      </c>
      <c r="R27" s="51">
        <f>IF($J27=0,0,(($L27-$J27)/$J27)*100)</f>
        <v>-57.11489425964326</v>
      </c>
      <c r="S27" s="52">
        <f>IF($K27=0,0,(($M27-$K27)/$K27)*100)</f>
        <v>-55.713094632160164</v>
      </c>
      <c r="T27" s="51">
        <f>IF($E27=0,0,($P27/$E27)*100)</f>
        <v>64.56539170403033</v>
      </c>
      <c r="U27" s="53">
        <f>IF($E27=0,0,($Q27/$E27)*100)</f>
        <v>63.395397317973526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31143000</v>
      </c>
      <c r="C29" s="93">
        <v>0</v>
      </c>
      <c r="D29" s="93"/>
      <c r="E29" s="93">
        <f>$B29+$C29+$D29</f>
        <v>31143000</v>
      </c>
      <c r="F29" s="94">
        <v>31143000</v>
      </c>
      <c r="G29" s="95">
        <v>31143000</v>
      </c>
      <c r="H29" s="94">
        <v>12457000</v>
      </c>
      <c r="I29" s="95">
        <v>12457000</v>
      </c>
      <c r="J29" s="94">
        <v>9343000</v>
      </c>
      <c r="K29" s="95">
        <v>9343000</v>
      </c>
      <c r="L29" s="94">
        <v>9343000</v>
      </c>
      <c r="M29" s="95">
        <v>9343000</v>
      </c>
      <c r="N29" s="94"/>
      <c r="O29" s="95"/>
      <c r="P29" s="94">
        <f>$H29+$J29+$L29+$N29</f>
        <v>31143000</v>
      </c>
      <c r="Q29" s="95">
        <f>$I29+$K29+$M29+$O29</f>
        <v>31143000</v>
      </c>
      <c r="R29" s="47">
        <f>IF($J29=0,0,(($L29-$J29)/$J29)*100)</f>
        <v>0</v>
      </c>
      <c r="S29" s="48">
        <f>IF($K29=0,0,(($M29-$K29)/$K29)*100)</f>
        <v>0</v>
      </c>
      <c r="T29" s="47">
        <f>IF($E29=0,0,($P29/$E29)*100)</f>
        <v>100</v>
      </c>
      <c r="U29" s="49">
        <f>IF($E29=0,0,($Q29/$E29)*100)</f>
        <v>100</v>
      </c>
      <c r="V29" s="94"/>
      <c r="W29" s="95"/>
    </row>
    <row r="30" spans="1:23" ht="12.75" customHeight="1">
      <c r="A30" s="50" t="s">
        <v>38</v>
      </c>
      <c r="B30" s="96">
        <f>B29</f>
        <v>31143000</v>
      </c>
      <c r="C30" s="96">
        <f>C29</f>
        <v>0</v>
      </c>
      <c r="D30" s="96"/>
      <c r="E30" s="96">
        <f>$B30+$C30+$D30</f>
        <v>31143000</v>
      </c>
      <c r="F30" s="97">
        <f aca="true" t="shared" si="8" ref="F30:O30">F29</f>
        <v>31143000</v>
      </c>
      <c r="G30" s="98">
        <f t="shared" si="8"/>
        <v>31143000</v>
      </c>
      <c r="H30" s="97">
        <f t="shared" si="8"/>
        <v>12457000</v>
      </c>
      <c r="I30" s="98">
        <f t="shared" si="8"/>
        <v>12457000</v>
      </c>
      <c r="J30" s="97">
        <f t="shared" si="8"/>
        <v>9343000</v>
      </c>
      <c r="K30" s="98">
        <f t="shared" si="8"/>
        <v>9343000</v>
      </c>
      <c r="L30" s="97">
        <f t="shared" si="8"/>
        <v>9343000</v>
      </c>
      <c r="M30" s="98">
        <f t="shared" si="8"/>
        <v>9343000</v>
      </c>
      <c r="N30" s="97">
        <f t="shared" si="8"/>
        <v>0</v>
      </c>
      <c r="O30" s="98">
        <f t="shared" si="8"/>
        <v>0</v>
      </c>
      <c r="P30" s="97">
        <f>$H30+$J30+$L30+$N30</f>
        <v>31143000</v>
      </c>
      <c r="Q30" s="98">
        <f>$I30+$K30+$M30+$O30</f>
        <v>31143000</v>
      </c>
      <c r="R30" s="51">
        <f>IF($J30=0,0,(($L30-$J30)/$J30)*100)</f>
        <v>0</v>
      </c>
      <c r="S30" s="52">
        <f>IF($K30=0,0,(($M30-$K30)/$K30)*100)</f>
        <v>0</v>
      </c>
      <c r="T30" s="51">
        <f>IF($E30=0,0,($P30/$E30)*100)</f>
        <v>100</v>
      </c>
      <c r="U30" s="53">
        <f>IF($E30=0,0,($Q30/$E30)*100)</f>
        <v>100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37000000</v>
      </c>
      <c r="C32" s="93">
        <v>0</v>
      </c>
      <c r="D32" s="93"/>
      <c r="E32" s="93">
        <f aca="true" t="shared" si="9" ref="E32:E37">$B32+$C32+$D32</f>
        <v>37000000</v>
      </c>
      <c r="F32" s="94">
        <v>37000000</v>
      </c>
      <c r="G32" s="95">
        <v>37000000</v>
      </c>
      <c r="H32" s="94">
        <v>137000</v>
      </c>
      <c r="I32" s="95">
        <v>85522</v>
      </c>
      <c r="J32" s="94">
        <v>11366000</v>
      </c>
      <c r="K32" s="95">
        <v>11417893</v>
      </c>
      <c r="L32" s="94">
        <v>2686000</v>
      </c>
      <c r="M32" s="95">
        <v>1483420</v>
      </c>
      <c r="N32" s="94"/>
      <c r="O32" s="95"/>
      <c r="P32" s="94">
        <f aca="true" t="shared" si="10" ref="P32:P37">$H32+$J32+$L32+$N32</f>
        <v>14189000</v>
      </c>
      <c r="Q32" s="95">
        <f aca="true" t="shared" si="11" ref="Q32:Q37">$I32+$K32+$M32+$O32</f>
        <v>12986835</v>
      </c>
      <c r="R32" s="47">
        <f aca="true" t="shared" si="12" ref="R32:R37">IF($J32=0,0,(($L32-$J32)/$J32)*100)</f>
        <v>-76.36811543199015</v>
      </c>
      <c r="S32" s="48">
        <f aca="true" t="shared" si="13" ref="S32:S37">IF($K32=0,0,(($M32-$K32)/$K32)*100)</f>
        <v>-87.00793570232265</v>
      </c>
      <c r="T32" s="47">
        <f>IF($E32=0,0,($P32/$E32)*100)</f>
        <v>38.34864864864865</v>
      </c>
      <c r="U32" s="49">
        <f>IF($E32=0,0,($Q32/$E32)*100)</f>
        <v>35.09955405405405</v>
      </c>
      <c r="V32" s="94">
        <v>1000</v>
      </c>
      <c r="W32" s="95">
        <v>950</v>
      </c>
    </row>
    <row r="33" spans="1:23" ht="12.75" customHeight="1">
      <c r="A33" s="46" t="s">
        <v>53</v>
      </c>
      <c r="B33" s="93">
        <v>26203000</v>
      </c>
      <c r="C33" s="93">
        <v>0</v>
      </c>
      <c r="D33" s="93"/>
      <c r="E33" s="93">
        <f t="shared" si="9"/>
        <v>26203000</v>
      </c>
      <c r="F33" s="94">
        <v>26203000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7000000</v>
      </c>
      <c r="D35" s="93"/>
      <c r="E35" s="93">
        <f t="shared" si="9"/>
        <v>7000000</v>
      </c>
      <c r="F35" s="94">
        <v>7000000</v>
      </c>
      <c r="G35" s="95">
        <v>7000000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63203000</v>
      </c>
      <c r="C37" s="96">
        <f>SUM(C32:C36)</f>
        <v>7000000</v>
      </c>
      <c r="D37" s="96"/>
      <c r="E37" s="96">
        <f t="shared" si="9"/>
        <v>70203000</v>
      </c>
      <c r="F37" s="97">
        <f aca="true" t="shared" si="14" ref="F37:O37">SUM(F32:F36)</f>
        <v>70203000</v>
      </c>
      <c r="G37" s="98">
        <f t="shared" si="14"/>
        <v>44000000</v>
      </c>
      <c r="H37" s="97">
        <f t="shared" si="14"/>
        <v>137000</v>
      </c>
      <c r="I37" s="98">
        <f t="shared" si="14"/>
        <v>85522</v>
      </c>
      <c r="J37" s="97">
        <f t="shared" si="14"/>
        <v>11366000</v>
      </c>
      <c r="K37" s="98">
        <f t="shared" si="14"/>
        <v>11417893</v>
      </c>
      <c r="L37" s="97">
        <f t="shared" si="14"/>
        <v>2686000</v>
      </c>
      <c r="M37" s="98">
        <f t="shared" si="14"/>
        <v>1483420</v>
      </c>
      <c r="N37" s="97">
        <f t="shared" si="14"/>
        <v>0</v>
      </c>
      <c r="O37" s="98">
        <f t="shared" si="14"/>
        <v>0</v>
      </c>
      <c r="P37" s="97">
        <f t="shared" si="10"/>
        <v>14189000</v>
      </c>
      <c r="Q37" s="98">
        <f t="shared" si="11"/>
        <v>12986835</v>
      </c>
      <c r="R37" s="51">
        <f t="shared" si="12"/>
        <v>-76.36811543199015</v>
      </c>
      <c r="S37" s="52">
        <f t="shared" si="13"/>
        <v>-87.00793570232265</v>
      </c>
      <c r="T37" s="51">
        <f>IF((+$E32+$E35)=0,0,(P37/(+$E32+$E35))*100)</f>
        <v>32.247727272727275</v>
      </c>
      <c r="U37" s="53">
        <f>IF((+$E32+$E35)=0,0,(Q37/(+$E32+$E35))*100)</f>
        <v>29.51553409090909</v>
      </c>
      <c r="V37" s="97">
        <f>SUM(V32:V36)</f>
        <v>1000</v>
      </c>
      <c r="W37" s="98">
        <f>SUM(W32:W36)</f>
        <v>950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30000000</v>
      </c>
      <c r="C40" s="93">
        <v>-7000000</v>
      </c>
      <c r="D40" s="93"/>
      <c r="E40" s="93">
        <f t="shared" si="15"/>
        <v>23000000</v>
      </c>
      <c r="F40" s="94">
        <v>23000000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30000000</v>
      </c>
      <c r="C47" s="96">
        <f>SUM(C39:C46)</f>
        <v>-7000000</v>
      </c>
      <c r="D47" s="96"/>
      <c r="E47" s="96">
        <f t="shared" si="15"/>
        <v>23000000</v>
      </c>
      <c r="F47" s="97">
        <f aca="true" t="shared" si="22" ref="F47:O47">SUM(F39:F46)</f>
        <v>23000000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12831000</v>
      </c>
      <c r="C57" s="93">
        <v>0</v>
      </c>
      <c r="D57" s="93"/>
      <c r="E57" s="93">
        <f>$B57+$C57+$D57</f>
        <v>12831000</v>
      </c>
      <c r="F57" s="94">
        <v>12831000</v>
      </c>
      <c r="G57" s="95">
        <v>12831000</v>
      </c>
      <c r="H57" s="94">
        <v>0</v>
      </c>
      <c r="I57" s="95">
        <v>5768</v>
      </c>
      <c r="J57" s="94">
        <v>0</v>
      </c>
      <c r="K57" s="95">
        <v>10674750</v>
      </c>
      <c r="L57" s="94">
        <v>0</v>
      </c>
      <c r="M57" s="95">
        <v>-8883570</v>
      </c>
      <c r="N57" s="94"/>
      <c r="O57" s="95"/>
      <c r="P57" s="94">
        <f>$H57+$J57+$L57+$N57</f>
        <v>0</v>
      </c>
      <c r="Q57" s="95">
        <f>$I57+$K57+$M57+$O57</f>
        <v>1796948</v>
      </c>
      <c r="R57" s="47">
        <f>IF($J57=0,0,(($L57-$J57)/$J57)*100)</f>
        <v>0</v>
      </c>
      <c r="S57" s="48">
        <f>IF($K57=0,0,(($M57-$K57)/$K57)*100)</f>
        <v>-183.2204032881332</v>
      </c>
      <c r="T57" s="47">
        <f>IF($E57=0,0,($P57/$E57)*100)</f>
        <v>0</v>
      </c>
      <c r="U57" s="49">
        <f>IF($E57=0,0,($Q57/$E57)*100)</f>
        <v>14.004738523887461</v>
      </c>
      <c r="V57" s="94">
        <v>16420000</v>
      </c>
      <c r="W57" s="95">
        <v>2932748</v>
      </c>
    </row>
    <row r="58" spans="1:23" ht="12.75" customHeight="1">
      <c r="A58" s="50" t="s">
        <v>38</v>
      </c>
      <c r="B58" s="96">
        <f>SUM(B55:B57)</f>
        <v>12831000</v>
      </c>
      <c r="C58" s="96">
        <f>SUM(C55:C57)</f>
        <v>0</v>
      </c>
      <c r="D58" s="96"/>
      <c r="E58" s="96">
        <f>$B58+$C58+$D58</f>
        <v>12831000</v>
      </c>
      <c r="F58" s="97">
        <f aca="true" t="shared" si="24" ref="F58:O58">SUM(F55:F57)</f>
        <v>12831000</v>
      </c>
      <c r="G58" s="98">
        <f t="shared" si="24"/>
        <v>12831000</v>
      </c>
      <c r="H58" s="97">
        <f t="shared" si="24"/>
        <v>0</v>
      </c>
      <c r="I58" s="98">
        <f t="shared" si="24"/>
        <v>5768</v>
      </c>
      <c r="J58" s="97">
        <f t="shared" si="24"/>
        <v>0</v>
      </c>
      <c r="K58" s="98">
        <f t="shared" si="24"/>
        <v>10674750</v>
      </c>
      <c r="L58" s="97">
        <f t="shared" si="24"/>
        <v>0</v>
      </c>
      <c r="M58" s="98">
        <f t="shared" si="24"/>
        <v>-8883570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1796948</v>
      </c>
      <c r="R58" s="51">
        <f>IF($J58=0,0,(($L58-$J58)/$J58)*100)</f>
        <v>0</v>
      </c>
      <c r="S58" s="52">
        <f>IF($K58=0,0,(($M58-$K58)/$K58)*100)</f>
        <v>-183.2204032881332</v>
      </c>
      <c r="T58" s="51">
        <f>IF((+$E55+$E57)=0,0,(P58/(+$E55+$E57))*100)</f>
        <v>0</v>
      </c>
      <c r="U58" s="53">
        <f>IF((+$E55+$E57)=0,0,(Q58/(+$E55+$E57))*100)</f>
        <v>14.004738523887461</v>
      </c>
      <c r="V58" s="97">
        <f>SUM(V55:V57)</f>
        <v>16420000</v>
      </c>
      <c r="W58" s="98">
        <f>SUM(W55:W57)</f>
        <v>2932748</v>
      </c>
    </row>
    <row r="59" spans="1:23" ht="12.75" customHeight="1">
      <c r="A59" s="59" t="s">
        <v>75</v>
      </c>
      <c r="B59" s="105">
        <f>SUM(B9:B14,B17:B20,B23:B26,B29,B32:B36,B39:B46,B49:B52,B55:B57)</f>
        <v>1176861000</v>
      </c>
      <c r="C59" s="105">
        <f>SUM(C9:C14,C17:C20,C23:C26,C29,C32:C36,C39:C46,C49:C52,C55:C57)</f>
        <v>-36681000</v>
      </c>
      <c r="D59" s="105"/>
      <c r="E59" s="105">
        <f>$B59+$C59+$D59</f>
        <v>1140180000</v>
      </c>
      <c r="F59" s="106">
        <f aca="true" t="shared" si="25" ref="F59:O59">SUM(F9:F14,F17:F20,F23:F26,F29,F32:F36,F39:F46,F49:F52,F55:F57)</f>
        <v>1140180000</v>
      </c>
      <c r="G59" s="107">
        <f t="shared" si="25"/>
        <v>1086377000</v>
      </c>
      <c r="H59" s="106">
        <f t="shared" si="25"/>
        <v>129179000</v>
      </c>
      <c r="I59" s="107">
        <f t="shared" si="25"/>
        <v>122306700</v>
      </c>
      <c r="J59" s="106">
        <f t="shared" si="25"/>
        <v>405097000</v>
      </c>
      <c r="K59" s="107">
        <f t="shared" si="25"/>
        <v>386473898</v>
      </c>
      <c r="L59" s="106">
        <f t="shared" si="25"/>
        <v>177215000</v>
      </c>
      <c r="M59" s="107">
        <f t="shared" si="25"/>
        <v>172121442</v>
      </c>
      <c r="N59" s="106">
        <f t="shared" si="25"/>
        <v>0</v>
      </c>
      <c r="O59" s="107">
        <f t="shared" si="25"/>
        <v>0</v>
      </c>
      <c r="P59" s="106">
        <f>$H59+$J59+$L59+$N59</f>
        <v>711491000</v>
      </c>
      <c r="Q59" s="107">
        <f>$I59+$K59+$M59+$O59</f>
        <v>680902040</v>
      </c>
      <c r="R59" s="60">
        <f>IF($J59=0,0,(($L59-$J59)/$J59)*100)</f>
        <v>-56.25368738845265</v>
      </c>
      <c r="S59" s="61">
        <f>IF($K59=0,0,(($M59-$K59)/$K59)*100)</f>
        <v>-55.463630819383305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65.49208976257782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62.67640423168016</v>
      </c>
      <c r="V59" s="106">
        <f>SUM(V9:V14,V17:V20,V23:V26,V29,V32:V36,V39:V46,V49:V52,V55:V57)</f>
        <v>30307000</v>
      </c>
      <c r="W59" s="107">
        <f>SUM(W9:W14,W17:W20,W23:W26,W29,W32:W36,W39:W46,W49:W52,W55:W57)</f>
        <v>6458513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>
        <v>0</v>
      </c>
      <c r="M61" s="95">
        <v>0</v>
      </c>
      <c r="N61" s="94"/>
      <c r="O61" s="95"/>
      <c r="P61" s="94">
        <f>$H61+$J61+$L61+$N61</f>
        <v>0</v>
      </c>
      <c r="Q61" s="95">
        <f>$I61+$K61+$M61+$O61</f>
        <v>0</v>
      </c>
      <c r="R61" s="47">
        <f>IF($J61=0,0,(($L61-$J61)/$J61)*100)</f>
        <v>0</v>
      </c>
      <c r="S61" s="48">
        <f>IF($K61=0,0,(($M61-$K61)/$K61)*100)</f>
        <v>0</v>
      </c>
      <c r="T61" s="47">
        <f>IF($E61=0,0,($P61/$E61)*100)</f>
        <v>0</v>
      </c>
      <c r="U61" s="49">
        <f>IF($E61=0,0,($Q61/$E61)*100)</f>
        <v>0</v>
      </c>
      <c r="V61" s="94"/>
      <c r="W61" s="95"/>
    </row>
    <row r="62" spans="1:23" ht="12.75" customHeight="1">
      <c r="A62" s="55" t="s">
        <v>38</v>
      </c>
      <c r="B62" s="102">
        <f>B61</f>
        <v>0</v>
      </c>
      <c r="C62" s="102">
        <f>C61</f>
        <v>0</v>
      </c>
      <c r="D62" s="102"/>
      <c r="E62" s="102">
        <f>$B62+$C62+$D62</f>
        <v>0</v>
      </c>
      <c r="F62" s="103">
        <f aca="true" t="shared" si="26" ref="F62:O62">F61</f>
        <v>0</v>
      </c>
      <c r="G62" s="104">
        <f t="shared" si="26"/>
        <v>0</v>
      </c>
      <c r="H62" s="103">
        <f t="shared" si="26"/>
        <v>0</v>
      </c>
      <c r="I62" s="104">
        <f t="shared" si="26"/>
        <v>0</v>
      </c>
      <c r="J62" s="103">
        <f t="shared" si="26"/>
        <v>0</v>
      </c>
      <c r="K62" s="104">
        <f t="shared" si="26"/>
        <v>0</v>
      </c>
      <c r="L62" s="103">
        <f t="shared" si="26"/>
        <v>0</v>
      </c>
      <c r="M62" s="104">
        <f t="shared" si="26"/>
        <v>0</v>
      </c>
      <c r="N62" s="103">
        <f t="shared" si="26"/>
        <v>0</v>
      </c>
      <c r="O62" s="104">
        <f t="shared" si="26"/>
        <v>0</v>
      </c>
      <c r="P62" s="103">
        <f>$H62+$J62+$L62+$N62</f>
        <v>0</v>
      </c>
      <c r="Q62" s="104">
        <f>$I62+$K62+$M62+$O62</f>
        <v>0</v>
      </c>
      <c r="R62" s="56">
        <f>IF($J62=0,0,(($L62-$J62)/$J62)*100)</f>
        <v>0</v>
      </c>
      <c r="S62" s="57">
        <f>IF($K62=0,0,(($M62-$K62)/$K62)*100)</f>
        <v>0</v>
      </c>
      <c r="T62" s="56">
        <f>IF($E62=0,0,($P62/$E62)*100)</f>
        <v>0</v>
      </c>
      <c r="U62" s="58">
        <f>IF($E62=0,0,($Q62/$E62)*100)</f>
        <v>0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0</v>
      </c>
      <c r="C63" s="105">
        <f>C61</f>
        <v>0</v>
      </c>
      <c r="D63" s="105"/>
      <c r="E63" s="105">
        <f>$B63+$C63+$D63</f>
        <v>0</v>
      </c>
      <c r="F63" s="106">
        <f aca="true" t="shared" si="27" ref="F63:O63">F61</f>
        <v>0</v>
      </c>
      <c r="G63" s="107">
        <f t="shared" si="27"/>
        <v>0</v>
      </c>
      <c r="H63" s="106">
        <f t="shared" si="27"/>
        <v>0</v>
      </c>
      <c r="I63" s="107">
        <f t="shared" si="27"/>
        <v>0</v>
      </c>
      <c r="J63" s="106">
        <f t="shared" si="27"/>
        <v>0</v>
      </c>
      <c r="K63" s="107">
        <f t="shared" si="27"/>
        <v>0</v>
      </c>
      <c r="L63" s="106">
        <f t="shared" si="27"/>
        <v>0</v>
      </c>
      <c r="M63" s="107">
        <f t="shared" si="27"/>
        <v>0</v>
      </c>
      <c r="N63" s="106">
        <f t="shared" si="27"/>
        <v>0</v>
      </c>
      <c r="O63" s="107">
        <f t="shared" si="27"/>
        <v>0</v>
      </c>
      <c r="P63" s="106">
        <f>$H63+$J63+$L63+$N63</f>
        <v>0</v>
      </c>
      <c r="Q63" s="107">
        <f>$I63+$K63+$M63+$O63</f>
        <v>0</v>
      </c>
      <c r="R63" s="60">
        <f>IF($J63=0,0,(($L63-$J63)/$J63)*100)</f>
        <v>0</v>
      </c>
      <c r="S63" s="61">
        <f>IF($K63=0,0,(($M63-$K63)/$K63)*100)</f>
        <v>0</v>
      </c>
      <c r="T63" s="60">
        <f>IF($E63=0,0,($P63/$E63)*100)</f>
        <v>0</v>
      </c>
      <c r="U63" s="64">
        <f>IF($E63=0,0,($Q63/$E63)*100)</f>
        <v>0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1176861000</v>
      </c>
      <c r="C64" s="105">
        <f>SUM(C9:C14,C17:C20,C23:C26,C29,C32:C36,C39:C46,C49:C52,C55:C57,C61)</f>
        <v>-36681000</v>
      </c>
      <c r="D64" s="105"/>
      <c r="E64" s="105">
        <f>$B64+$C64+$D64</f>
        <v>1140180000</v>
      </c>
      <c r="F64" s="106">
        <f aca="true" t="shared" si="28" ref="F64:O64">SUM(F9:F14,F17:F20,F23:F26,F29,F32:F36,F39:F46,F49:F52,F55:F57,F61)</f>
        <v>1140180000</v>
      </c>
      <c r="G64" s="107">
        <f t="shared" si="28"/>
        <v>1086377000</v>
      </c>
      <c r="H64" s="106">
        <f t="shared" si="28"/>
        <v>129179000</v>
      </c>
      <c r="I64" s="107">
        <f t="shared" si="28"/>
        <v>122306700</v>
      </c>
      <c r="J64" s="106">
        <f t="shared" si="28"/>
        <v>405097000</v>
      </c>
      <c r="K64" s="107">
        <f t="shared" si="28"/>
        <v>386473898</v>
      </c>
      <c r="L64" s="106">
        <f t="shared" si="28"/>
        <v>177215000</v>
      </c>
      <c r="M64" s="107">
        <f t="shared" si="28"/>
        <v>172121442</v>
      </c>
      <c r="N64" s="106">
        <f t="shared" si="28"/>
        <v>0</v>
      </c>
      <c r="O64" s="107">
        <f t="shared" si="28"/>
        <v>0</v>
      </c>
      <c r="P64" s="106">
        <f>$H64+$J64+$L64+$N64</f>
        <v>711491000</v>
      </c>
      <c r="Q64" s="107">
        <f>$I64+$K64+$M64+$O64</f>
        <v>680902040</v>
      </c>
      <c r="R64" s="60">
        <f>IF($J64=0,0,(($L64-$J64)/$J64)*100)</f>
        <v>-56.25368738845265</v>
      </c>
      <c r="S64" s="61">
        <f>IF($K64=0,0,(($M64-$K64)/$K64)*100)</f>
        <v>-55.463630819383305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65.49208976257782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62.67640423168016</v>
      </c>
      <c r="V64" s="106">
        <f>SUM(V9:V14,V17:V20,V23:V26,V29,V32:V36,V39:V46,V49:V52,V55:V57,V61)</f>
        <v>30307000</v>
      </c>
      <c r="W64" s="107">
        <f>SUM(W9:W14,W17:W20,W23:W26,W29,W32:W36,W39:W46,W49:W52,W55:W57,W61)</f>
        <v>6458513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280045000</v>
      </c>
      <c r="C77" s="117">
        <f t="shared" si="30"/>
        <v>46117000</v>
      </c>
      <c r="D77" s="117">
        <f t="shared" si="30"/>
        <v>0</v>
      </c>
      <c r="E77" s="117">
        <f t="shared" si="30"/>
        <v>326162000</v>
      </c>
      <c r="F77" s="117">
        <f t="shared" si="30"/>
        <v>0</v>
      </c>
      <c r="G77" s="117">
        <f t="shared" si="30"/>
        <v>0</v>
      </c>
      <c r="H77" s="117">
        <f t="shared" si="30"/>
        <v>104187000</v>
      </c>
      <c r="I77" s="117">
        <f t="shared" si="30"/>
        <v>0</v>
      </c>
      <c r="J77" s="117">
        <f t="shared" si="30"/>
        <v>84462000</v>
      </c>
      <c r="K77" s="117">
        <f t="shared" si="30"/>
        <v>0</v>
      </c>
      <c r="L77" s="117">
        <f t="shared" si="30"/>
        <v>149773000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338422000</v>
      </c>
      <c r="Q77" s="118">
        <f t="shared" si="30"/>
        <v>0</v>
      </c>
      <c r="R77" s="14">
        <f t="shared" si="30"/>
        <v>129.21601443349172</v>
      </c>
      <c r="S77" s="14">
        <f t="shared" si="30"/>
        <v>0</v>
      </c>
      <c r="T77" s="15">
        <f>IF(SUM($E78:$E86)=0,0,(P77/SUM($E78:$E86))*100)</f>
        <v>103.75886829244362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113273000</v>
      </c>
      <c r="C79" s="114">
        <v>0</v>
      </c>
      <c r="D79" s="114"/>
      <c r="E79" s="114">
        <f t="shared" si="31"/>
        <v>113273000</v>
      </c>
      <c r="F79" s="114">
        <v>0</v>
      </c>
      <c r="G79" s="114">
        <v>0</v>
      </c>
      <c r="H79" s="114">
        <v>47610000</v>
      </c>
      <c r="I79" s="114">
        <v>0</v>
      </c>
      <c r="J79" s="114">
        <v>35580000</v>
      </c>
      <c r="K79" s="114">
        <v>0</v>
      </c>
      <c r="L79" s="114">
        <v>30531000</v>
      </c>
      <c r="M79" s="114">
        <v>0</v>
      </c>
      <c r="N79" s="114"/>
      <c r="O79" s="114"/>
      <c r="P79" s="116">
        <f t="shared" si="32"/>
        <v>113721000</v>
      </c>
      <c r="Q79" s="116">
        <f t="shared" si="33"/>
        <v>0</v>
      </c>
      <c r="R79" s="87">
        <f t="shared" si="34"/>
        <v>-14.190556492411465</v>
      </c>
      <c r="S79" s="88">
        <f t="shared" si="35"/>
        <v>0</v>
      </c>
      <c r="T79" s="87">
        <f t="shared" si="36"/>
        <v>100.39550466571909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893000</v>
      </c>
      <c r="C82" s="114">
        <v>0</v>
      </c>
      <c r="D82" s="114"/>
      <c r="E82" s="114">
        <f t="shared" si="31"/>
        <v>893000</v>
      </c>
      <c r="F82" s="114">
        <v>0</v>
      </c>
      <c r="G82" s="114">
        <v>0</v>
      </c>
      <c r="H82" s="114">
        <v>892000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892000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99.88801791713325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8823000</v>
      </c>
      <c r="C83" s="114">
        <v>4117000</v>
      </c>
      <c r="D83" s="114"/>
      <c r="E83" s="114">
        <f t="shared" si="31"/>
        <v>12940000</v>
      </c>
      <c r="F83" s="114">
        <v>0</v>
      </c>
      <c r="G83" s="114">
        <v>0</v>
      </c>
      <c r="H83" s="114">
        <v>13176000</v>
      </c>
      <c r="I83" s="114">
        <v>0</v>
      </c>
      <c r="J83" s="114">
        <v>0</v>
      </c>
      <c r="K83" s="114">
        <v>0</v>
      </c>
      <c r="L83" s="114">
        <v>260000</v>
      </c>
      <c r="M83" s="114">
        <v>0</v>
      </c>
      <c r="N83" s="114"/>
      <c r="O83" s="114"/>
      <c r="P83" s="116">
        <f t="shared" si="32"/>
        <v>13436000</v>
      </c>
      <c r="Q83" s="116">
        <f t="shared" si="33"/>
        <v>0</v>
      </c>
      <c r="R83" s="87">
        <f t="shared" si="34"/>
        <v>0</v>
      </c>
      <c r="S83" s="88">
        <f t="shared" si="35"/>
        <v>0</v>
      </c>
      <c r="T83" s="87">
        <f t="shared" si="36"/>
        <v>103.83307573415766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157056000</v>
      </c>
      <c r="C84" s="114">
        <v>42000000</v>
      </c>
      <c r="D84" s="114"/>
      <c r="E84" s="114">
        <f t="shared" si="31"/>
        <v>199056000</v>
      </c>
      <c r="F84" s="114">
        <v>0</v>
      </c>
      <c r="G84" s="114">
        <v>0</v>
      </c>
      <c r="H84" s="114">
        <v>42509000</v>
      </c>
      <c r="I84" s="114">
        <v>0</v>
      </c>
      <c r="J84" s="114">
        <v>48882000</v>
      </c>
      <c r="K84" s="114">
        <v>0</v>
      </c>
      <c r="L84" s="114">
        <v>118982000</v>
      </c>
      <c r="M84" s="114">
        <v>0</v>
      </c>
      <c r="N84" s="114"/>
      <c r="O84" s="114"/>
      <c r="P84" s="116">
        <f t="shared" si="32"/>
        <v>210373000</v>
      </c>
      <c r="Q84" s="116">
        <f t="shared" si="33"/>
        <v>0</v>
      </c>
      <c r="R84" s="87">
        <f t="shared" si="34"/>
        <v>143.4065709259032</v>
      </c>
      <c r="S84" s="88">
        <f t="shared" si="35"/>
        <v>0</v>
      </c>
      <c r="T84" s="87">
        <f t="shared" si="36"/>
        <v>105.68533478016238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280045000</v>
      </c>
      <c r="C104" s="127">
        <f t="shared" si="44"/>
        <v>46117000</v>
      </c>
      <c r="D104" s="127">
        <f t="shared" si="44"/>
        <v>0</v>
      </c>
      <c r="E104" s="127">
        <f t="shared" si="44"/>
        <v>326162000</v>
      </c>
      <c r="F104" s="127">
        <f t="shared" si="44"/>
        <v>0</v>
      </c>
      <c r="G104" s="127">
        <f t="shared" si="44"/>
        <v>0</v>
      </c>
      <c r="H104" s="127">
        <f t="shared" si="44"/>
        <v>104187000</v>
      </c>
      <c r="I104" s="127">
        <f t="shared" si="44"/>
        <v>0</v>
      </c>
      <c r="J104" s="127">
        <f t="shared" si="44"/>
        <v>84462000</v>
      </c>
      <c r="K104" s="127">
        <f t="shared" si="44"/>
        <v>0</v>
      </c>
      <c r="L104" s="127">
        <f t="shared" si="44"/>
        <v>149773000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338422000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1.0375886829244363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280045000</v>
      </c>
      <c r="C105" s="129">
        <f aca="true" t="shared" si="45" ref="C105:Q105">C77</f>
        <v>46117000</v>
      </c>
      <c r="D105" s="129">
        <f t="shared" si="45"/>
        <v>0</v>
      </c>
      <c r="E105" s="129">
        <f t="shared" si="45"/>
        <v>326162000</v>
      </c>
      <c r="F105" s="129">
        <f t="shared" si="45"/>
        <v>0</v>
      </c>
      <c r="G105" s="129">
        <f t="shared" si="45"/>
        <v>0</v>
      </c>
      <c r="H105" s="129">
        <f t="shared" si="45"/>
        <v>104187000</v>
      </c>
      <c r="I105" s="129">
        <f t="shared" si="45"/>
        <v>0</v>
      </c>
      <c r="J105" s="129">
        <f t="shared" si="45"/>
        <v>84462000</v>
      </c>
      <c r="K105" s="129">
        <f t="shared" si="45"/>
        <v>0</v>
      </c>
      <c r="L105" s="129">
        <f t="shared" si="45"/>
        <v>149773000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338422000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1.0375886829244363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195000</v>
      </c>
      <c r="I10" s="95">
        <v>196014</v>
      </c>
      <c r="J10" s="94">
        <v>222000</v>
      </c>
      <c r="K10" s="95">
        <v>157754</v>
      </c>
      <c r="L10" s="94">
        <v>259000</v>
      </c>
      <c r="M10" s="95">
        <v>259218</v>
      </c>
      <c r="N10" s="94"/>
      <c r="O10" s="95"/>
      <c r="P10" s="94">
        <f aca="true" t="shared" si="1" ref="P10:P15">$H10+$J10+$L10+$N10</f>
        <v>676000</v>
      </c>
      <c r="Q10" s="95">
        <f aca="true" t="shared" si="2" ref="Q10:Q15">$I10+$K10+$M10+$O10</f>
        <v>612986</v>
      </c>
      <c r="R10" s="47">
        <f aca="true" t="shared" si="3" ref="R10:R15">IF($J10=0,0,(($L10-$J10)/$J10)*100)</f>
        <v>16.666666666666664</v>
      </c>
      <c r="S10" s="48">
        <f aca="true" t="shared" si="4" ref="S10:S15">IF($K10=0,0,(($M10-$K10)/$K10)*100)</f>
        <v>64.31786198765165</v>
      </c>
      <c r="T10" s="47">
        <f>IF($E10=0,0,($P10/$E10)*100)</f>
        <v>46.62068965517241</v>
      </c>
      <c r="U10" s="49">
        <f>IF($E10=0,0,($Q10/$E10)*100)</f>
        <v>42.27489655172414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10000000</v>
      </c>
      <c r="C13" s="93">
        <v>0</v>
      </c>
      <c r="D13" s="93"/>
      <c r="E13" s="93">
        <f t="shared" si="0"/>
        <v>10000000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1693000</v>
      </c>
      <c r="C14" s="93">
        <v>-1192000</v>
      </c>
      <c r="D14" s="93"/>
      <c r="E14" s="93">
        <f t="shared" si="0"/>
        <v>501000</v>
      </c>
      <c r="F14" s="94">
        <v>501000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13143000</v>
      </c>
      <c r="C15" s="96">
        <f>SUM(C9:C14)</f>
        <v>-1192000</v>
      </c>
      <c r="D15" s="96"/>
      <c r="E15" s="96">
        <f t="shared" si="0"/>
        <v>11951000</v>
      </c>
      <c r="F15" s="97">
        <f aca="true" t="shared" si="5" ref="F15:O15">SUM(F9:F14)</f>
        <v>1951000</v>
      </c>
      <c r="G15" s="98">
        <f t="shared" si="5"/>
        <v>1450000</v>
      </c>
      <c r="H15" s="97">
        <f t="shared" si="5"/>
        <v>195000</v>
      </c>
      <c r="I15" s="98">
        <f t="shared" si="5"/>
        <v>196014</v>
      </c>
      <c r="J15" s="97">
        <f t="shared" si="5"/>
        <v>222000</v>
      </c>
      <c r="K15" s="98">
        <f t="shared" si="5"/>
        <v>157754</v>
      </c>
      <c r="L15" s="97">
        <f t="shared" si="5"/>
        <v>259000</v>
      </c>
      <c r="M15" s="98">
        <f t="shared" si="5"/>
        <v>259218</v>
      </c>
      <c r="N15" s="97">
        <f t="shared" si="5"/>
        <v>0</v>
      </c>
      <c r="O15" s="98">
        <f t="shared" si="5"/>
        <v>0</v>
      </c>
      <c r="P15" s="97">
        <f t="shared" si="1"/>
        <v>676000</v>
      </c>
      <c r="Q15" s="98">
        <f t="shared" si="2"/>
        <v>612986</v>
      </c>
      <c r="R15" s="51">
        <f t="shared" si="3"/>
        <v>16.666666666666664</v>
      </c>
      <c r="S15" s="52">
        <f t="shared" si="4"/>
        <v>64.31786198765165</v>
      </c>
      <c r="T15" s="51">
        <f>IF(SUM($E9:$E13)=0,0,(P15/SUM($E9:$E13))*100)</f>
        <v>5.903930131004366</v>
      </c>
      <c r="U15" s="53">
        <f>IF(SUM($E9:$E13)=0,0,(Q15/SUM($E9:$E13))*100)</f>
        <v>5.353589519650654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217000</v>
      </c>
      <c r="I17" s="95">
        <v>303716</v>
      </c>
      <c r="J17" s="94">
        <v>218000</v>
      </c>
      <c r="K17" s="95">
        <v>218526</v>
      </c>
      <c r="L17" s="94">
        <v>327000</v>
      </c>
      <c r="M17" s="95">
        <v>327789</v>
      </c>
      <c r="N17" s="94"/>
      <c r="O17" s="95"/>
      <c r="P17" s="94">
        <f>$H17+$J17+$L17+$N17</f>
        <v>762000</v>
      </c>
      <c r="Q17" s="95">
        <f>$I17+$K17+$M17+$O17</f>
        <v>850031</v>
      </c>
      <c r="R17" s="47">
        <f>IF($J17=0,0,(($L17-$J17)/$J17)*100)</f>
        <v>50</v>
      </c>
      <c r="S17" s="48">
        <f>IF($K17=0,0,(($M17-$K17)/$K17)*100)</f>
        <v>50</v>
      </c>
      <c r="T17" s="47">
        <f>IF($E17=0,0,($P17/$E17)*100)</f>
        <v>81.93548387096774</v>
      </c>
      <c r="U17" s="49">
        <f>IF($E17=0,0,($Q17/$E17)*100)</f>
        <v>91.40118279569892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930000</v>
      </c>
      <c r="H21" s="97">
        <f t="shared" si="6"/>
        <v>217000</v>
      </c>
      <c r="I21" s="98">
        <f t="shared" si="6"/>
        <v>303716</v>
      </c>
      <c r="J21" s="97">
        <f t="shared" si="6"/>
        <v>218000</v>
      </c>
      <c r="K21" s="98">
        <f t="shared" si="6"/>
        <v>218526</v>
      </c>
      <c r="L21" s="97">
        <f t="shared" si="6"/>
        <v>327000</v>
      </c>
      <c r="M21" s="98">
        <f t="shared" si="6"/>
        <v>327789</v>
      </c>
      <c r="N21" s="97">
        <f t="shared" si="6"/>
        <v>0</v>
      </c>
      <c r="O21" s="98">
        <f t="shared" si="6"/>
        <v>0</v>
      </c>
      <c r="P21" s="97">
        <f>$H21+$J21+$L21+$N21</f>
        <v>762000</v>
      </c>
      <c r="Q21" s="98">
        <f>$I21+$K21+$M21+$O21</f>
        <v>850031</v>
      </c>
      <c r="R21" s="51">
        <f>IF($J21=0,0,(($L21-$J21)/$J21)*100)</f>
        <v>50</v>
      </c>
      <c r="S21" s="52">
        <f>IF($K21=0,0,(($M21-$K21)/$K21)*100)</f>
        <v>50</v>
      </c>
      <c r="T21" s="51">
        <f>IF($E21=0,0,($P21/$E21)*100)</f>
        <v>27.341227125941874</v>
      </c>
      <c r="U21" s="53">
        <f>IF($E21=0,0,($Q21/$E21)*100)</f>
        <v>30.499856476498028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3553000</v>
      </c>
      <c r="C29" s="93">
        <v>0</v>
      </c>
      <c r="D29" s="93"/>
      <c r="E29" s="93">
        <f>$B29+$C29+$D29</f>
        <v>3553000</v>
      </c>
      <c r="F29" s="94">
        <v>3553000</v>
      </c>
      <c r="G29" s="95">
        <v>3553000</v>
      </c>
      <c r="H29" s="94">
        <v>1421000</v>
      </c>
      <c r="I29" s="95">
        <v>1421000</v>
      </c>
      <c r="J29" s="94">
        <v>2132000</v>
      </c>
      <c r="K29" s="95">
        <v>1066000</v>
      </c>
      <c r="L29" s="94">
        <v>0</v>
      </c>
      <c r="M29" s="95">
        <v>1066000</v>
      </c>
      <c r="N29" s="94"/>
      <c r="O29" s="95"/>
      <c r="P29" s="94">
        <f>$H29+$J29+$L29+$N29</f>
        <v>3553000</v>
      </c>
      <c r="Q29" s="95">
        <f>$I29+$K29+$M29+$O29</f>
        <v>3553000</v>
      </c>
      <c r="R29" s="47">
        <f>IF($J29=0,0,(($L29-$J29)/$J29)*100)</f>
        <v>-100</v>
      </c>
      <c r="S29" s="48">
        <f>IF($K29=0,0,(($M29-$K29)/$K29)*100)</f>
        <v>0</v>
      </c>
      <c r="T29" s="47">
        <f>IF($E29=0,0,($P29/$E29)*100)</f>
        <v>100</v>
      </c>
      <c r="U29" s="49">
        <f>IF($E29=0,0,($Q29/$E29)*100)</f>
        <v>100</v>
      </c>
      <c r="V29" s="94"/>
      <c r="W29" s="95"/>
    </row>
    <row r="30" spans="1:23" ht="12.75" customHeight="1">
      <c r="A30" s="50" t="s">
        <v>38</v>
      </c>
      <c r="B30" s="96">
        <f>B29</f>
        <v>3553000</v>
      </c>
      <c r="C30" s="96">
        <f>C29</f>
        <v>0</v>
      </c>
      <c r="D30" s="96"/>
      <c r="E30" s="96">
        <f>$B30+$C30+$D30</f>
        <v>3553000</v>
      </c>
      <c r="F30" s="97">
        <f aca="true" t="shared" si="8" ref="F30:O30">F29</f>
        <v>3553000</v>
      </c>
      <c r="G30" s="98">
        <f t="shared" si="8"/>
        <v>3553000</v>
      </c>
      <c r="H30" s="97">
        <f t="shared" si="8"/>
        <v>1421000</v>
      </c>
      <c r="I30" s="98">
        <f t="shared" si="8"/>
        <v>1421000</v>
      </c>
      <c r="J30" s="97">
        <f t="shared" si="8"/>
        <v>2132000</v>
      </c>
      <c r="K30" s="98">
        <f t="shared" si="8"/>
        <v>1066000</v>
      </c>
      <c r="L30" s="97">
        <f t="shared" si="8"/>
        <v>0</v>
      </c>
      <c r="M30" s="98">
        <f t="shared" si="8"/>
        <v>1066000</v>
      </c>
      <c r="N30" s="97">
        <f t="shared" si="8"/>
        <v>0</v>
      </c>
      <c r="O30" s="98">
        <f t="shared" si="8"/>
        <v>0</v>
      </c>
      <c r="P30" s="97">
        <f>$H30+$J30+$L30+$N30</f>
        <v>3553000</v>
      </c>
      <c r="Q30" s="98">
        <f>$I30+$K30+$M30+$O30</f>
        <v>3553000</v>
      </c>
      <c r="R30" s="51">
        <f>IF($J30=0,0,(($L30-$J30)/$J30)*100)</f>
        <v>-100</v>
      </c>
      <c r="S30" s="52">
        <f>IF($K30=0,0,(($M30-$K30)/$K30)*100)</f>
        <v>0</v>
      </c>
      <c r="T30" s="51">
        <f>IF($E30=0,0,($P30/$E30)*100)</f>
        <v>100</v>
      </c>
      <c r="U30" s="53">
        <f>IF($E30=0,0,($Q30/$E30)*100)</f>
        <v>100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0</v>
      </c>
      <c r="C32" s="93">
        <v>0</v>
      </c>
      <c r="D32" s="93"/>
      <c r="E32" s="93">
        <f aca="true" t="shared" si="9" ref="E32:E37">$B32+$C32+$D32</f>
        <v>0</v>
      </c>
      <c r="F32" s="94">
        <v>0</v>
      </c>
      <c r="G32" s="95">
        <v>0</v>
      </c>
      <c r="H32" s="94">
        <v>0</v>
      </c>
      <c r="I32" s="95">
        <v>0</v>
      </c>
      <c r="J32" s="94">
        <v>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0</v>
      </c>
      <c r="T32" s="47">
        <f>IF($E32=0,0,($P32/$E32)*100)</f>
        <v>0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3677000</v>
      </c>
      <c r="C33" s="93">
        <v>0</v>
      </c>
      <c r="D33" s="93"/>
      <c r="E33" s="93">
        <f t="shared" si="9"/>
        <v>3677000</v>
      </c>
      <c r="F33" s="94">
        <v>3677000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3677000</v>
      </c>
      <c r="C37" s="96">
        <f>SUM(C32:C36)</f>
        <v>0</v>
      </c>
      <c r="D37" s="96"/>
      <c r="E37" s="96">
        <f t="shared" si="9"/>
        <v>3677000</v>
      </c>
      <c r="F37" s="97">
        <f aca="true" t="shared" si="14" ref="F37:O37">SUM(F32:F36)</f>
        <v>3677000</v>
      </c>
      <c r="G37" s="98">
        <f t="shared" si="14"/>
        <v>0</v>
      </c>
      <c r="H37" s="97">
        <f t="shared" si="14"/>
        <v>0</v>
      </c>
      <c r="I37" s="98">
        <f t="shared" si="14"/>
        <v>0</v>
      </c>
      <c r="J37" s="97">
        <f t="shared" si="14"/>
        <v>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0</v>
      </c>
      <c r="Q37" s="98">
        <f t="shared" si="11"/>
        <v>0</v>
      </c>
      <c r="R37" s="51">
        <f t="shared" si="12"/>
        <v>0</v>
      </c>
      <c r="S37" s="52">
        <f t="shared" si="13"/>
        <v>0</v>
      </c>
      <c r="T37" s="51">
        <f>IF((+$E32+$E35)=0,0,(P37/(+$E32+$E35))*100)</f>
        <v>0</v>
      </c>
      <c r="U37" s="53">
        <f>IF((+$E32+$E35)=0,0,(Q37/(+$E32+$E35))*100)</f>
        <v>0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184000000</v>
      </c>
      <c r="C40" s="93">
        <v>-114000000</v>
      </c>
      <c r="D40" s="93"/>
      <c r="E40" s="93">
        <f t="shared" si="15"/>
        <v>70000000</v>
      </c>
      <c r="F40" s="94">
        <v>70000000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184000000</v>
      </c>
      <c r="C47" s="96">
        <f>SUM(C39:C46)</f>
        <v>-114000000</v>
      </c>
      <c r="D47" s="96"/>
      <c r="E47" s="96">
        <f t="shared" si="15"/>
        <v>70000000</v>
      </c>
      <c r="F47" s="97">
        <f aca="true" t="shared" si="22" ref="F47:O47">SUM(F39:F46)</f>
        <v>70000000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207160000</v>
      </c>
      <c r="C59" s="105">
        <f>SUM(C9:C14,C17:C20,C23:C26,C29,C32:C36,C39:C46,C49:C52,C55:C57)</f>
        <v>-115192000</v>
      </c>
      <c r="D59" s="105"/>
      <c r="E59" s="105">
        <f>$B59+$C59+$D59</f>
        <v>91968000</v>
      </c>
      <c r="F59" s="106">
        <f aca="true" t="shared" si="25" ref="F59:O59">SUM(F9:F14,F17:F20,F23:F26,F29,F32:F36,F39:F46,F49:F52,F55:F57)</f>
        <v>81968000</v>
      </c>
      <c r="G59" s="107">
        <f t="shared" si="25"/>
        <v>5933000</v>
      </c>
      <c r="H59" s="106">
        <f t="shared" si="25"/>
        <v>1833000</v>
      </c>
      <c r="I59" s="107">
        <f t="shared" si="25"/>
        <v>1920730</v>
      </c>
      <c r="J59" s="106">
        <f t="shared" si="25"/>
        <v>2572000</v>
      </c>
      <c r="K59" s="107">
        <f t="shared" si="25"/>
        <v>1442280</v>
      </c>
      <c r="L59" s="106">
        <f t="shared" si="25"/>
        <v>586000</v>
      </c>
      <c r="M59" s="107">
        <f t="shared" si="25"/>
        <v>1653007</v>
      </c>
      <c r="N59" s="106">
        <f t="shared" si="25"/>
        <v>0</v>
      </c>
      <c r="O59" s="107">
        <f t="shared" si="25"/>
        <v>0</v>
      </c>
      <c r="P59" s="106">
        <f>$H59+$J59+$L59+$N59</f>
        <v>4991000</v>
      </c>
      <c r="Q59" s="107">
        <f>$I59+$K59+$M59+$O59</f>
        <v>5016017</v>
      </c>
      <c r="R59" s="60">
        <f>IF($J59=0,0,(($L59-$J59)/$J59)*100)</f>
        <v>-77.21617418351478</v>
      </c>
      <c r="S59" s="61">
        <f>IF($K59=0,0,(($M59-$K59)/$K59)*100)</f>
        <v>14.610685858501817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28.055087127599776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28.195711073636875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163009000</v>
      </c>
      <c r="C61" s="93">
        <v>0</v>
      </c>
      <c r="D61" s="93"/>
      <c r="E61" s="93">
        <f>$B61+$C61+$D61</f>
        <v>163009000</v>
      </c>
      <c r="F61" s="94">
        <v>163009000</v>
      </c>
      <c r="G61" s="95">
        <v>163009000</v>
      </c>
      <c r="H61" s="94">
        <v>26231000</v>
      </c>
      <c r="I61" s="95">
        <v>26650709</v>
      </c>
      <c r="J61" s="94">
        <v>26009000</v>
      </c>
      <c r="K61" s="95">
        <v>36101588</v>
      </c>
      <c r="L61" s="94">
        <v>24593000</v>
      </c>
      <c r="M61" s="95">
        <v>16693496</v>
      </c>
      <c r="N61" s="94"/>
      <c r="O61" s="95"/>
      <c r="P61" s="94">
        <f>$H61+$J61+$L61+$N61</f>
        <v>76833000</v>
      </c>
      <c r="Q61" s="95">
        <f>$I61+$K61+$M61+$O61</f>
        <v>79445793</v>
      </c>
      <c r="R61" s="47">
        <f>IF($J61=0,0,(($L61-$J61)/$J61)*100)</f>
        <v>-5.444269291399132</v>
      </c>
      <c r="S61" s="48">
        <f>IF($K61=0,0,(($M61-$K61)/$K61)*100)</f>
        <v>-53.75966287133962</v>
      </c>
      <c r="T61" s="47">
        <f>IF($E61=0,0,($P61/$E61)*100)</f>
        <v>47.134207313706604</v>
      </c>
      <c r="U61" s="49">
        <f>IF($E61=0,0,($Q61/$E61)*100)</f>
        <v>48.73705930347404</v>
      </c>
      <c r="V61" s="94"/>
      <c r="W61" s="95"/>
    </row>
    <row r="62" spans="1:23" ht="12.75" customHeight="1">
      <c r="A62" s="55" t="s">
        <v>38</v>
      </c>
      <c r="B62" s="102">
        <f>B61</f>
        <v>163009000</v>
      </c>
      <c r="C62" s="102">
        <f>C61</f>
        <v>0</v>
      </c>
      <c r="D62" s="102"/>
      <c r="E62" s="102">
        <f>$B62+$C62+$D62</f>
        <v>163009000</v>
      </c>
      <c r="F62" s="103">
        <f aca="true" t="shared" si="26" ref="F62:O62">F61</f>
        <v>163009000</v>
      </c>
      <c r="G62" s="104">
        <f t="shared" si="26"/>
        <v>163009000</v>
      </c>
      <c r="H62" s="103">
        <f t="shared" si="26"/>
        <v>26231000</v>
      </c>
      <c r="I62" s="104">
        <f t="shared" si="26"/>
        <v>26650709</v>
      </c>
      <c r="J62" s="103">
        <f t="shared" si="26"/>
        <v>26009000</v>
      </c>
      <c r="K62" s="104">
        <f t="shared" si="26"/>
        <v>36101588</v>
      </c>
      <c r="L62" s="103">
        <f t="shared" si="26"/>
        <v>24593000</v>
      </c>
      <c r="M62" s="104">
        <f t="shared" si="26"/>
        <v>16693496</v>
      </c>
      <c r="N62" s="103">
        <f t="shared" si="26"/>
        <v>0</v>
      </c>
      <c r="O62" s="104">
        <f t="shared" si="26"/>
        <v>0</v>
      </c>
      <c r="P62" s="103">
        <f>$H62+$J62+$L62+$N62</f>
        <v>76833000</v>
      </c>
      <c r="Q62" s="104">
        <f>$I62+$K62+$M62+$O62</f>
        <v>79445793</v>
      </c>
      <c r="R62" s="56">
        <f>IF($J62=0,0,(($L62-$J62)/$J62)*100)</f>
        <v>-5.444269291399132</v>
      </c>
      <c r="S62" s="57">
        <f>IF($K62=0,0,(($M62-$K62)/$K62)*100)</f>
        <v>-53.75966287133962</v>
      </c>
      <c r="T62" s="56">
        <f>IF($E62=0,0,($P62/$E62)*100)</f>
        <v>47.134207313706604</v>
      </c>
      <c r="U62" s="58">
        <f>IF($E62=0,0,($Q62/$E62)*100)</f>
        <v>48.73705930347404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163009000</v>
      </c>
      <c r="C63" s="105">
        <f>C61</f>
        <v>0</v>
      </c>
      <c r="D63" s="105"/>
      <c r="E63" s="105">
        <f>$B63+$C63+$D63</f>
        <v>163009000</v>
      </c>
      <c r="F63" s="106">
        <f aca="true" t="shared" si="27" ref="F63:O63">F61</f>
        <v>163009000</v>
      </c>
      <c r="G63" s="107">
        <f t="shared" si="27"/>
        <v>163009000</v>
      </c>
      <c r="H63" s="106">
        <f t="shared" si="27"/>
        <v>26231000</v>
      </c>
      <c r="I63" s="107">
        <f t="shared" si="27"/>
        <v>26650709</v>
      </c>
      <c r="J63" s="106">
        <f t="shared" si="27"/>
        <v>26009000</v>
      </c>
      <c r="K63" s="107">
        <f t="shared" si="27"/>
        <v>36101588</v>
      </c>
      <c r="L63" s="106">
        <f t="shared" si="27"/>
        <v>24593000</v>
      </c>
      <c r="M63" s="107">
        <f t="shared" si="27"/>
        <v>16693496</v>
      </c>
      <c r="N63" s="106">
        <f t="shared" si="27"/>
        <v>0</v>
      </c>
      <c r="O63" s="107">
        <f t="shared" si="27"/>
        <v>0</v>
      </c>
      <c r="P63" s="106">
        <f>$H63+$J63+$L63+$N63</f>
        <v>76833000</v>
      </c>
      <c r="Q63" s="107">
        <f>$I63+$K63+$M63+$O63</f>
        <v>79445793</v>
      </c>
      <c r="R63" s="60">
        <f>IF($J63=0,0,(($L63-$J63)/$J63)*100)</f>
        <v>-5.444269291399132</v>
      </c>
      <c r="S63" s="61">
        <f>IF($K63=0,0,(($M63-$K63)/$K63)*100)</f>
        <v>-53.75966287133962</v>
      </c>
      <c r="T63" s="60">
        <f>IF($E63=0,0,($P63/$E63)*100)</f>
        <v>47.134207313706604</v>
      </c>
      <c r="U63" s="64">
        <f>IF($E63=0,0,($Q63/$E63)*100)</f>
        <v>48.73705930347404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370169000</v>
      </c>
      <c r="C64" s="105">
        <f>SUM(C9:C14,C17:C20,C23:C26,C29,C32:C36,C39:C46,C49:C52,C55:C57,C61)</f>
        <v>-115192000</v>
      </c>
      <c r="D64" s="105"/>
      <c r="E64" s="105">
        <f>$B64+$C64+$D64</f>
        <v>254977000</v>
      </c>
      <c r="F64" s="106">
        <f aca="true" t="shared" si="28" ref="F64:O64">SUM(F9:F14,F17:F20,F23:F26,F29,F32:F36,F39:F46,F49:F52,F55:F57,F61)</f>
        <v>244977000</v>
      </c>
      <c r="G64" s="107">
        <f t="shared" si="28"/>
        <v>168942000</v>
      </c>
      <c r="H64" s="106">
        <f t="shared" si="28"/>
        <v>28064000</v>
      </c>
      <c r="I64" s="107">
        <f t="shared" si="28"/>
        <v>28571439</v>
      </c>
      <c r="J64" s="106">
        <f t="shared" si="28"/>
        <v>28581000</v>
      </c>
      <c r="K64" s="107">
        <f t="shared" si="28"/>
        <v>37543868</v>
      </c>
      <c r="L64" s="106">
        <f t="shared" si="28"/>
        <v>25179000</v>
      </c>
      <c r="M64" s="107">
        <f t="shared" si="28"/>
        <v>18346503</v>
      </c>
      <c r="N64" s="106">
        <f t="shared" si="28"/>
        <v>0</v>
      </c>
      <c r="O64" s="107">
        <f t="shared" si="28"/>
        <v>0</v>
      </c>
      <c r="P64" s="106">
        <f>$H64+$J64+$L64+$N64</f>
        <v>81824000</v>
      </c>
      <c r="Q64" s="107">
        <f>$I64+$K64+$M64+$O64</f>
        <v>84461810</v>
      </c>
      <c r="R64" s="60">
        <f>IF($J64=0,0,(($L64-$J64)/$J64)*100)</f>
        <v>-11.903012490815577</v>
      </c>
      <c r="S64" s="61">
        <f>IF($K64=0,0,(($M64-$K64)/$K64)*100)</f>
        <v>-51.13315708440057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45.256887482784755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46.71586126029458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27619000</v>
      </c>
      <c r="C77" s="117">
        <f t="shared" si="30"/>
        <v>73002000</v>
      </c>
      <c r="D77" s="117">
        <f t="shared" si="30"/>
        <v>0</v>
      </c>
      <c r="E77" s="117">
        <f t="shared" si="30"/>
        <v>100621000</v>
      </c>
      <c r="F77" s="117">
        <f t="shared" si="30"/>
        <v>0</v>
      </c>
      <c r="G77" s="117">
        <f t="shared" si="30"/>
        <v>0</v>
      </c>
      <c r="H77" s="117">
        <f t="shared" si="30"/>
        <v>33729000</v>
      </c>
      <c r="I77" s="117">
        <f t="shared" si="30"/>
        <v>0</v>
      </c>
      <c r="J77" s="117">
        <f t="shared" si="30"/>
        <v>35822000</v>
      </c>
      <c r="K77" s="117">
        <f t="shared" si="30"/>
        <v>0</v>
      </c>
      <c r="L77" s="117">
        <f t="shared" si="30"/>
        <v>24482000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94033000</v>
      </c>
      <c r="Q77" s="118">
        <f t="shared" si="30"/>
        <v>0</v>
      </c>
      <c r="R77" s="14">
        <f t="shared" si="30"/>
        <v>-121.42375710113298</v>
      </c>
      <c r="S77" s="14">
        <f t="shared" si="30"/>
        <v>0</v>
      </c>
      <c r="T77" s="15">
        <f>IF(SUM($E78:$E86)=0,0,(P77/SUM($E78:$E86))*100)</f>
        <v>93.45265898768646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0</v>
      </c>
      <c r="C82" s="114">
        <v>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10286000</v>
      </c>
      <c r="C83" s="114">
        <v>-1061000</v>
      </c>
      <c r="D83" s="114"/>
      <c r="E83" s="114">
        <f t="shared" si="31"/>
        <v>9225000</v>
      </c>
      <c r="F83" s="114">
        <v>0</v>
      </c>
      <c r="G83" s="114">
        <v>0</v>
      </c>
      <c r="H83" s="114">
        <v>4560000</v>
      </c>
      <c r="I83" s="114">
        <v>0</v>
      </c>
      <c r="J83" s="114">
        <v>4665000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9225000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17333000</v>
      </c>
      <c r="C84" s="114">
        <v>74063000</v>
      </c>
      <c r="D84" s="114"/>
      <c r="E84" s="114">
        <f t="shared" si="31"/>
        <v>91396000</v>
      </c>
      <c r="F84" s="114">
        <v>0</v>
      </c>
      <c r="G84" s="114">
        <v>0</v>
      </c>
      <c r="H84" s="114">
        <v>29169000</v>
      </c>
      <c r="I84" s="114">
        <v>0</v>
      </c>
      <c r="J84" s="114">
        <v>31157000</v>
      </c>
      <c r="K84" s="114">
        <v>0</v>
      </c>
      <c r="L84" s="114">
        <v>24482000</v>
      </c>
      <c r="M84" s="114">
        <v>0</v>
      </c>
      <c r="N84" s="114"/>
      <c r="O84" s="114"/>
      <c r="P84" s="116">
        <f t="shared" si="32"/>
        <v>84808000</v>
      </c>
      <c r="Q84" s="116">
        <f t="shared" si="33"/>
        <v>0</v>
      </c>
      <c r="R84" s="87">
        <f t="shared" si="34"/>
        <v>-21.423757101132974</v>
      </c>
      <c r="S84" s="88">
        <f t="shared" si="35"/>
        <v>0</v>
      </c>
      <c r="T84" s="87">
        <f t="shared" si="36"/>
        <v>92.79180708127271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27619000</v>
      </c>
      <c r="C104" s="127">
        <f t="shared" si="44"/>
        <v>73002000</v>
      </c>
      <c r="D104" s="127">
        <f t="shared" si="44"/>
        <v>0</v>
      </c>
      <c r="E104" s="127">
        <f t="shared" si="44"/>
        <v>100621000</v>
      </c>
      <c r="F104" s="127">
        <f t="shared" si="44"/>
        <v>0</v>
      </c>
      <c r="G104" s="127">
        <f t="shared" si="44"/>
        <v>0</v>
      </c>
      <c r="H104" s="127">
        <f t="shared" si="44"/>
        <v>33729000</v>
      </c>
      <c r="I104" s="127">
        <f t="shared" si="44"/>
        <v>0</v>
      </c>
      <c r="J104" s="127">
        <f t="shared" si="44"/>
        <v>35822000</v>
      </c>
      <c r="K104" s="127">
        <f t="shared" si="44"/>
        <v>0</v>
      </c>
      <c r="L104" s="127">
        <f t="shared" si="44"/>
        <v>24482000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94033000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0.9345265898768647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27619000</v>
      </c>
      <c r="C105" s="129">
        <f aca="true" t="shared" si="45" ref="C105:Q105">C77</f>
        <v>73002000</v>
      </c>
      <c r="D105" s="129">
        <f t="shared" si="45"/>
        <v>0</v>
      </c>
      <c r="E105" s="129">
        <f t="shared" si="45"/>
        <v>100621000</v>
      </c>
      <c r="F105" s="129">
        <f t="shared" si="45"/>
        <v>0</v>
      </c>
      <c r="G105" s="129">
        <f t="shared" si="45"/>
        <v>0</v>
      </c>
      <c r="H105" s="129">
        <f t="shared" si="45"/>
        <v>33729000</v>
      </c>
      <c r="I105" s="129">
        <f t="shared" si="45"/>
        <v>0</v>
      </c>
      <c r="J105" s="129">
        <f t="shared" si="45"/>
        <v>35822000</v>
      </c>
      <c r="K105" s="129">
        <f t="shared" si="45"/>
        <v>0</v>
      </c>
      <c r="L105" s="129">
        <f t="shared" si="45"/>
        <v>24482000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94033000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0.9345265898768647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562000</v>
      </c>
      <c r="I10" s="95">
        <v>561918</v>
      </c>
      <c r="J10" s="94">
        <v>481000</v>
      </c>
      <c r="K10" s="95">
        <v>474836</v>
      </c>
      <c r="L10" s="94">
        <v>233000</v>
      </c>
      <c r="M10" s="95">
        <v>232112</v>
      </c>
      <c r="N10" s="94"/>
      <c r="O10" s="95"/>
      <c r="P10" s="94">
        <f aca="true" t="shared" si="1" ref="P10:P15">$H10+$J10+$L10+$N10</f>
        <v>1276000</v>
      </c>
      <c r="Q10" s="95">
        <f aca="true" t="shared" si="2" ref="Q10:Q15">$I10+$K10+$M10+$O10</f>
        <v>1268866</v>
      </c>
      <c r="R10" s="47">
        <f aca="true" t="shared" si="3" ref="R10:R15">IF($J10=0,0,(($L10-$J10)/$J10)*100)</f>
        <v>-51.559251559251564</v>
      </c>
      <c r="S10" s="48">
        <f aca="true" t="shared" si="4" ref="S10:S15">IF($K10=0,0,(($M10-$K10)/$K10)*100)</f>
        <v>-51.11743844190415</v>
      </c>
      <c r="T10" s="47">
        <f>IF($E10=0,0,($P10/$E10)*100)</f>
        <v>88</v>
      </c>
      <c r="U10" s="49">
        <f>IF($E10=0,0,($Q10/$E10)*100)</f>
        <v>87.508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1450000</v>
      </c>
      <c r="C15" s="96">
        <f>SUM(C9:C14)</f>
        <v>0</v>
      </c>
      <c r="D15" s="96"/>
      <c r="E15" s="96">
        <f t="shared" si="0"/>
        <v>1450000</v>
      </c>
      <c r="F15" s="97">
        <f aca="true" t="shared" si="5" ref="F15:O15">SUM(F9:F14)</f>
        <v>1450000</v>
      </c>
      <c r="G15" s="98">
        <f t="shared" si="5"/>
        <v>1450000</v>
      </c>
      <c r="H15" s="97">
        <f t="shared" si="5"/>
        <v>562000</v>
      </c>
      <c r="I15" s="98">
        <f t="shared" si="5"/>
        <v>561918</v>
      </c>
      <c r="J15" s="97">
        <f t="shared" si="5"/>
        <v>481000</v>
      </c>
      <c r="K15" s="98">
        <f t="shared" si="5"/>
        <v>474836</v>
      </c>
      <c r="L15" s="97">
        <f t="shared" si="5"/>
        <v>233000</v>
      </c>
      <c r="M15" s="98">
        <f t="shared" si="5"/>
        <v>232112</v>
      </c>
      <c r="N15" s="97">
        <f t="shared" si="5"/>
        <v>0</v>
      </c>
      <c r="O15" s="98">
        <f t="shared" si="5"/>
        <v>0</v>
      </c>
      <c r="P15" s="97">
        <f t="shared" si="1"/>
        <v>1276000</v>
      </c>
      <c r="Q15" s="98">
        <f t="shared" si="2"/>
        <v>1268866</v>
      </c>
      <c r="R15" s="51">
        <f t="shared" si="3"/>
        <v>-51.559251559251564</v>
      </c>
      <c r="S15" s="52">
        <f t="shared" si="4"/>
        <v>-51.11743844190415</v>
      </c>
      <c r="T15" s="51">
        <f>IF(SUM($E9:$E13)=0,0,(P15/SUM($E9:$E13))*100)</f>
        <v>88</v>
      </c>
      <c r="U15" s="53">
        <f>IF(SUM($E9:$E13)=0,0,(Q15/SUM($E9:$E13))*100)</f>
        <v>87.508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191000</v>
      </c>
      <c r="I17" s="95">
        <v>191304</v>
      </c>
      <c r="J17" s="94">
        <v>53000</v>
      </c>
      <c r="K17" s="95">
        <v>155237</v>
      </c>
      <c r="L17" s="94">
        <v>0</v>
      </c>
      <c r="M17" s="95">
        <v>76401</v>
      </c>
      <c r="N17" s="94"/>
      <c r="O17" s="95"/>
      <c r="P17" s="94">
        <f>$H17+$J17+$L17+$N17</f>
        <v>244000</v>
      </c>
      <c r="Q17" s="95">
        <f>$I17+$K17+$M17+$O17</f>
        <v>422942</v>
      </c>
      <c r="R17" s="47">
        <f>IF($J17=0,0,(($L17-$J17)/$J17)*100)</f>
        <v>-100</v>
      </c>
      <c r="S17" s="48">
        <f>IF($K17=0,0,(($M17-$K17)/$K17)*100)</f>
        <v>-50.78428467440108</v>
      </c>
      <c r="T17" s="47">
        <f>IF($E17=0,0,($P17/$E17)*100)</f>
        <v>26.236559139784948</v>
      </c>
      <c r="U17" s="49">
        <f>IF($E17=0,0,($Q17/$E17)*100)</f>
        <v>45.47763440860215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930000</v>
      </c>
      <c r="H21" s="97">
        <f t="shared" si="6"/>
        <v>191000</v>
      </c>
      <c r="I21" s="98">
        <f t="shared" si="6"/>
        <v>191304</v>
      </c>
      <c r="J21" s="97">
        <f t="shared" si="6"/>
        <v>53000</v>
      </c>
      <c r="K21" s="98">
        <f t="shared" si="6"/>
        <v>155237</v>
      </c>
      <c r="L21" s="97">
        <f t="shared" si="6"/>
        <v>0</v>
      </c>
      <c r="M21" s="98">
        <f t="shared" si="6"/>
        <v>76401</v>
      </c>
      <c r="N21" s="97">
        <f t="shared" si="6"/>
        <v>0</v>
      </c>
      <c r="O21" s="98">
        <f t="shared" si="6"/>
        <v>0</v>
      </c>
      <c r="P21" s="97">
        <f>$H21+$J21+$L21+$N21</f>
        <v>244000</v>
      </c>
      <c r="Q21" s="98">
        <f>$I21+$K21+$M21+$O21</f>
        <v>422942</v>
      </c>
      <c r="R21" s="51">
        <f>IF($J21=0,0,(($L21-$J21)/$J21)*100)</f>
        <v>-100</v>
      </c>
      <c r="S21" s="52">
        <f>IF($K21=0,0,(($M21-$K21)/$K21)*100)</f>
        <v>-50.78428467440108</v>
      </c>
      <c r="T21" s="51">
        <f>IF($E21=0,0,($P21/$E21)*100)</f>
        <v>8.754933620380337</v>
      </c>
      <c r="U21" s="53">
        <f>IF($E21=0,0,($Q21/$E21)*100)</f>
        <v>15.175529242913527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1327000</v>
      </c>
      <c r="C29" s="93">
        <v>0</v>
      </c>
      <c r="D29" s="93"/>
      <c r="E29" s="93">
        <f>$B29+$C29+$D29</f>
        <v>1327000</v>
      </c>
      <c r="F29" s="94">
        <v>1327000</v>
      </c>
      <c r="G29" s="95">
        <v>1327000</v>
      </c>
      <c r="H29" s="94">
        <v>531000</v>
      </c>
      <c r="I29" s="95">
        <v>551352</v>
      </c>
      <c r="J29" s="94">
        <v>796000</v>
      </c>
      <c r="K29" s="95">
        <v>377468</v>
      </c>
      <c r="L29" s="94">
        <v>0</v>
      </c>
      <c r="M29" s="95">
        <v>398000</v>
      </c>
      <c r="N29" s="94"/>
      <c r="O29" s="95"/>
      <c r="P29" s="94">
        <f>$H29+$J29+$L29+$N29</f>
        <v>1327000</v>
      </c>
      <c r="Q29" s="95">
        <f>$I29+$K29+$M29+$O29</f>
        <v>1326820</v>
      </c>
      <c r="R29" s="47">
        <f>IF($J29=0,0,(($L29-$J29)/$J29)*100)</f>
        <v>-100</v>
      </c>
      <c r="S29" s="48">
        <f>IF($K29=0,0,(($M29-$K29)/$K29)*100)</f>
        <v>5.439401485688853</v>
      </c>
      <c r="T29" s="47">
        <f>IF($E29=0,0,($P29/$E29)*100)</f>
        <v>100</v>
      </c>
      <c r="U29" s="49">
        <f>IF($E29=0,0,($Q29/$E29)*100)</f>
        <v>99.98643556895253</v>
      </c>
      <c r="V29" s="94"/>
      <c r="W29" s="95"/>
    </row>
    <row r="30" spans="1:23" ht="12.75" customHeight="1">
      <c r="A30" s="50" t="s">
        <v>38</v>
      </c>
      <c r="B30" s="96">
        <f>B29</f>
        <v>1327000</v>
      </c>
      <c r="C30" s="96">
        <f>C29</f>
        <v>0</v>
      </c>
      <c r="D30" s="96"/>
      <c r="E30" s="96">
        <f>$B30+$C30+$D30</f>
        <v>1327000</v>
      </c>
      <c r="F30" s="97">
        <f aca="true" t="shared" si="8" ref="F30:O30">F29</f>
        <v>1327000</v>
      </c>
      <c r="G30" s="98">
        <f t="shared" si="8"/>
        <v>1327000</v>
      </c>
      <c r="H30" s="97">
        <f t="shared" si="8"/>
        <v>531000</v>
      </c>
      <c r="I30" s="98">
        <f t="shared" si="8"/>
        <v>551352</v>
      </c>
      <c r="J30" s="97">
        <f t="shared" si="8"/>
        <v>796000</v>
      </c>
      <c r="K30" s="98">
        <f t="shared" si="8"/>
        <v>377468</v>
      </c>
      <c r="L30" s="97">
        <f t="shared" si="8"/>
        <v>0</v>
      </c>
      <c r="M30" s="98">
        <f t="shared" si="8"/>
        <v>398000</v>
      </c>
      <c r="N30" s="97">
        <f t="shared" si="8"/>
        <v>0</v>
      </c>
      <c r="O30" s="98">
        <f t="shared" si="8"/>
        <v>0</v>
      </c>
      <c r="P30" s="97">
        <f>$H30+$J30+$L30+$N30</f>
        <v>1327000</v>
      </c>
      <c r="Q30" s="98">
        <f>$I30+$K30+$M30+$O30</f>
        <v>1326820</v>
      </c>
      <c r="R30" s="51">
        <f>IF($J30=0,0,(($L30-$J30)/$J30)*100)</f>
        <v>-100</v>
      </c>
      <c r="S30" s="52">
        <f>IF($K30=0,0,(($M30-$K30)/$K30)*100)</f>
        <v>5.439401485688853</v>
      </c>
      <c r="T30" s="51">
        <f>IF($E30=0,0,($P30/$E30)*100)</f>
        <v>100</v>
      </c>
      <c r="U30" s="53">
        <f>IF($E30=0,0,($Q30/$E30)*100)</f>
        <v>99.98643556895253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4000000</v>
      </c>
      <c r="C32" s="93">
        <v>0</v>
      </c>
      <c r="D32" s="93"/>
      <c r="E32" s="93">
        <f aca="true" t="shared" si="9" ref="E32:E37">$B32+$C32+$D32</f>
        <v>4000000</v>
      </c>
      <c r="F32" s="94">
        <v>4000000</v>
      </c>
      <c r="G32" s="95">
        <v>4000000</v>
      </c>
      <c r="H32" s="94">
        <v>0</v>
      </c>
      <c r="I32" s="95">
        <v>0</v>
      </c>
      <c r="J32" s="94">
        <v>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0</v>
      </c>
      <c r="T32" s="47">
        <f>IF($E32=0,0,($P32/$E32)*100)</f>
        <v>0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0</v>
      </c>
      <c r="C33" s="93">
        <v>0</v>
      </c>
      <c r="D33" s="93"/>
      <c r="E33" s="93">
        <f t="shared" si="9"/>
        <v>0</v>
      </c>
      <c r="F33" s="94">
        <v>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4000000</v>
      </c>
      <c r="C37" s="96">
        <f>SUM(C32:C36)</f>
        <v>0</v>
      </c>
      <c r="D37" s="96"/>
      <c r="E37" s="96">
        <f t="shared" si="9"/>
        <v>4000000</v>
      </c>
      <c r="F37" s="97">
        <f aca="true" t="shared" si="14" ref="F37:O37">SUM(F32:F36)</f>
        <v>4000000</v>
      </c>
      <c r="G37" s="98">
        <f t="shared" si="14"/>
        <v>4000000</v>
      </c>
      <c r="H37" s="97">
        <f t="shared" si="14"/>
        <v>0</v>
      </c>
      <c r="I37" s="98">
        <f t="shared" si="14"/>
        <v>0</v>
      </c>
      <c r="J37" s="97">
        <f t="shared" si="14"/>
        <v>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0</v>
      </c>
      <c r="Q37" s="98">
        <f t="shared" si="11"/>
        <v>0</v>
      </c>
      <c r="R37" s="51">
        <f t="shared" si="12"/>
        <v>0</v>
      </c>
      <c r="S37" s="52">
        <f t="shared" si="13"/>
        <v>0</v>
      </c>
      <c r="T37" s="51">
        <f>IF((+$E32+$E35)=0,0,(P37/(+$E32+$E35))*100)</f>
        <v>0</v>
      </c>
      <c r="U37" s="53">
        <f>IF((+$E32+$E35)=0,0,(Q37/(+$E32+$E35))*100)</f>
        <v>0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108000000</v>
      </c>
      <c r="C40" s="93">
        <v>-58000000</v>
      </c>
      <c r="D40" s="93"/>
      <c r="E40" s="93">
        <f t="shared" si="15"/>
        <v>50000000</v>
      </c>
      <c r="F40" s="94">
        <v>50000000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108000000</v>
      </c>
      <c r="C47" s="96">
        <f>SUM(C39:C46)</f>
        <v>-58000000</v>
      </c>
      <c r="D47" s="96"/>
      <c r="E47" s="96">
        <f t="shared" si="15"/>
        <v>50000000</v>
      </c>
      <c r="F47" s="97">
        <f aca="true" t="shared" si="22" ref="F47:O47">SUM(F39:F46)</f>
        <v>50000000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117564000</v>
      </c>
      <c r="C59" s="105">
        <f>SUM(C9:C14,C17:C20,C23:C26,C29,C32:C36,C39:C46,C49:C52,C55:C57)</f>
        <v>-58000000</v>
      </c>
      <c r="D59" s="105"/>
      <c r="E59" s="105">
        <f>$B59+$C59+$D59</f>
        <v>59564000</v>
      </c>
      <c r="F59" s="106">
        <f aca="true" t="shared" si="25" ref="F59:O59">SUM(F9:F14,F17:F20,F23:F26,F29,F32:F36,F39:F46,F49:F52,F55:F57)</f>
        <v>59564000</v>
      </c>
      <c r="G59" s="107">
        <f t="shared" si="25"/>
        <v>7707000</v>
      </c>
      <c r="H59" s="106">
        <f t="shared" si="25"/>
        <v>1284000</v>
      </c>
      <c r="I59" s="107">
        <f t="shared" si="25"/>
        <v>1304574</v>
      </c>
      <c r="J59" s="106">
        <f t="shared" si="25"/>
        <v>1330000</v>
      </c>
      <c r="K59" s="107">
        <f t="shared" si="25"/>
        <v>1007541</v>
      </c>
      <c r="L59" s="106">
        <f t="shared" si="25"/>
        <v>233000</v>
      </c>
      <c r="M59" s="107">
        <f t="shared" si="25"/>
        <v>706513</v>
      </c>
      <c r="N59" s="106">
        <f t="shared" si="25"/>
        <v>0</v>
      </c>
      <c r="O59" s="107">
        <f t="shared" si="25"/>
        <v>0</v>
      </c>
      <c r="P59" s="106">
        <f>$H59+$J59+$L59+$N59</f>
        <v>2847000</v>
      </c>
      <c r="Q59" s="107">
        <f>$I59+$K59+$M59+$O59</f>
        <v>3018628</v>
      </c>
      <c r="R59" s="60">
        <f>IF($J59=0,0,(($L59-$J59)/$J59)*100)</f>
        <v>-82.4812030075188</v>
      </c>
      <c r="S59" s="61">
        <f>IF($K59=0,0,(($M59-$K59)/$K59)*100)</f>
        <v>-29.87749381911009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29.767879548306148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31.56240066917608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30813000</v>
      </c>
      <c r="C61" s="93">
        <v>0</v>
      </c>
      <c r="D61" s="93"/>
      <c r="E61" s="93">
        <f>$B61+$C61+$D61</f>
        <v>30813000</v>
      </c>
      <c r="F61" s="94">
        <v>30813000</v>
      </c>
      <c r="G61" s="95">
        <v>30813000</v>
      </c>
      <c r="H61" s="94">
        <v>5945000</v>
      </c>
      <c r="I61" s="95">
        <v>5946148</v>
      </c>
      <c r="J61" s="94">
        <v>6120000</v>
      </c>
      <c r="K61" s="95">
        <v>6120503</v>
      </c>
      <c r="L61" s="94">
        <v>5265000</v>
      </c>
      <c r="M61" s="95">
        <v>5036160</v>
      </c>
      <c r="N61" s="94"/>
      <c r="O61" s="95"/>
      <c r="P61" s="94">
        <f>$H61+$J61+$L61+$N61</f>
        <v>17330000</v>
      </c>
      <c r="Q61" s="95">
        <f>$I61+$K61+$M61+$O61</f>
        <v>17102811</v>
      </c>
      <c r="R61" s="47">
        <f>IF($J61=0,0,(($L61-$J61)/$J61)*100)</f>
        <v>-13.970588235294118</v>
      </c>
      <c r="S61" s="48">
        <f>IF($K61=0,0,(($M61-$K61)/$K61)*100)</f>
        <v>-17.716566759300665</v>
      </c>
      <c r="T61" s="47">
        <f>IF($E61=0,0,($P61/$E61)*100)</f>
        <v>56.242495050790254</v>
      </c>
      <c r="U61" s="49">
        <f>IF($E61=0,0,($Q61/$E61)*100)</f>
        <v>55.50517963197352</v>
      </c>
      <c r="V61" s="94"/>
      <c r="W61" s="95"/>
    </row>
    <row r="62" spans="1:23" ht="12.75" customHeight="1">
      <c r="A62" s="55" t="s">
        <v>38</v>
      </c>
      <c r="B62" s="102">
        <f>B61</f>
        <v>30813000</v>
      </c>
      <c r="C62" s="102">
        <f>C61</f>
        <v>0</v>
      </c>
      <c r="D62" s="102"/>
      <c r="E62" s="102">
        <f>$B62+$C62+$D62</f>
        <v>30813000</v>
      </c>
      <c r="F62" s="103">
        <f aca="true" t="shared" si="26" ref="F62:O62">F61</f>
        <v>30813000</v>
      </c>
      <c r="G62" s="104">
        <f t="shared" si="26"/>
        <v>30813000</v>
      </c>
      <c r="H62" s="103">
        <f t="shared" si="26"/>
        <v>5945000</v>
      </c>
      <c r="I62" s="104">
        <f t="shared" si="26"/>
        <v>5946148</v>
      </c>
      <c r="J62" s="103">
        <f t="shared" si="26"/>
        <v>6120000</v>
      </c>
      <c r="K62" s="104">
        <f t="shared" si="26"/>
        <v>6120503</v>
      </c>
      <c r="L62" s="103">
        <f t="shared" si="26"/>
        <v>5265000</v>
      </c>
      <c r="M62" s="104">
        <f t="shared" si="26"/>
        <v>5036160</v>
      </c>
      <c r="N62" s="103">
        <f t="shared" si="26"/>
        <v>0</v>
      </c>
      <c r="O62" s="104">
        <f t="shared" si="26"/>
        <v>0</v>
      </c>
      <c r="P62" s="103">
        <f>$H62+$J62+$L62+$N62</f>
        <v>17330000</v>
      </c>
      <c r="Q62" s="104">
        <f>$I62+$K62+$M62+$O62</f>
        <v>17102811</v>
      </c>
      <c r="R62" s="56">
        <f>IF($J62=0,0,(($L62-$J62)/$J62)*100)</f>
        <v>-13.970588235294118</v>
      </c>
      <c r="S62" s="57">
        <f>IF($K62=0,0,(($M62-$K62)/$K62)*100)</f>
        <v>-17.716566759300665</v>
      </c>
      <c r="T62" s="56">
        <f>IF($E62=0,0,($P62/$E62)*100)</f>
        <v>56.242495050790254</v>
      </c>
      <c r="U62" s="58">
        <f>IF($E62=0,0,($Q62/$E62)*100)</f>
        <v>55.50517963197352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30813000</v>
      </c>
      <c r="C63" s="105">
        <f>C61</f>
        <v>0</v>
      </c>
      <c r="D63" s="105"/>
      <c r="E63" s="105">
        <f>$B63+$C63+$D63</f>
        <v>30813000</v>
      </c>
      <c r="F63" s="106">
        <f aca="true" t="shared" si="27" ref="F63:O63">F61</f>
        <v>30813000</v>
      </c>
      <c r="G63" s="107">
        <f t="shared" si="27"/>
        <v>30813000</v>
      </c>
      <c r="H63" s="106">
        <f t="shared" si="27"/>
        <v>5945000</v>
      </c>
      <c r="I63" s="107">
        <f t="shared" si="27"/>
        <v>5946148</v>
      </c>
      <c r="J63" s="106">
        <f t="shared" si="27"/>
        <v>6120000</v>
      </c>
      <c r="K63" s="107">
        <f t="shared" si="27"/>
        <v>6120503</v>
      </c>
      <c r="L63" s="106">
        <f t="shared" si="27"/>
        <v>5265000</v>
      </c>
      <c r="M63" s="107">
        <f t="shared" si="27"/>
        <v>5036160</v>
      </c>
      <c r="N63" s="106">
        <f t="shared" si="27"/>
        <v>0</v>
      </c>
      <c r="O63" s="107">
        <f t="shared" si="27"/>
        <v>0</v>
      </c>
      <c r="P63" s="106">
        <f>$H63+$J63+$L63+$N63</f>
        <v>17330000</v>
      </c>
      <c r="Q63" s="107">
        <f>$I63+$K63+$M63+$O63</f>
        <v>17102811</v>
      </c>
      <c r="R63" s="60">
        <f>IF($J63=0,0,(($L63-$J63)/$J63)*100)</f>
        <v>-13.970588235294118</v>
      </c>
      <c r="S63" s="61">
        <f>IF($K63=0,0,(($M63-$K63)/$K63)*100)</f>
        <v>-17.716566759300665</v>
      </c>
      <c r="T63" s="60">
        <f>IF($E63=0,0,($P63/$E63)*100)</f>
        <v>56.242495050790254</v>
      </c>
      <c r="U63" s="64">
        <f>IF($E63=0,0,($Q63/$E63)*100)</f>
        <v>55.50517963197352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148377000</v>
      </c>
      <c r="C64" s="105">
        <f>SUM(C9:C14,C17:C20,C23:C26,C29,C32:C36,C39:C46,C49:C52,C55:C57,C61)</f>
        <v>-58000000</v>
      </c>
      <c r="D64" s="105"/>
      <c r="E64" s="105">
        <f>$B64+$C64+$D64</f>
        <v>90377000</v>
      </c>
      <c r="F64" s="106">
        <f aca="true" t="shared" si="28" ref="F64:O64">SUM(F9:F14,F17:F20,F23:F26,F29,F32:F36,F39:F46,F49:F52,F55:F57,F61)</f>
        <v>90377000</v>
      </c>
      <c r="G64" s="107">
        <f t="shared" si="28"/>
        <v>38520000</v>
      </c>
      <c r="H64" s="106">
        <f t="shared" si="28"/>
        <v>7229000</v>
      </c>
      <c r="I64" s="107">
        <f t="shared" si="28"/>
        <v>7250722</v>
      </c>
      <c r="J64" s="106">
        <f t="shared" si="28"/>
        <v>7450000</v>
      </c>
      <c r="K64" s="107">
        <f t="shared" si="28"/>
        <v>7128044</v>
      </c>
      <c r="L64" s="106">
        <f t="shared" si="28"/>
        <v>5498000</v>
      </c>
      <c r="M64" s="107">
        <f t="shared" si="28"/>
        <v>5742673</v>
      </c>
      <c r="N64" s="106">
        <f t="shared" si="28"/>
        <v>0</v>
      </c>
      <c r="O64" s="107">
        <f t="shared" si="28"/>
        <v>0</v>
      </c>
      <c r="P64" s="106">
        <f>$H64+$J64+$L64+$N64</f>
        <v>20177000</v>
      </c>
      <c r="Q64" s="107">
        <f>$I64+$K64+$M64+$O64</f>
        <v>20121439</v>
      </c>
      <c r="R64" s="60">
        <f>IF($J64=0,0,(($L64-$J64)/$J64)*100)</f>
        <v>-26.201342281879192</v>
      </c>
      <c r="S64" s="61">
        <f>IF($K64=0,0,(($M64-$K64)/$K64)*100)</f>
        <v>-19.43550011756381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49.971518438715115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49.83391287118904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18463000</v>
      </c>
      <c r="C77" s="117">
        <f t="shared" si="30"/>
        <v>13639000</v>
      </c>
      <c r="D77" s="117">
        <f t="shared" si="30"/>
        <v>0</v>
      </c>
      <c r="E77" s="117">
        <f t="shared" si="30"/>
        <v>32102000</v>
      </c>
      <c r="F77" s="117">
        <f t="shared" si="30"/>
        <v>0</v>
      </c>
      <c r="G77" s="117">
        <f t="shared" si="30"/>
        <v>0</v>
      </c>
      <c r="H77" s="117">
        <f t="shared" si="30"/>
        <v>8597000</v>
      </c>
      <c r="I77" s="117">
        <f t="shared" si="30"/>
        <v>0</v>
      </c>
      <c r="J77" s="117">
        <f t="shared" si="30"/>
        <v>8200000</v>
      </c>
      <c r="K77" s="117">
        <f t="shared" si="30"/>
        <v>0</v>
      </c>
      <c r="L77" s="117">
        <f t="shared" si="30"/>
        <v>2190000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18987000</v>
      </c>
      <c r="Q77" s="118">
        <f t="shared" si="30"/>
        <v>0</v>
      </c>
      <c r="R77" s="14">
        <f t="shared" si="30"/>
        <v>-99.15329327286729</v>
      </c>
      <c r="S77" s="14">
        <f t="shared" si="30"/>
        <v>0</v>
      </c>
      <c r="T77" s="15">
        <f>IF(SUM($E78:$E86)=0,0,(P77/SUM($E78:$E86))*100)</f>
        <v>59.145847610740766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0</v>
      </c>
      <c r="C82" s="114">
        <v>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13061000</v>
      </c>
      <c r="C83" s="114">
        <v>-6361000</v>
      </c>
      <c r="D83" s="114"/>
      <c r="E83" s="114">
        <f t="shared" si="31"/>
        <v>6700000</v>
      </c>
      <c r="F83" s="114">
        <v>0</v>
      </c>
      <c r="G83" s="114">
        <v>0</v>
      </c>
      <c r="H83" s="114">
        <v>6246000</v>
      </c>
      <c r="I83" s="114">
        <v>0</v>
      </c>
      <c r="J83" s="114">
        <v>454000</v>
      </c>
      <c r="K83" s="114">
        <v>0</v>
      </c>
      <c r="L83" s="114">
        <v>350000</v>
      </c>
      <c r="M83" s="114">
        <v>0</v>
      </c>
      <c r="N83" s="114"/>
      <c r="O83" s="114"/>
      <c r="P83" s="116">
        <f t="shared" si="32"/>
        <v>7050000</v>
      </c>
      <c r="Q83" s="116">
        <f t="shared" si="33"/>
        <v>0</v>
      </c>
      <c r="R83" s="87">
        <f t="shared" si="34"/>
        <v>-22.90748898678414</v>
      </c>
      <c r="S83" s="88">
        <f t="shared" si="35"/>
        <v>0</v>
      </c>
      <c r="T83" s="87">
        <f t="shared" si="36"/>
        <v>105.22388059701493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5402000</v>
      </c>
      <c r="C84" s="114">
        <v>20000000</v>
      </c>
      <c r="D84" s="114"/>
      <c r="E84" s="114">
        <f t="shared" si="31"/>
        <v>25402000</v>
      </c>
      <c r="F84" s="114">
        <v>0</v>
      </c>
      <c r="G84" s="114">
        <v>0</v>
      </c>
      <c r="H84" s="114">
        <v>2351000</v>
      </c>
      <c r="I84" s="114">
        <v>0</v>
      </c>
      <c r="J84" s="114">
        <v>7746000</v>
      </c>
      <c r="K84" s="114">
        <v>0</v>
      </c>
      <c r="L84" s="114">
        <v>1840000</v>
      </c>
      <c r="M84" s="114">
        <v>0</v>
      </c>
      <c r="N84" s="114"/>
      <c r="O84" s="114"/>
      <c r="P84" s="116">
        <f t="shared" si="32"/>
        <v>11937000</v>
      </c>
      <c r="Q84" s="116">
        <f t="shared" si="33"/>
        <v>0</v>
      </c>
      <c r="R84" s="87">
        <f t="shared" si="34"/>
        <v>-76.24580428608314</v>
      </c>
      <c r="S84" s="88">
        <f t="shared" si="35"/>
        <v>0</v>
      </c>
      <c r="T84" s="87">
        <f t="shared" si="36"/>
        <v>46.99236280607826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18463000</v>
      </c>
      <c r="C104" s="127">
        <f t="shared" si="44"/>
        <v>13639000</v>
      </c>
      <c r="D104" s="127">
        <f t="shared" si="44"/>
        <v>0</v>
      </c>
      <c r="E104" s="127">
        <f t="shared" si="44"/>
        <v>32102000</v>
      </c>
      <c r="F104" s="127">
        <f t="shared" si="44"/>
        <v>0</v>
      </c>
      <c r="G104" s="127">
        <f t="shared" si="44"/>
        <v>0</v>
      </c>
      <c r="H104" s="127">
        <f t="shared" si="44"/>
        <v>8597000</v>
      </c>
      <c r="I104" s="127">
        <f t="shared" si="44"/>
        <v>0</v>
      </c>
      <c r="J104" s="127">
        <f t="shared" si="44"/>
        <v>8200000</v>
      </c>
      <c r="K104" s="127">
        <f t="shared" si="44"/>
        <v>0</v>
      </c>
      <c r="L104" s="127">
        <f t="shared" si="44"/>
        <v>2190000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18987000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0.5914584761074076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18463000</v>
      </c>
      <c r="C105" s="129">
        <f aca="true" t="shared" si="45" ref="C105:Q105">C77</f>
        <v>13639000</v>
      </c>
      <c r="D105" s="129">
        <f t="shared" si="45"/>
        <v>0</v>
      </c>
      <c r="E105" s="129">
        <f t="shared" si="45"/>
        <v>32102000</v>
      </c>
      <c r="F105" s="129">
        <f t="shared" si="45"/>
        <v>0</v>
      </c>
      <c r="G105" s="129">
        <f t="shared" si="45"/>
        <v>0</v>
      </c>
      <c r="H105" s="129">
        <f t="shared" si="45"/>
        <v>8597000</v>
      </c>
      <c r="I105" s="129">
        <f t="shared" si="45"/>
        <v>0</v>
      </c>
      <c r="J105" s="129">
        <f t="shared" si="45"/>
        <v>8200000</v>
      </c>
      <c r="K105" s="129">
        <f t="shared" si="45"/>
        <v>0</v>
      </c>
      <c r="L105" s="129">
        <f t="shared" si="45"/>
        <v>2190000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18987000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0.5914584761074076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437000</v>
      </c>
      <c r="I10" s="95">
        <v>436148</v>
      </c>
      <c r="J10" s="94">
        <v>478000</v>
      </c>
      <c r="K10" s="95">
        <v>478149</v>
      </c>
      <c r="L10" s="94">
        <v>235000</v>
      </c>
      <c r="M10" s="95">
        <v>234592</v>
      </c>
      <c r="N10" s="94"/>
      <c r="O10" s="95"/>
      <c r="P10" s="94">
        <f aca="true" t="shared" si="1" ref="P10:P15">$H10+$J10+$L10+$N10</f>
        <v>1150000</v>
      </c>
      <c r="Q10" s="95">
        <f aca="true" t="shared" si="2" ref="Q10:Q15">$I10+$K10+$M10+$O10</f>
        <v>1148889</v>
      </c>
      <c r="R10" s="47">
        <f aca="true" t="shared" si="3" ref="R10:R15">IF($J10=0,0,(($L10-$J10)/$J10)*100)</f>
        <v>-50.836820083682014</v>
      </c>
      <c r="S10" s="48">
        <f aca="true" t="shared" si="4" ref="S10:S15">IF($K10=0,0,(($M10-$K10)/$K10)*100)</f>
        <v>-50.93746928258764</v>
      </c>
      <c r="T10" s="47">
        <f>IF($E10=0,0,($P10/$E10)*100)</f>
        <v>79.3103448275862</v>
      </c>
      <c r="U10" s="49">
        <f>IF($E10=0,0,($Q10/$E10)*100)</f>
        <v>79.23372413793103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1450000</v>
      </c>
      <c r="C15" s="96">
        <f>SUM(C9:C14)</f>
        <v>0</v>
      </c>
      <c r="D15" s="96"/>
      <c r="E15" s="96">
        <f t="shared" si="0"/>
        <v>1450000</v>
      </c>
      <c r="F15" s="97">
        <f aca="true" t="shared" si="5" ref="F15:O15">SUM(F9:F14)</f>
        <v>1450000</v>
      </c>
      <c r="G15" s="98">
        <f t="shared" si="5"/>
        <v>1450000</v>
      </c>
      <c r="H15" s="97">
        <f t="shared" si="5"/>
        <v>437000</v>
      </c>
      <c r="I15" s="98">
        <f t="shared" si="5"/>
        <v>436148</v>
      </c>
      <c r="J15" s="97">
        <f t="shared" si="5"/>
        <v>478000</v>
      </c>
      <c r="K15" s="98">
        <f t="shared" si="5"/>
        <v>478149</v>
      </c>
      <c r="L15" s="97">
        <f t="shared" si="5"/>
        <v>235000</v>
      </c>
      <c r="M15" s="98">
        <f t="shared" si="5"/>
        <v>234592</v>
      </c>
      <c r="N15" s="97">
        <f t="shared" si="5"/>
        <v>0</v>
      </c>
      <c r="O15" s="98">
        <f t="shared" si="5"/>
        <v>0</v>
      </c>
      <c r="P15" s="97">
        <f t="shared" si="1"/>
        <v>1150000</v>
      </c>
      <c r="Q15" s="98">
        <f t="shared" si="2"/>
        <v>1148889</v>
      </c>
      <c r="R15" s="51">
        <f t="shared" si="3"/>
        <v>-50.836820083682014</v>
      </c>
      <c r="S15" s="52">
        <f t="shared" si="4"/>
        <v>-50.93746928258764</v>
      </c>
      <c r="T15" s="51">
        <f>IF(SUM($E9:$E13)=0,0,(P15/SUM($E9:$E13))*100)</f>
        <v>79.3103448275862</v>
      </c>
      <c r="U15" s="53">
        <f>IF(SUM($E9:$E13)=0,0,(Q15/SUM($E9:$E13))*100)</f>
        <v>79.23372413793103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90000</v>
      </c>
      <c r="I17" s="95">
        <v>89529</v>
      </c>
      <c r="J17" s="94">
        <v>150000</v>
      </c>
      <c r="K17" s="95">
        <v>236380</v>
      </c>
      <c r="L17" s="94">
        <v>57000</v>
      </c>
      <c r="M17" s="95">
        <v>85726</v>
      </c>
      <c r="N17" s="94"/>
      <c r="O17" s="95"/>
      <c r="P17" s="94">
        <f>$H17+$J17+$L17+$N17</f>
        <v>297000</v>
      </c>
      <c r="Q17" s="95">
        <f>$I17+$K17+$M17+$O17</f>
        <v>411635</v>
      </c>
      <c r="R17" s="47">
        <f>IF($J17=0,0,(($L17-$J17)/$J17)*100)</f>
        <v>-62</v>
      </c>
      <c r="S17" s="48">
        <f>IF($K17=0,0,(($M17-$K17)/$K17)*100)</f>
        <v>-63.73381842795499</v>
      </c>
      <c r="T17" s="47">
        <f>IF($E17=0,0,($P17/$E17)*100)</f>
        <v>31.93548387096774</v>
      </c>
      <c r="U17" s="49">
        <f>IF($E17=0,0,($Q17/$E17)*100)</f>
        <v>44.261827956989244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930000</v>
      </c>
      <c r="H21" s="97">
        <f t="shared" si="6"/>
        <v>90000</v>
      </c>
      <c r="I21" s="98">
        <f t="shared" si="6"/>
        <v>89529</v>
      </c>
      <c r="J21" s="97">
        <f t="shared" si="6"/>
        <v>150000</v>
      </c>
      <c r="K21" s="98">
        <f t="shared" si="6"/>
        <v>236380</v>
      </c>
      <c r="L21" s="97">
        <f t="shared" si="6"/>
        <v>57000</v>
      </c>
      <c r="M21" s="98">
        <f t="shared" si="6"/>
        <v>85726</v>
      </c>
      <c r="N21" s="97">
        <f t="shared" si="6"/>
        <v>0</v>
      </c>
      <c r="O21" s="98">
        <f t="shared" si="6"/>
        <v>0</v>
      </c>
      <c r="P21" s="97">
        <f>$H21+$J21+$L21+$N21</f>
        <v>297000</v>
      </c>
      <c r="Q21" s="98">
        <f>$I21+$K21+$M21+$O21</f>
        <v>411635</v>
      </c>
      <c r="R21" s="51">
        <f>IF($J21=0,0,(($L21-$J21)/$J21)*100)</f>
        <v>-62</v>
      </c>
      <c r="S21" s="52">
        <f>IF($K21=0,0,(($M21-$K21)/$K21)*100)</f>
        <v>-63.73381842795499</v>
      </c>
      <c r="T21" s="51">
        <f>IF($E21=0,0,($P21/$E21)*100)</f>
        <v>10.656620021528525</v>
      </c>
      <c r="U21" s="53">
        <f>IF($E21=0,0,($Q21/$E21)*100)</f>
        <v>14.769824183710082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1347000</v>
      </c>
      <c r="C29" s="93">
        <v>0</v>
      </c>
      <c r="D29" s="93"/>
      <c r="E29" s="93">
        <f>$B29+$C29+$D29</f>
        <v>1347000</v>
      </c>
      <c r="F29" s="94">
        <v>1347000</v>
      </c>
      <c r="G29" s="95">
        <v>1347000</v>
      </c>
      <c r="H29" s="94">
        <v>176000</v>
      </c>
      <c r="I29" s="95">
        <v>251369</v>
      </c>
      <c r="J29" s="94">
        <v>1171000</v>
      </c>
      <c r="K29" s="95">
        <v>322696</v>
      </c>
      <c r="L29" s="94">
        <v>0</v>
      </c>
      <c r="M29" s="95">
        <v>252390</v>
      </c>
      <c r="N29" s="94"/>
      <c r="O29" s="95"/>
      <c r="P29" s="94">
        <f>$H29+$J29+$L29+$N29</f>
        <v>1347000</v>
      </c>
      <c r="Q29" s="95">
        <f>$I29+$K29+$M29+$O29</f>
        <v>826455</v>
      </c>
      <c r="R29" s="47">
        <f>IF($J29=0,0,(($L29-$J29)/$J29)*100)</f>
        <v>-100</v>
      </c>
      <c r="S29" s="48">
        <f>IF($K29=0,0,(($M29-$K29)/$K29)*100)</f>
        <v>-21.787068944145574</v>
      </c>
      <c r="T29" s="47">
        <f>IF($E29=0,0,($P29/$E29)*100)</f>
        <v>100</v>
      </c>
      <c r="U29" s="49">
        <f>IF($E29=0,0,($Q29/$E29)*100)</f>
        <v>61.35523385300669</v>
      </c>
      <c r="V29" s="94"/>
      <c r="W29" s="95"/>
    </row>
    <row r="30" spans="1:23" ht="12.75" customHeight="1">
      <c r="A30" s="50" t="s">
        <v>38</v>
      </c>
      <c r="B30" s="96">
        <f>B29</f>
        <v>1347000</v>
      </c>
      <c r="C30" s="96">
        <f>C29</f>
        <v>0</v>
      </c>
      <c r="D30" s="96"/>
      <c r="E30" s="96">
        <f>$B30+$C30+$D30</f>
        <v>1347000</v>
      </c>
      <c r="F30" s="97">
        <f aca="true" t="shared" si="8" ref="F30:O30">F29</f>
        <v>1347000</v>
      </c>
      <c r="G30" s="98">
        <f t="shared" si="8"/>
        <v>1347000</v>
      </c>
      <c r="H30" s="97">
        <f t="shared" si="8"/>
        <v>176000</v>
      </c>
      <c r="I30" s="98">
        <f t="shared" si="8"/>
        <v>251369</v>
      </c>
      <c r="J30" s="97">
        <f t="shared" si="8"/>
        <v>1171000</v>
      </c>
      <c r="K30" s="98">
        <f t="shared" si="8"/>
        <v>322696</v>
      </c>
      <c r="L30" s="97">
        <f t="shared" si="8"/>
        <v>0</v>
      </c>
      <c r="M30" s="98">
        <f t="shared" si="8"/>
        <v>252390</v>
      </c>
      <c r="N30" s="97">
        <f t="shared" si="8"/>
        <v>0</v>
      </c>
      <c r="O30" s="98">
        <f t="shared" si="8"/>
        <v>0</v>
      </c>
      <c r="P30" s="97">
        <f>$H30+$J30+$L30+$N30</f>
        <v>1347000</v>
      </c>
      <c r="Q30" s="98">
        <f>$I30+$K30+$M30+$O30</f>
        <v>826455</v>
      </c>
      <c r="R30" s="51">
        <f>IF($J30=0,0,(($L30-$J30)/$J30)*100)</f>
        <v>-100</v>
      </c>
      <c r="S30" s="52">
        <f>IF($K30=0,0,(($M30-$K30)/$K30)*100)</f>
        <v>-21.787068944145574</v>
      </c>
      <c r="T30" s="51">
        <f>IF($E30=0,0,($P30/$E30)*100)</f>
        <v>100</v>
      </c>
      <c r="U30" s="53">
        <f>IF($E30=0,0,($Q30/$E30)*100)</f>
        <v>61.35523385300669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9000000</v>
      </c>
      <c r="C32" s="93">
        <v>-3600000</v>
      </c>
      <c r="D32" s="93"/>
      <c r="E32" s="93">
        <f aca="true" t="shared" si="9" ref="E32:E37">$B32+$C32+$D32</f>
        <v>5400000</v>
      </c>
      <c r="F32" s="94">
        <v>5400000</v>
      </c>
      <c r="G32" s="95">
        <v>5400000</v>
      </c>
      <c r="H32" s="94">
        <v>306000</v>
      </c>
      <c r="I32" s="95">
        <v>305533</v>
      </c>
      <c r="J32" s="94">
        <v>1971000</v>
      </c>
      <c r="K32" s="95">
        <v>515041</v>
      </c>
      <c r="L32" s="94">
        <v>69000</v>
      </c>
      <c r="M32" s="95">
        <v>1476181</v>
      </c>
      <c r="N32" s="94"/>
      <c r="O32" s="95"/>
      <c r="P32" s="94">
        <f aca="true" t="shared" si="10" ref="P32:P37">$H32+$J32+$L32+$N32</f>
        <v>2346000</v>
      </c>
      <c r="Q32" s="95">
        <f aca="true" t="shared" si="11" ref="Q32:Q37">$I32+$K32+$M32+$O32</f>
        <v>2296755</v>
      </c>
      <c r="R32" s="47">
        <f aca="true" t="shared" si="12" ref="R32:R37">IF($J32=0,0,(($L32-$J32)/$J32)*100)</f>
        <v>-96.49923896499239</v>
      </c>
      <c r="S32" s="48">
        <f aca="true" t="shared" si="13" ref="S32:S37">IF($K32=0,0,(($M32-$K32)/$K32)*100)</f>
        <v>186.61426954358973</v>
      </c>
      <c r="T32" s="47">
        <f>IF($E32=0,0,($P32/$E32)*100)</f>
        <v>43.44444444444445</v>
      </c>
      <c r="U32" s="49">
        <f>IF($E32=0,0,($Q32/$E32)*100)</f>
        <v>42.5325</v>
      </c>
      <c r="V32" s="94"/>
      <c r="W32" s="95"/>
    </row>
    <row r="33" spans="1:23" ht="12.75" customHeight="1">
      <c r="A33" s="46" t="s">
        <v>53</v>
      </c>
      <c r="B33" s="93">
        <v>0</v>
      </c>
      <c r="C33" s="93">
        <v>0</v>
      </c>
      <c r="D33" s="93"/>
      <c r="E33" s="93">
        <f t="shared" si="9"/>
        <v>0</v>
      </c>
      <c r="F33" s="94">
        <v>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9000000</v>
      </c>
      <c r="C37" s="96">
        <f>SUM(C32:C36)</f>
        <v>-3600000</v>
      </c>
      <c r="D37" s="96"/>
      <c r="E37" s="96">
        <f t="shared" si="9"/>
        <v>5400000</v>
      </c>
      <c r="F37" s="97">
        <f aca="true" t="shared" si="14" ref="F37:O37">SUM(F32:F36)</f>
        <v>5400000</v>
      </c>
      <c r="G37" s="98">
        <f t="shared" si="14"/>
        <v>5400000</v>
      </c>
      <c r="H37" s="97">
        <f t="shared" si="14"/>
        <v>306000</v>
      </c>
      <c r="I37" s="98">
        <f t="shared" si="14"/>
        <v>305533</v>
      </c>
      <c r="J37" s="97">
        <f t="shared" si="14"/>
        <v>1971000</v>
      </c>
      <c r="K37" s="98">
        <f t="shared" si="14"/>
        <v>515041</v>
      </c>
      <c r="L37" s="97">
        <f t="shared" si="14"/>
        <v>69000</v>
      </c>
      <c r="M37" s="98">
        <f t="shared" si="14"/>
        <v>1476181</v>
      </c>
      <c r="N37" s="97">
        <f t="shared" si="14"/>
        <v>0</v>
      </c>
      <c r="O37" s="98">
        <f t="shared" si="14"/>
        <v>0</v>
      </c>
      <c r="P37" s="97">
        <f t="shared" si="10"/>
        <v>2346000</v>
      </c>
      <c r="Q37" s="98">
        <f t="shared" si="11"/>
        <v>2296755</v>
      </c>
      <c r="R37" s="51">
        <f t="shared" si="12"/>
        <v>-96.49923896499239</v>
      </c>
      <c r="S37" s="52">
        <f t="shared" si="13"/>
        <v>186.61426954358973</v>
      </c>
      <c r="T37" s="51">
        <f>IF((+$E32+$E35)=0,0,(P37/(+$E32+$E35))*100)</f>
        <v>43.44444444444445</v>
      </c>
      <c r="U37" s="53">
        <f>IF((+$E32+$E35)=0,0,(Q37/(+$E32+$E35))*100)</f>
        <v>42.5325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0</v>
      </c>
      <c r="C47" s="96">
        <f>SUM(C39:C46)</f>
        <v>0</v>
      </c>
      <c r="D47" s="96"/>
      <c r="E47" s="96">
        <f t="shared" si="15"/>
        <v>0</v>
      </c>
      <c r="F47" s="97">
        <f aca="true" t="shared" si="22" ref="F47:O47">SUM(F39:F46)</f>
        <v>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14584000</v>
      </c>
      <c r="C59" s="105">
        <f>SUM(C9:C14,C17:C20,C23:C26,C29,C32:C36,C39:C46,C49:C52,C55:C57)</f>
        <v>-3600000</v>
      </c>
      <c r="D59" s="105"/>
      <c r="E59" s="105">
        <f>$B59+$C59+$D59</f>
        <v>10984000</v>
      </c>
      <c r="F59" s="106">
        <f aca="true" t="shared" si="25" ref="F59:O59">SUM(F9:F14,F17:F20,F23:F26,F29,F32:F36,F39:F46,F49:F52,F55:F57)</f>
        <v>10984000</v>
      </c>
      <c r="G59" s="107">
        <f t="shared" si="25"/>
        <v>9127000</v>
      </c>
      <c r="H59" s="106">
        <f t="shared" si="25"/>
        <v>1009000</v>
      </c>
      <c r="I59" s="107">
        <f t="shared" si="25"/>
        <v>1082579</v>
      </c>
      <c r="J59" s="106">
        <f t="shared" si="25"/>
        <v>3770000</v>
      </c>
      <c r="K59" s="107">
        <f t="shared" si="25"/>
        <v>1552266</v>
      </c>
      <c r="L59" s="106">
        <f t="shared" si="25"/>
        <v>361000</v>
      </c>
      <c r="M59" s="107">
        <f t="shared" si="25"/>
        <v>2048889</v>
      </c>
      <c r="N59" s="106">
        <f t="shared" si="25"/>
        <v>0</v>
      </c>
      <c r="O59" s="107">
        <f t="shared" si="25"/>
        <v>0</v>
      </c>
      <c r="P59" s="106">
        <f>$H59+$J59+$L59+$N59</f>
        <v>5140000</v>
      </c>
      <c r="Q59" s="107">
        <f>$I59+$K59+$M59+$O59</f>
        <v>4683734</v>
      </c>
      <c r="R59" s="60">
        <f>IF($J59=0,0,(($L59-$J59)/$J59)*100)</f>
        <v>-90.42440318302387</v>
      </c>
      <c r="S59" s="61">
        <f>IF($K59=0,0,(($M59-$K59)/$K59)*100)</f>
        <v>31.993421230639598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46.79533867443554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42.64142388929352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25629000</v>
      </c>
      <c r="C61" s="93">
        <v>-3000000</v>
      </c>
      <c r="D61" s="93"/>
      <c r="E61" s="93">
        <f>$B61+$C61+$D61</f>
        <v>22629000</v>
      </c>
      <c r="F61" s="94">
        <v>34829000</v>
      </c>
      <c r="G61" s="95">
        <v>22629000</v>
      </c>
      <c r="H61" s="94">
        <v>0</v>
      </c>
      <c r="I61" s="95">
        <v>0</v>
      </c>
      <c r="J61" s="94">
        <v>569000</v>
      </c>
      <c r="K61" s="95">
        <v>1672908</v>
      </c>
      <c r="L61" s="94">
        <v>4977000</v>
      </c>
      <c r="M61" s="95">
        <v>800937</v>
      </c>
      <c r="N61" s="94"/>
      <c r="O61" s="95"/>
      <c r="P61" s="94">
        <f>$H61+$J61+$L61+$N61</f>
        <v>5546000</v>
      </c>
      <c r="Q61" s="95">
        <f>$I61+$K61+$M61+$O61</f>
        <v>2473845</v>
      </c>
      <c r="R61" s="47">
        <f>IF($J61=0,0,(($L61-$J61)/$J61)*100)</f>
        <v>774.6924428822496</v>
      </c>
      <c r="S61" s="48">
        <f>IF($K61=0,0,(($M61-$K61)/$K61)*100)</f>
        <v>-52.12306952922695</v>
      </c>
      <c r="T61" s="47">
        <f>IF($E61=0,0,($P61/$E61)*100)</f>
        <v>24.508374210084405</v>
      </c>
      <c r="U61" s="49">
        <f>IF($E61=0,0,($Q61/$E61)*100)</f>
        <v>10.932188784303328</v>
      </c>
      <c r="V61" s="94">
        <v>3486000</v>
      </c>
      <c r="W61" s="95">
        <v>2106579</v>
      </c>
    </row>
    <row r="62" spans="1:23" ht="12.75" customHeight="1">
      <c r="A62" s="55" t="s">
        <v>38</v>
      </c>
      <c r="B62" s="102">
        <f>B61</f>
        <v>25629000</v>
      </c>
      <c r="C62" s="102">
        <f>C61</f>
        <v>-3000000</v>
      </c>
      <c r="D62" s="102"/>
      <c r="E62" s="102">
        <f>$B62+$C62+$D62</f>
        <v>22629000</v>
      </c>
      <c r="F62" s="103">
        <f aca="true" t="shared" si="26" ref="F62:O62">F61</f>
        <v>34829000</v>
      </c>
      <c r="G62" s="104">
        <f t="shared" si="26"/>
        <v>22629000</v>
      </c>
      <c r="H62" s="103">
        <f t="shared" si="26"/>
        <v>0</v>
      </c>
      <c r="I62" s="104">
        <f t="shared" si="26"/>
        <v>0</v>
      </c>
      <c r="J62" s="103">
        <f t="shared" si="26"/>
        <v>569000</v>
      </c>
      <c r="K62" s="104">
        <f t="shared" si="26"/>
        <v>1672908</v>
      </c>
      <c r="L62" s="103">
        <f t="shared" si="26"/>
        <v>4977000</v>
      </c>
      <c r="M62" s="104">
        <f t="shared" si="26"/>
        <v>800937</v>
      </c>
      <c r="N62" s="103">
        <f t="shared" si="26"/>
        <v>0</v>
      </c>
      <c r="O62" s="104">
        <f t="shared" si="26"/>
        <v>0</v>
      </c>
      <c r="P62" s="103">
        <f>$H62+$J62+$L62+$N62</f>
        <v>5546000</v>
      </c>
      <c r="Q62" s="104">
        <f>$I62+$K62+$M62+$O62</f>
        <v>2473845</v>
      </c>
      <c r="R62" s="56">
        <f>IF($J62=0,0,(($L62-$J62)/$J62)*100)</f>
        <v>774.6924428822496</v>
      </c>
      <c r="S62" s="57">
        <f>IF($K62=0,0,(($M62-$K62)/$K62)*100)</f>
        <v>-52.12306952922695</v>
      </c>
      <c r="T62" s="56">
        <f>IF($E62=0,0,($P62/$E62)*100)</f>
        <v>24.508374210084405</v>
      </c>
      <c r="U62" s="58">
        <f>IF($E62=0,0,($Q62/$E62)*100)</f>
        <v>10.932188784303328</v>
      </c>
      <c r="V62" s="103">
        <f>V61</f>
        <v>3486000</v>
      </c>
      <c r="W62" s="104">
        <f>W61</f>
        <v>2106579</v>
      </c>
    </row>
    <row r="63" spans="1:23" ht="12.75" customHeight="1">
      <c r="A63" s="59" t="s">
        <v>75</v>
      </c>
      <c r="B63" s="105">
        <f>B61</f>
        <v>25629000</v>
      </c>
      <c r="C63" s="105">
        <f>C61</f>
        <v>-3000000</v>
      </c>
      <c r="D63" s="105"/>
      <c r="E63" s="105">
        <f>$B63+$C63+$D63</f>
        <v>22629000</v>
      </c>
      <c r="F63" s="106">
        <f aca="true" t="shared" si="27" ref="F63:O63">F61</f>
        <v>34829000</v>
      </c>
      <c r="G63" s="107">
        <f t="shared" si="27"/>
        <v>22629000</v>
      </c>
      <c r="H63" s="106">
        <f t="shared" si="27"/>
        <v>0</v>
      </c>
      <c r="I63" s="107">
        <f t="shared" si="27"/>
        <v>0</v>
      </c>
      <c r="J63" s="106">
        <f t="shared" si="27"/>
        <v>569000</v>
      </c>
      <c r="K63" s="107">
        <f t="shared" si="27"/>
        <v>1672908</v>
      </c>
      <c r="L63" s="106">
        <f t="shared" si="27"/>
        <v>4977000</v>
      </c>
      <c r="M63" s="107">
        <f t="shared" si="27"/>
        <v>800937</v>
      </c>
      <c r="N63" s="106">
        <f t="shared" si="27"/>
        <v>0</v>
      </c>
      <c r="O63" s="107">
        <f t="shared" si="27"/>
        <v>0</v>
      </c>
      <c r="P63" s="106">
        <f>$H63+$J63+$L63+$N63</f>
        <v>5546000</v>
      </c>
      <c r="Q63" s="107">
        <f>$I63+$K63+$M63+$O63</f>
        <v>2473845</v>
      </c>
      <c r="R63" s="60">
        <f>IF($J63=0,0,(($L63-$J63)/$J63)*100)</f>
        <v>774.6924428822496</v>
      </c>
      <c r="S63" s="61">
        <f>IF($K63=0,0,(($M63-$K63)/$K63)*100)</f>
        <v>-52.12306952922695</v>
      </c>
      <c r="T63" s="60">
        <f>IF($E63=0,0,($P63/$E63)*100)</f>
        <v>24.508374210084405</v>
      </c>
      <c r="U63" s="64">
        <f>IF($E63=0,0,($Q63/$E63)*100)</f>
        <v>10.932188784303328</v>
      </c>
      <c r="V63" s="106">
        <f>V61</f>
        <v>3486000</v>
      </c>
      <c r="W63" s="107">
        <f>W61</f>
        <v>2106579</v>
      </c>
    </row>
    <row r="64" spans="1:23" ht="12.75" customHeight="1" thickBot="1">
      <c r="A64" s="59" t="s">
        <v>77</v>
      </c>
      <c r="B64" s="105">
        <f>SUM(B9:B14,B17:B20,B23:B26,B29,B32:B36,B39:B46,B49:B52,B55:B57,B61)</f>
        <v>40213000</v>
      </c>
      <c r="C64" s="105">
        <f>SUM(C9:C14,C17:C20,C23:C26,C29,C32:C36,C39:C46,C49:C52,C55:C57,C61)</f>
        <v>-6600000</v>
      </c>
      <c r="D64" s="105"/>
      <c r="E64" s="105">
        <f>$B64+$C64+$D64</f>
        <v>33613000</v>
      </c>
      <c r="F64" s="106">
        <f aca="true" t="shared" si="28" ref="F64:O64">SUM(F9:F14,F17:F20,F23:F26,F29,F32:F36,F39:F46,F49:F52,F55:F57,F61)</f>
        <v>45813000</v>
      </c>
      <c r="G64" s="107">
        <f t="shared" si="28"/>
        <v>31756000</v>
      </c>
      <c r="H64" s="106">
        <f t="shared" si="28"/>
        <v>1009000</v>
      </c>
      <c r="I64" s="107">
        <f t="shared" si="28"/>
        <v>1082579</v>
      </c>
      <c r="J64" s="106">
        <f t="shared" si="28"/>
        <v>4339000</v>
      </c>
      <c r="K64" s="107">
        <f t="shared" si="28"/>
        <v>3225174</v>
      </c>
      <c r="L64" s="106">
        <f t="shared" si="28"/>
        <v>5338000</v>
      </c>
      <c r="M64" s="107">
        <f t="shared" si="28"/>
        <v>2849826</v>
      </c>
      <c r="N64" s="106">
        <f t="shared" si="28"/>
        <v>0</v>
      </c>
      <c r="O64" s="107">
        <f t="shared" si="28"/>
        <v>0</v>
      </c>
      <c r="P64" s="106">
        <f>$H64+$J64+$L64+$N64</f>
        <v>10686000</v>
      </c>
      <c r="Q64" s="107">
        <f>$I64+$K64+$M64+$O64</f>
        <v>7157579</v>
      </c>
      <c r="R64" s="60">
        <f>IF($J64=0,0,(($L64-$J64)/$J64)*100)</f>
        <v>23.023738188522703</v>
      </c>
      <c r="S64" s="61">
        <f>IF($K64=0,0,(($M64-$K64)/$K64)*100)</f>
        <v>-11.638069759957137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31.791271234343853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21.29407967155565</v>
      </c>
      <c r="V64" s="106">
        <f>SUM(V9:V14,V17:V20,V23:V26,V29,V32:V36,V39:V46,V49:V52,V55:V57,V61)</f>
        <v>3486000</v>
      </c>
      <c r="W64" s="107">
        <f>SUM(W9:W14,W17:W20,W23:W26,W29,W32:W36,W39:W46,W49:W52,W55:W57,W61)</f>
        <v>2106579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20061000</v>
      </c>
      <c r="C77" s="117">
        <f t="shared" si="30"/>
        <v>-7554000</v>
      </c>
      <c r="D77" s="117">
        <f t="shared" si="30"/>
        <v>0</v>
      </c>
      <c r="E77" s="117">
        <f t="shared" si="30"/>
        <v>12507000</v>
      </c>
      <c r="F77" s="117">
        <f t="shared" si="30"/>
        <v>0</v>
      </c>
      <c r="G77" s="117">
        <f t="shared" si="30"/>
        <v>0</v>
      </c>
      <c r="H77" s="117">
        <f t="shared" si="30"/>
        <v>7470000</v>
      </c>
      <c r="I77" s="117">
        <f t="shared" si="30"/>
        <v>0</v>
      </c>
      <c r="J77" s="117">
        <f t="shared" si="30"/>
        <v>3780000</v>
      </c>
      <c r="K77" s="117">
        <f t="shared" si="30"/>
        <v>0</v>
      </c>
      <c r="L77" s="117">
        <f t="shared" si="30"/>
        <v>1702000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12952000</v>
      </c>
      <c r="Q77" s="118">
        <f t="shared" si="30"/>
        <v>0</v>
      </c>
      <c r="R77" s="14">
        <f t="shared" si="30"/>
        <v>-152.05633802816902</v>
      </c>
      <c r="S77" s="14">
        <f t="shared" si="30"/>
        <v>0</v>
      </c>
      <c r="T77" s="15">
        <f>IF(SUM($E78:$E86)=0,0,(P77/SUM($E78:$E86))*100)</f>
        <v>103.55800751579116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1168000</v>
      </c>
      <c r="C82" s="114">
        <v>-1168000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13086000</v>
      </c>
      <c r="C83" s="114">
        <v>-6386000</v>
      </c>
      <c r="D83" s="114"/>
      <c r="E83" s="114">
        <f t="shared" si="31"/>
        <v>6700000</v>
      </c>
      <c r="F83" s="114">
        <v>0</v>
      </c>
      <c r="G83" s="114">
        <v>0</v>
      </c>
      <c r="H83" s="114">
        <v>6470000</v>
      </c>
      <c r="I83" s="114">
        <v>0</v>
      </c>
      <c r="J83" s="114">
        <v>230000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6700000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5807000</v>
      </c>
      <c r="C84" s="114">
        <v>0</v>
      </c>
      <c r="D84" s="114"/>
      <c r="E84" s="114">
        <f t="shared" si="31"/>
        <v>5807000</v>
      </c>
      <c r="F84" s="114">
        <v>0</v>
      </c>
      <c r="G84" s="114">
        <v>0</v>
      </c>
      <c r="H84" s="114">
        <v>1000000</v>
      </c>
      <c r="I84" s="114">
        <v>0</v>
      </c>
      <c r="J84" s="114">
        <v>3550000</v>
      </c>
      <c r="K84" s="114">
        <v>0</v>
      </c>
      <c r="L84" s="114">
        <v>1702000</v>
      </c>
      <c r="M84" s="114">
        <v>0</v>
      </c>
      <c r="N84" s="114"/>
      <c r="O84" s="114"/>
      <c r="P84" s="116">
        <f t="shared" si="32"/>
        <v>6252000</v>
      </c>
      <c r="Q84" s="116">
        <f t="shared" si="33"/>
        <v>0</v>
      </c>
      <c r="R84" s="87">
        <f t="shared" si="34"/>
        <v>-52.056338028169016</v>
      </c>
      <c r="S84" s="88">
        <f t="shared" si="35"/>
        <v>0</v>
      </c>
      <c r="T84" s="87">
        <f t="shared" si="36"/>
        <v>107.66316514551404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20061000</v>
      </c>
      <c r="C104" s="127">
        <f t="shared" si="44"/>
        <v>-7554000</v>
      </c>
      <c r="D104" s="127">
        <f t="shared" si="44"/>
        <v>0</v>
      </c>
      <c r="E104" s="127">
        <f t="shared" si="44"/>
        <v>12507000</v>
      </c>
      <c r="F104" s="127">
        <f t="shared" si="44"/>
        <v>0</v>
      </c>
      <c r="G104" s="127">
        <f t="shared" si="44"/>
        <v>0</v>
      </c>
      <c r="H104" s="127">
        <f t="shared" si="44"/>
        <v>7470000</v>
      </c>
      <c r="I104" s="127">
        <f t="shared" si="44"/>
        <v>0</v>
      </c>
      <c r="J104" s="127">
        <f t="shared" si="44"/>
        <v>3780000</v>
      </c>
      <c r="K104" s="127">
        <f t="shared" si="44"/>
        <v>0</v>
      </c>
      <c r="L104" s="127">
        <f t="shared" si="44"/>
        <v>1702000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12952000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1.0355800751579116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20061000</v>
      </c>
      <c r="C105" s="129">
        <f aca="true" t="shared" si="45" ref="C105:Q105">C77</f>
        <v>-7554000</v>
      </c>
      <c r="D105" s="129">
        <f t="shared" si="45"/>
        <v>0</v>
      </c>
      <c r="E105" s="129">
        <f t="shared" si="45"/>
        <v>12507000</v>
      </c>
      <c r="F105" s="129">
        <f t="shared" si="45"/>
        <v>0</v>
      </c>
      <c r="G105" s="129">
        <f t="shared" si="45"/>
        <v>0</v>
      </c>
      <c r="H105" s="129">
        <f t="shared" si="45"/>
        <v>7470000</v>
      </c>
      <c r="I105" s="129">
        <f t="shared" si="45"/>
        <v>0</v>
      </c>
      <c r="J105" s="129">
        <f t="shared" si="45"/>
        <v>3780000</v>
      </c>
      <c r="K105" s="129">
        <f t="shared" si="45"/>
        <v>0</v>
      </c>
      <c r="L105" s="129">
        <f t="shared" si="45"/>
        <v>1702000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12952000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1.0355800751579116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1250000</v>
      </c>
      <c r="C10" s="93">
        <v>0</v>
      </c>
      <c r="D10" s="93"/>
      <c r="E10" s="93">
        <f aca="true" t="shared" si="0" ref="E10:E15">$B10+$C10+$D10</f>
        <v>1250000</v>
      </c>
      <c r="F10" s="94">
        <v>1250000</v>
      </c>
      <c r="G10" s="95">
        <v>1250000</v>
      </c>
      <c r="H10" s="94">
        <v>497000</v>
      </c>
      <c r="I10" s="95">
        <v>431197</v>
      </c>
      <c r="J10" s="94">
        <v>248000</v>
      </c>
      <c r="K10" s="95">
        <v>248194</v>
      </c>
      <c r="L10" s="94">
        <v>229000</v>
      </c>
      <c r="M10" s="95">
        <v>148969</v>
      </c>
      <c r="N10" s="94"/>
      <c r="O10" s="95"/>
      <c r="P10" s="94">
        <f aca="true" t="shared" si="1" ref="P10:P15">$H10+$J10+$L10+$N10</f>
        <v>974000</v>
      </c>
      <c r="Q10" s="95">
        <f aca="true" t="shared" si="2" ref="Q10:Q15">$I10+$K10+$M10+$O10</f>
        <v>828360</v>
      </c>
      <c r="R10" s="47">
        <f aca="true" t="shared" si="3" ref="R10:R15">IF($J10=0,0,(($L10-$J10)/$J10)*100)</f>
        <v>-7.661290322580645</v>
      </c>
      <c r="S10" s="48">
        <f aca="true" t="shared" si="4" ref="S10:S15">IF($K10=0,0,(($M10-$K10)/$K10)*100)</f>
        <v>-39.97880690105321</v>
      </c>
      <c r="T10" s="47">
        <f>IF($E10=0,0,($P10/$E10)*100)</f>
        <v>77.92</v>
      </c>
      <c r="U10" s="49">
        <f>IF($E10=0,0,($Q10/$E10)*100)</f>
        <v>66.2688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>
        <v>0</v>
      </c>
      <c r="I13" s="95">
        <v>0</v>
      </c>
      <c r="J13" s="94">
        <v>0</v>
      </c>
      <c r="K13" s="95">
        <v>0</v>
      </c>
      <c r="L13" s="94">
        <v>0</v>
      </c>
      <c r="M13" s="95">
        <v>0</v>
      </c>
      <c r="N13" s="94"/>
      <c r="O13" s="95"/>
      <c r="P13" s="94">
        <f t="shared" si="1"/>
        <v>0</v>
      </c>
      <c r="Q13" s="95">
        <f t="shared" si="2"/>
        <v>0</v>
      </c>
      <c r="R13" s="47">
        <f t="shared" si="3"/>
        <v>0</v>
      </c>
      <c r="S13" s="48">
        <f t="shared" si="4"/>
        <v>0</v>
      </c>
      <c r="T13" s="47">
        <f>IF($E13=0,0,($P13/$E13)*100)</f>
        <v>0</v>
      </c>
      <c r="U13" s="49">
        <f>IF($E13=0,0,($Q13/$E13)*100)</f>
        <v>0</v>
      </c>
      <c r="V13" s="94"/>
      <c r="W13" s="95"/>
    </row>
    <row r="14" spans="1:23" ht="12.75" customHeight="1">
      <c r="A14" s="46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1250000</v>
      </c>
      <c r="C15" s="96">
        <f>SUM(C9:C14)</f>
        <v>0</v>
      </c>
      <c r="D15" s="96"/>
      <c r="E15" s="96">
        <f t="shared" si="0"/>
        <v>1250000</v>
      </c>
      <c r="F15" s="97">
        <f aca="true" t="shared" si="5" ref="F15:O15">SUM(F9:F14)</f>
        <v>1250000</v>
      </c>
      <c r="G15" s="98">
        <f t="shared" si="5"/>
        <v>1250000</v>
      </c>
      <c r="H15" s="97">
        <f t="shared" si="5"/>
        <v>497000</v>
      </c>
      <c r="I15" s="98">
        <f t="shared" si="5"/>
        <v>431197</v>
      </c>
      <c r="J15" s="97">
        <f t="shared" si="5"/>
        <v>248000</v>
      </c>
      <c r="K15" s="98">
        <f t="shared" si="5"/>
        <v>248194</v>
      </c>
      <c r="L15" s="97">
        <f t="shared" si="5"/>
        <v>229000</v>
      </c>
      <c r="M15" s="98">
        <f t="shared" si="5"/>
        <v>148969</v>
      </c>
      <c r="N15" s="97">
        <f t="shared" si="5"/>
        <v>0</v>
      </c>
      <c r="O15" s="98">
        <f t="shared" si="5"/>
        <v>0</v>
      </c>
      <c r="P15" s="97">
        <f t="shared" si="1"/>
        <v>974000</v>
      </c>
      <c r="Q15" s="98">
        <f t="shared" si="2"/>
        <v>828360</v>
      </c>
      <c r="R15" s="51">
        <f t="shared" si="3"/>
        <v>-7.661290322580645</v>
      </c>
      <c r="S15" s="52">
        <f t="shared" si="4"/>
        <v>-39.97880690105321</v>
      </c>
      <c r="T15" s="51">
        <f>IF(SUM($E9:$E13)=0,0,(P15/SUM($E9:$E13))*100)</f>
        <v>77.92</v>
      </c>
      <c r="U15" s="53">
        <f>IF(SUM($E9:$E13)=0,0,(Q15/SUM($E9:$E13))*100)</f>
        <v>66.2688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645000</v>
      </c>
      <c r="I17" s="95">
        <v>0</v>
      </c>
      <c r="J17" s="94">
        <v>9000</v>
      </c>
      <c r="K17" s="95">
        <v>143190</v>
      </c>
      <c r="L17" s="94">
        <v>0</v>
      </c>
      <c r="M17" s="95">
        <v>2982</v>
      </c>
      <c r="N17" s="94"/>
      <c r="O17" s="95"/>
      <c r="P17" s="94">
        <f>$H17+$J17+$L17+$N17</f>
        <v>654000</v>
      </c>
      <c r="Q17" s="95">
        <f>$I17+$K17+$M17+$O17</f>
        <v>146172</v>
      </c>
      <c r="R17" s="47">
        <f>IF($J17=0,0,(($L17-$J17)/$J17)*100)</f>
        <v>-100</v>
      </c>
      <c r="S17" s="48">
        <f>IF($K17=0,0,(($M17-$K17)/$K17)*100)</f>
        <v>-97.91745233605698</v>
      </c>
      <c r="T17" s="47">
        <f>IF($E17=0,0,($P17/$E17)*100)</f>
        <v>70.3225806451613</v>
      </c>
      <c r="U17" s="49">
        <f>IF($E17=0,0,($Q17/$E17)*100)</f>
        <v>15.71741935483871</v>
      </c>
      <c r="V17" s="94"/>
      <c r="W17" s="95"/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1857000</v>
      </c>
      <c r="C20" s="93">
        <v>0</v>
      </c>
      <c r="D20" s="93"/>
      <c r="E20" s="93">
        <f>$B20+$C20+$D20</f>
        <v>1857000</v>
      </c>
      <c r="F20" s="94">
        <v>1857000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2787000</v>
      </c>
      <c r="C21" s="96">
        <f>SUM(C17:C20)</f>
        <v>0</v>
      </c>
      <c r="D21" s="96"/>
      <c r="E21" s="96">
        <f>$B21+$C21+$D21</f>
        <v>2787000</v>
      </c>
      <c r="F21" s="97">
        <f aca="true" t="shared" si="6" ref="F21:O21">SUM(F17:F20)</f>
        <v>2787000</v>
      </c>
      <c r="G21" s="98">
        <f t="shared" si="6"/>
        <v>930000</v>
      </c>
      <c r="H21" s="97">
        <f t="shared" si="6"/>
        <v>645000</v>
      </c>
      <c r="I21" s="98">
        <f t="shared" si="6"/>
        <v>0</v>
      </c>
      <c r="J21" s="97">
        <f t="shared" si="6"/>
        <v>9000</v>
      </c>
      <c r="K21" s="98">
        <f t="shared" si="6"/>
        <v>143190</v>
      </c>
      <c r="L21" s="97">
        <f t="shared" si="6"/>
        <v>0</v>
      </c>
      <c r="M21" s="98">
        <f t="shared" si="6"/>
        <v>2982</v>
      </c>
      <c r="N21" s="97">
        <f t="shared" si="6"/>
        <v>0</v>
      </c>
      <c r="O21" s="98">
        <f t="shared" si="6"/>
        <v>0</v>
      </c>
      <c r="P21" s="97">
        <f>$H21+$J21+$L21+$N21</f>
        <v>654000</v>
      </c>
      <c r="Q21" s="98">
        <f>$I21+$K21+$M21+$O21</f>
        <v>146172</v>
      </c>
      <c r="R21" s="51">
        <f>IF($J21=0,0,(($L21-$J21)/$J21)*100)</f>
        <v>-100</v>
      </c>
      <c r="S21" s="52">
        <f>IF($K21=0,0,(($M21-$K21)/$K21)*100)</f>
        <v>-97.91745233605698</v>
      </c>
      <c r="T21" s="51">
        <f>IF($E21=0,0,($P21/$E21)*100)</f>
        <v>23.466092572658773</v>
      </c>
      <c r="U21" s="53">
        <f>IF($E21=0,0,($Q21/$E21)*100)</f>
        <v>5.244779332615716</v>
      </c>
      <c r="V21" s="97">
        <f>SUM(V17:V20)</f>
        <v>0</v>
      </c>
      <c r="W21" s="98">
        <f>SUM(W17:W20)</f>
        <v>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2080000</v>
      </c>
      <c r="C26" s="93">
        <v>0</v>
      </c>
      <c r="D26" s="93"/>
      <c r="E26" s="93">
        <f>$B26+$C26+$D26</f>
        <v>2080000</v>
      </c>
      <c r="F26" s="94">
        <v>2080000</v>
      </c>
      <c r="G26" s="95">
        <v>2080000</v>
      </c>
      <c r="H26" s="94">
        <v>0</v>
      </c>
      <c r="I26" s="95">
        <v>0</v>
      </c>
      <c r="J26" s="94">
        <v>0</v>
      </c>
      <c r="K26" s="95">
        <v>0</v>
      </c>
      <c r="L26" s="94">
        <v>1085000</v>
      </c>
      <c r="M26" s="95">
        <v>0</v>
      </c>
      <c r="N26" s="94"/>
      <c r="O26" s="95"/>
      <c r="P26" s="94">
        <f>$H26+$J26+$L26+$N26</f>
        <v>1085000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52.16346153846154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2080000</v>
      </c>
      <c r="C27" s="96">
        <f>SUM(C23:C26)</f>
        <v>0</v>
      </c>
      <c r="D27" s="96"/>
      <c r="E27" s="96">
        <f>$B27+$C27+$D27</f>
        <v>2080000</v>
      </c>
      <c r="F27" s="97">
        <f aca="true" t="shared" si="7" ref="F27:O27">SUM(F23:F26)</f>
        <v>2080000</v>
      </c>
      <c r="G27" s="98">
        <f t="shared" si="7"/>
        <v>2080000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1085000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1085000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52.16346153846154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1000000</v>
      </c>
      <c r="C29" s="93">
        <v>0</v>
      </c>
      <c r="D29" s="93"/>
      <c r="E29" s="93">
        <f>$B29+$C29+$D29</f>
        <v>1000000</v>
      </c>
      <c r="F29" s="94">
        <v>1000000</v>
      </c>
      <c r="G29" s="95">
        <v>1000000</v>
      </c>
      <c r="H29" s="94">
        <v>0</v>
      </c>
      <c r="I29" s="95">
        <v>255125</v>
      </c>
      <c r="J29" s="94">
        <v>190000</v>
      </c>
      <c r="K29" s="95">
        <v>186495</v>
      </c>
      <c r="L29" s="94">
        <v>200000</v>
      </c>
      <c r="M29" s="95">
        <v>0</v>
      </c>
      <c r="N29" s="94"/>
      <c r="O29" s="95"/>
      <c r="P29" s="94">
        <f>$H29+$J29+$L29+$N29</f>
        <v>390000</v>
      </c>
      <c r="Q29" s="95">
        <f>$I29+$K29+$M29+$O29</f>
        <v>441620</v>
      </c>
      <c r="R29" s="47">
        <f>IF($J29=0,0,(($L29-$J29)/$J29)*100)</f>
        <v>5.263157894736842</v>
      </c>
      <c r="S29" s="48">
        <f>IF($K29=0,0,(($M29-$K29)/$K29)*100)</f>
        <v>-100</v>
      </c>
      <c r="T29" s="47">
        <f>IF($E29=0,0,($P29/$E29)*100)</f>
        <v>39</v>
      </c>
      <c r="U29" s="49">
        <f>IF($E29=0,0,($Q29/$E29)*100)</f>
        <v>44.162</v>
      </c>
      <c r="V29" s="94"/>
      <c r="W29" s="95"/>
    </row>
    <row r="30" spans="1:23" ht="12.75" customHeight="1">
      <c r="A30" s="50" t="s">
        <v>38</v>
      </c>
      <c r="B30" s="96">
        <f>B29</f>
        <v>1000000</v>
      </c>
      <c r="C30" s="96">
        <f>C29</f>
        <v>0</v>
      </c>
      <c r="D30" s="96"/>
      <c r="E30" s="96">
        <f>$B30+$C30+$D30</f>
        <v>1000000</v>
      </c>
      <c r="F30" s="97">
        <f aca="true" t="shared" si="8" ref="F30:O30">F29</f>
        <v>1000000</v>
      </c>
      <c r="G30" s="98">
        <f t="shared" si="8"/>
        <v>1000000</v>
      </c>
      <c r="H30" s="97">
        <f t="shared" si="8"/>
        <v>0</v>
      </c>
      <c r="I30" s="98">
        <f t="shared" si="8"/>
        <v>255125</v>
      </c>
      <c r="J30" s="97">
        <f t="shared" si="8"/>
        <v>190000</v>
      </c>
      <c r="K30" s="98">
        <f t="shared" si="8"/>
        <v>186495</v>
      </c>
      <c r="L30" s="97">
        <f t="shared" si="8"/>
        <v>200000</v>
      </c>
      <c r="M30" s="98">
        <f t="shared" si="8"/>
        <v>0</v>
      </c>
      <c r="N30" s="97">
        <f t="shared" si="8"/>
        <v>0</v>
      </c>
      <c r="O30" s="98">
        <f t="shared" si="8"/>
        <v>0</v>
      </c>
      <c r="P30" s="97">
        <f>$H30+$J30+$L30+$N30</f>
        <v>390000</v>
      </c>
      <c r="Q30" s="98">
        <f>$I30+$K30+$M30+$O30</f>
        <v>441620</v>
      </c>
      <c r="R30" s="51">
        <f>IF($J30=0,0,(($L30-$J30)/$J30)*100)</f>
        <v>5.263157894736842</v>
      </c>
      <c r="S30" s="52">
        <f>IF($K30=0,0,(($M30-$K30)/$K30)*100)</f>
        <v>-100</v>
      </c>
      <c r="T30" s="51">
        <f>IF($E30=0,0,($P30/$E30)*100)</f>
        <v>39</v>
      </c>
      <c r="U30" s="53">
        <f>IF($E30=0,0,($Q30/$E30)*100)</f>
        <v>44.162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0</v>
      </c>
      <c r="C32" s="93">
        <v>0</v>
      </c>
      <c r="D32" s="93"/>
      <c r="E32" s="93">
        <f aca="true" t="shared" si="9" ref="E32:E37">$B32+$C32+$D32</f>
        <v>0</v>
      </c>
      <c r="F32" s="94">
        <v>0</v>
      </c>
      <c r="G32" s="95">
        <v>0</v>
      </c>
      <c r="H32" s="94">
        <v>0</v>
      </c>
      <c r="I32" s="95">
        <v>0</v>
      </c>
      <c r="J32" s="94">
        <v>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0</v>
      </c>
      <c r="T32" s="47">
        <f>IF($E32=0,0,($P32/$E32)*100)</f>
        <v>0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0</v>
      </c>
      <c r="C33" s="93">
        <v>0</v>
      </c>
      <c r="D33" s="93"/>
      <c r="E33" s="93">
        <f t="shared" si="9"/>
        <v>0</v>
      </c>
      <c r="F33" s="94">
        <v>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/>
      <c r="W35" s="95"/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0</v>
      </c>
      <c r="C37" s="96">
        <f>SUM(C32:C36)</f>
        <v>0</v>
      </c>
      <c r="D37" s="96"/>
      <c r="E37" s="96">
        <f t="shared" si="9"/>
        <v>0</v>
      </c>
      <c r="F37" s="97">
        <f aca="true" t="shared" si="14" ref="F37:O37">SUM(F32:F36)</f>
        <v>0</v>
      </c>
      <c r="G37" s="98">
        <f t="shared" si="14"/>
        <v>0</v>
      </c>
      <c r="H37" s="97">
        <f t="shared" si="14"/>
        <v>0</v>
      </c>
      <c r="I37" s="98">
        <f t="shared" si="14"/>
        <v>0</v>
      </c>
      <c r="J37" s="97">
        <f t="shared" si="14"/>
        <v>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0</v>
      </c>
      <c r="Q37" s="98">
        <f t="shared" si="11"/>
        <v>0</v>
      </c>
      <c r="R37" s="51">
        <f t="shared" si="12"/>
        <v>0</v>
      </c>
      <c r="S37" s="52">
        <f t="shared" si="13"/>
        <v>0</v>
      </c>
      <c r="T37" s="51">
        <f>IF((+$E32+$E35)=0,0,(P37/(+$E32+$E35))*100)</f>
        <v>0</v>
      </c>
      <c r="U37" s="53">
        <f>IF((+$E32+$E35)=0,0,(Q37/(+$E32+$E35))*100)</f>
        <v>0</v>
      </c>
      <c r="V37" s="97">
        <f>SUM(V32:V36)</f>
        <v>0</v>
      </c>
      <c r="W37" s="98">
        <f>SUM(W32:W36)</f>
        <v>0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15000000</v>
      </c>
      <c r="C40" s="93">
        <v>20000000</v>
      </c>
      <c r="D40" s="93"/>
      <c r="E40" s="93">
        <f t="shared" si="15"/>
        <v>35000000</v>
      </c>
      <c r="F40" s="94">
        <v>35000000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0</v>
      </c>
      <c r="C45" s="93">
        <v>0</v>
      </c>
      <c r="D45" s="93"/>
      <c r="E45" s="93">
        <f t="shared" si="15"/>
        <v>0</v>
      </c>
      <c r="F45" s="94">
        <v>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15000000</v>
      </c>
      <c r="C47" s="96">
        <f>SUM(C39:C46)</f>
        <v>20000000</v>
      </c>
      <c r="D47" s="96"/>
      <c r="E47" s="96">
        <f t="shared" si="15"/>
        <v>35000000</v>
      </c>
      <c r="F47" s="97">
        <f aca="true" t="shared" si="22" ref="F47:O47">SUM(F39:F46)</f>
        <v>35000000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22117000</v>
      </c>
      <c r="C59" s="105">
        <f>SUM(C9:C14,C17:C20,C23:C26,C29,C32:C36,C39:C46,C49:C52,C55:C57)</f>
        <v>20000000</v>
      </c>
      <c r="D59" s="105"/>
      <c r="E59" s="105">
        <f>$B59+$C59+$D59</f>
        <v>42117000</v>
      </c>
      <c r="F59" s="106">
        <f aca="true" t="shared" si="25" ref="F59:O59">SUM(F9:F14,F17:F20,F23:F26,F29,F32:F36,F39:F46,F49:F52,F55:F57)</f>
        <v>42117000</v>
      </c>
      <c r="G59" s="107">
        <f t="shared" si="25"/>
        <v>5260000</v>
      </c>
      <c r="H59" s="106">
        <f t="shared" si="25"/>
        <v>1142000</v>
      </c>
      <c r="I59" s="107">
        <f t="shared" si="25"/>
        <v>686322</v>
      </c>
      <c r="J59" s="106">
        <f t="shared" si="25"/>
        <v>447000</v>
      </c>
      <c r="K59" s="107">
        <f t="shared" si="25"/>
        <v>577879</v>
      </c>
      <c r="L59" s="106">
        <f t="shared" si="25"/>
        <v>1514000</v>
      </c>
      <c r="M59" s="107">
        <f t="shared" si="25"/>
        <v>151951</v>
      </c>
      <c r="N59" s="106">
        <f t="shared" si="25"/>
        <v>0</v>
      </c>
      <c r="O59" s="107">
        <f t="shared" si="25"/>
        <v>0</v>
      </c>
      <c r="P59" s="106">
        <f>$H59+$J59+$L59+$N59</f>
        <v>3103000</v>
      </c>
      <c r="Q59" s="107">
        <f>$I59+$K59+$M59+$O59</f>
        <v>1416152</v>
      </c>
      <c r="R59" s="60">
        <f>IF($J59=0,0,(($L59-$J59)/$J59)*100)</f>
        <v>238.70246085011186</v>
      </c>
      <c r="S59" s="61">
        <f>IF($K59=0,0,(($M59-$K59)/$K59)*100)</f>
        <v>-73.70539507405529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43.59983138963046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19.89815933679921</v>
      </c>
      <c r="V59" s="106">
        <f>SUM(V9:V14,V17:V20,V23:V26,V29,V32:V36,V39:V46,V49:V52,V55:V57)</f>
        <v>0</v>
      </c>
      <c r="W59" s="107">
        <f>SUM(W9:W14,W17:W20,W23:W26,W29,W32:W36,W39:W46,W49:W52,W55:W57)</f>
        <v>0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0</v>
      </c>
      <c r="C61" s="93">
        <v>0</v>
      </c>
      <c r="D61" s="93"/>
      <c r="E61" s="93">
        <f>$B61+$C61+$D61</f>
        <v>0</v>
      </c>
      <c r="F61" s="94">
        <v>0</v>
      </c>
      <c r="G61" s="95">
        <v>0</v>
      </c>
      <c r="H61" s="94">
        <v>0</v>
      </c>
      <c r="I61" s="95">
        <v>0</v>
      </c>
      <c r="J61" s="94">
        <v>0</v>
      </c>
      <c r="K61" s="95">
        <v>0</v>
      </c>
      <c r="L61" s="94">
        <v>0</v>
      </c>
      <c r="M61" s="95">
        <v>0</v>
      </c>
      <c r="N61" s="94"/>
      <c r="O61" s="95"/>
      <c r="P61" s="94">
        <f>$H61+$J61+$L61+$N61</f>
        <v>0</v>
      </c>
      <c r="Q61" s="95">
        <f>$I61+$K61+$M61+$O61</f>
        <v>0</v>
      </c>
      <c r="R61" s="47">
        <f>IF($J61=0,0,(($L61-$J61)/$J61)*100)</f>
        <v>0</v>
      </c>
      <c r="S61" s="48">
        <f>IF($K61=0,0,(($M61-$K61)/$K61)*100)</f>
        <v>0</v>
      </c>
      <c r="T61" s="47">
        <f>IF($E61=0,0,($P61/$E61)*100)</f>
        <v>0</v>
      </c>
      <c r="U61" s="49">
        <f>IF($E61=0,0,($Q61/$E61)*100)</f>
        <v>0</v>
      </c>
      <c r="V61" s="94"/>
      <c r="W61" s="95"/>
    </row>
    <row r="62" spans="1:23" ht="12.75" customHeight="1">
      <c r="A62" s="55" t="s">
        <v>38</v>
      </c>
      <c r="B62" s="102">
        <f>B61</f>
        <v>0</v>
      </c>
      <c r="C62" s="102">
        <f>C61</f>
        <v>0</v>
      </c>
      <c r="D62" s="102"/>
      <c r="E62" s="102">
        <f>$B62+$C62+$D62</f>
        <v>0</v>
      </c>
      <c r="F62" s="103">
        <f aca="true" t="shared" si="26" ref="F62:O62">F61</f>
        <v>0</v>
      </c>
      <c r="G62" s="104">
        <f t="shared" si="26"/>
        <v>0</v>
      </c>
      <c r="H62" s="103">
        <f t="shared" si="26"/>
        <v>0</v>
      </c>
      <c r="I62" s="104">
        <f t="shared" si="26"/>
        <v>0</v>
      </c>
      <c r="J62" s="103">
        <f t="shared" si="26"/>
        <v>0</v>
      </c>
      <c r="K62" s="104">
        <f t="shared" si="26"/>
        <v>0</v>
      </c>
      <c r="L62" s="103">
        <f t="shared" si="26"/>
        <v>0</v>
      </c>
      <c r="M62" s="104">
        <f t="shared" si="26"/>
        <v>0</v>
      </c>
      <c r="N62" s="103">
        <f t="shared" si="26"/>
        <v>0</v>
      </c>
      <c r="O62" s="104">
        <f t="shared" si="26"/>
        <v>0</v>
      </c>
      <c r="P62" s="103">
        <f>$H62+$J62+$L62+$N62</f>
        <v>0</v>
      </c>
      <c r="Q62" s="104">
        <f>$I62+$K62+$M62+$O62</f>
        <v>0</v>
      </c>
      <c r="R62" s="56">
        <f>IF($J62=0,0,(($L62-$J62)/$J62)*100)</f>
        <v>0</v>
      </c>
      <c r="S62" s="57">
        <f>IF($K62=0,0,(($M62-$K62)/$K62)*100)</f>
        <v>0</v>
      </c>
      <c r="T62" s="56">
        <f>IF($E62=0,0,($P62/$E62)*100)</f>
        <v>0</v>
      </c>
      <c r="U62" s="58">
        <f>IF($E62=0,0,($Q62/$E62)*100)</f>
        <v>0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0</v>
      </c>
      <c r="C63" s="105">
        <f>C61</f>
        <v>0</v>
      </c>
      <c r="D63" s="105"/>
      <c r="E63" s="105">
        <f>$B63+$C63+$D63</f>
        <v>0</v>
      </c>
      <c r="F63" s="106">
        <f aca="true" t="shared" si="27" ref="F63:O63">F61</f>
        <v>0</v>
      </c>
      <c r="G63" s="107">
        <f t="shared" si="27"/>
        <v>0</v>
      </c>
      <c r="H63" s="106">
        <f t="shared" si="27"/>
        <v>0</v>
      </c>
      <c r="I63" s="107">
        <f t="shared" si="27"/>
        <v>0</v>
      </c>
      <c r="J63" s="106">
        <f t="shared" si="27"/>
        <v>0</v>
      </c>
      <c r="K63" s="107">
        <f t="shared" si="27"/>
        <v>0</v>
      </c>
      <c r="L63" s="106">
        <f t="shared" si="27"/>
        <v>0</v>
      </c>
      <c r="M63" s="107">
        <f t="shared" si="27"/>
        <v>0</v>
      </c>
      <c r="N63" s="106">
        <f t="shared" si="27"/>
        <v>0</v>
      </c>
      <c r="O63" s="107">
        <f t="shared" si="27"/>
        <v>0</v>
      </c>
      <c r="P63" s="106">
        <f>$H63+$J63+$L63+$N63</f>
        <v>0</v>
      </c>
      <c r="Q63" s="107">
        <f>$I63+$K63+$M63+$O63</f>
        <v>0</v>
      </c>
      <c r="R63" s="60">
        <f>IF($J63=0,0,(($L63-$J63)/$J63)*100)</f>
        <v>0</v>
      </c>
      <c r="S63" s="61">
        <f>IF($K63=0,0,(($M63-$K63)/$K63)*100)</f>
        <v>0</v>
      </c>
      <c r="T63" s="60">
        <f>IF($E63=0,0,($P63/$E63)*100)</f>
        <v>0</v>
      </c>
      <c r="U63" s="64">
        <f>IF($E63=0,0,($Q63/$E63)*100)</f>
        <v>0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22117000</v>
      </c>
      <c r="C64" s="105">
        <f>SUM(C9:C14,C17:C20,C23:C26,C29,C32:C36,C39:C46,C49:C52,C55:C57,C61)</f>
        <v>20000000</v>
      </c>
      <c r="D64" s="105"/>
      <c r="E64" s="105">
        <f>$B64+$C64+$D64</f>
        <v>42117000</v>
      </c>
      <c r="F64" s="106">
        <f aca="true" t="shared" si="28" ref="F64:O64">SUM(F9:F14,F17:F20,F23:F26,F29,F32:F36,F39:F46,F49:F52,F55:F57,F61)</f>
        <v>42117000</v>
      </c>
      <c r="G64" s="107">
        <f t="shared" si="28"/>
        <v>5260000</v>
      </c>
      <c r="H64" s="106">
        <f t="shared" si="28"/>
        <v>1142000</v>
      </c>
      <c r="I64" s="107">
        <f t="shared" si="28"/>
        <v>686322</v>
      </c>
      <c r="J64" s="106">
        <f t="shared" si="28"/>
        <v>447000</v>
      </c>
      <c r="K64" s="107">
        <f t="shared" si="28"/>
        <v>577879</v>
      </c>
      <c r="L64" s="106">
        <f t="shared" si="28"/>
        <v>1514000</v>
      </c>
      <c r="M64" s="107">
        <f t="shared" si="28"/>
        <v>151951</v>
      </c>
      <c r="N64" s="106">
        <f t="shared" si="28"/>
        <v>0</v>
      </c>
      <c r="O64" s="107">
        <f t="shared" si="28"/>
        <v>0</v>
      </c>
      <c r="P64" s="106">
        <f>$H64+$J64+$L64+$N64</f>
        <v>3103000</v>
      </c>
      <c r="Q64" s="107">
        <f>$I64+$K64+$M64+$O64</f>
        <v>1416152</v>
      </c>
      <c r="R64" s="60">
        <f>IF($J64=0,0,(($L64-$J64)/$J64)*100)</f>
        <v>238.70246085011186</v>
      </c>
      <c r="S64" s="61">
        <f>IF($K64=0,0,(($M64-$K64)/$K64)*100)</f>
        <v>-73.70539507405529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43.59983138963046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19.89815933679921</v>
      </c>
      <c r="V64" s="106">
        <f>SUM(V9:V14,V17:V20,V23:V26,V29,V32:V36,V39:V46,V49:V52,V55:V57,V61)</f>
        <v>0</v>
      </c>
      <c r="W64" s="107">
        <f>SUM(W9:W14,W17:W20,W23:W26,W29,W32:W36,W39:W46,W49:W52,W55:W57,W61)</f>
        <v>0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11153000</v>
      </c>
      <c r="C77" s="117">
        <f t="shared" si="30"/>
        <v>0</v>
      </c>
      <c r="D77" s="117">
        <f t="shared" si="30"/>
        <v>0</v>
      </c>
      <c r="E77" s="117">
        <f t="shared" si="30"/>
        <v>11153000</v>
      </c>
      <c r="F77" s="117">
        <f t="shared" si="30"/>
        <v>0</v>
      </c>
      <c r="G77" s="117">
        <f t="shared" si="30"/>
        <v>0</v>
      </c>
      <c r="H77" s="117">
        <f t="shared" si="30"/>
        <v>5044000</v>
      </c>
      <c r="I77" s="117">
        <f t="shared" si="30"/>
        <v>0</v>
      </c>
      <c r="J77" s="117">
        <f t="shared" si="30"/>
        <v>2894000</v>
      </c>
      <c r="K77" s="117">
        <f t="shared" si="30"/>
        <v>0</v>
      </c>
      <c r="L77" s="117">
        <f t="shared" si="30"/>
        <v>2000000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9938000</v>
      </c>
      <c r="Q77" s="118">
        <f t="shared" si="30"/>
        <v>0</v>
      </c>
      <c r="R77" s="14">
        <f t="shared" si="30"/>
        <v>-100</v>
      </c>
      <c r="S77" s="14">
        <f t="shared" si="30"/>
        <v>0</v>
      </c>
      <c r="T77" s="15">
        <f>IF(SUM($E78:$E86)=0,0,(P77/SUM($E78:$E86))*100)</f>
        <v>89.10607011566395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7043000</v>
      </c>
      <c r="C79" s="114">
        <v>0</v>
      </c>
      <c r="D79" s="114"/>
      <c r="E79" s="114">
        <f t="shared" si="31"/>
        <v>7043000</v>
      </c>
      <c r="F79" s="114">
        <v>0</v>
      </c>
      <c r="G79" s="114">
        <v>0</v>
      </c>
      <c r="H79" s="114">
        <v>4226000</v>
      </c>
      <c r="I79" s="114">
        <v>0</v>
      </c>
      <c r="J79" s="114">
        <v>2894000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7120000</v>
      </c>
      <c r="Q79" s="116">
        <f t="shared" si="33"/>
        <v>0</v>
      </c>
      <c r="R79" s="87">
        <f t="shared" si="34"/>
        <v>-100</v>
      </c>
      <c r="S79" s="88">
        <f t="shared" si="35"/>
        <v>0</v>
      </c>
      <c r="T79" s="87">
        <f t="shared" si="36"/>
        <v>101.09328411188415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2818000</v>
      </c>
      <c r="C82" s="114">
        <v>0</v>
      </c>
      <c r="D82" s="114"/>
      <c r="E82" s="114">
        <f t="shared" si="31"/>
        <v>2818000</v>
      </c>
      <c r="F82" s="114">
        <v>0</v>
      </c>
      <c r="G82" s="114">
        <v>0</v>
      </c>
      <c r="H82" s="114">
        <v>818000</v>
      </c>
      <c r="I82" s="114">
        <v>0</v>
      </c>
      <c r="J82" s="114">
        <v>0</v>
      </c>
      <c r="K82" s="114">
        <v>0</v>
      </c>
      <c r="L82" s="114">
        <v>2000000</v>
      </c>
      <c r="M82" s="114">
        <v>0</v>
      </c>
      <c r="N82" s="114"/>
      <c r="O82" s="114"/>
      <c r="P82" s="116">
        <f t="shared" si="32"/>
        <v>2818000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100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0</v>
      </c>
      <c r="C83" s="114">
        <v>0</v>
      </c>
      <c r="D83" s="114"/>
      <c r="E83" s="114">
        <f t="shared" si="31"/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0</v>
      </c>
      <c r="Q83" s="116">
        <f t="shared" si="33"/>
        <v>0</v>
      </c>
      <c r="R83" s="87">
        <f t="shared" si="34"/>
        <v>0</v>
      </c>
      <c r="S83" s="88">
        <f t="shared" si="35"/>
        <v>0</v>
      </c>
      <c r="T83" s="87">
        <f t="shared" si="36"/>
        <v>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1292000</v>
      </c>
      <c r="C84" s="114">
        <v>0</v>
      </c>
      <c r="D84" s="114"/>
      <c r="E84" s="114">
        <f t="shared" si="31"/>
        <v>1292000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/>
      <c r="O84" s="114"/>
      <c r="P84" s="116">
        <f t="shared" si="32"/>
        <v>0</v>
      </c>
      <c r="Q84" s="116">
        <f t="shared" si="33"/>
        <v>0</v>
      </c>
      <c r="R84" s="87">
        <f t="shared" si="34"/>
        <v>0</v>
      </c>
      <c r="S84" s="88">
        <f t="shared" si="35"/>
        <v>0</v>
      </c>
      <c r="T84" s="87">
        <f t="shared" si="36"/>
        <v>0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11153000</v>
      </c>
      <c r="C104" s="127">
        <f t="shared" si="44"/>
        <v>0</v>
      </c>
      <c r="D104" s="127">
        <f t="shared" si="44"/>
        <v>0</v>
      </c>
      <c r="E104" s="127">
        <f t="shared" si="44"/>
        <v>11153000</v>
      </c>
      <c r="F104" s="127">
        <f t="shared" si="44"/>
        <v>0</v>
      </c>
      <c r="G104" s="127">
        <f t="shared" si="44"/>
        <v>0</v>
      </c>
      <c r="H104" s="127">
        <f t="shared" si="44"/>
        <v>5044000</v>
      </c>
      <c r="I104" s="127">
        <f t="shared" si="44"/>
        <v>0</v>
      </c>
      <c r="J104" s="127">
        <f t="shared" si="44"/>
        <v>2894000</v>
      </c>
      <c r="K104" s="127">
        <f t="shared" si="44"/>
        <v>0</v>
      </c>
      <c r="L104" s="127">
        <f t="shared" si="44"/>
        <v>2000000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9938000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0.8910607011566395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11153000</v>
      </c>
      <c r="C105" s="129">
        <f aca="true" t="shared" si="45" ref="C105:Q105">C77</f>
        <v>0</v>
      </c>
      <c r="D105" s="129">
        <f t="shared" si="45"/>
        <v>0</v>
      </c>
      <c r="E105" s="129">
        <f t="shared" si="45"/>
        <v>11153000</v>
      </c>
      <c r="F105" s="129">
        <f t="shared" si="45"/>
        <v>0</v>
      </c>
      <c r="G105" s="129">
        <f t="shared" si="45"/>
        <v>0</v>
      </c>
      <c r="H105" s="129">
        <f t="shared" si="45"/>
        <v>5044000</v>
      </c>
      <c r="I105" s="129">
        <f t="shared" si="45"/>
        <v>0</v>
      </c>
      <c r="J105" s="129">
        <f t="shared" si="45"/>
        <v>2894000</v>
      </c>
      <c r="K105" s="129">
        <f t="shared" si="45"/>
        <v>0</v>
      </c>
      <c r="L105" s="129">
        <f t="shared" si="45"/>
        <v>2000000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9938000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0.8910607011566395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7"/>
  <sheetViews>
    <sheetView showGridLines="0" zoomScalePageLayoutView="0" workbookViewId="0" topLeftCell="A1">
      <selection activeCell="A3" sqref="A3:U112"/>
    </sheetView>
  </sheetViews>
  <sheetFormatPr defaultColWidth="9.140625" defaultRowHeight="12.75"/>
  <cols>
    <col min="1" max="1" width="52.7109375" style="28" customWidth="1"/>
    <col min="2" max="13" width="13.7109375" style="28" customWidth="1"/>
    <col min="14" max="15" width="13.7109375" style="28" hidden="1" customWidth="1"/>
    <col min="16" max="23" width="13.7109375" style="28" customWidth="1"/>
    <col min="24" max="24" width="2.7109375" style="28" customWidth="1"/>
    <col min="25" max="16384" width="9.140625" style="28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1"/>
      <c r="W1" s="3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2"/>
      <c r="W2" s="32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2"/>
      <c r="W3" s="32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  <c r="W4" s="32"/>
    </row>
    <row r="5" spans="1:23" ht="15" customHeight="1">
      <c r="A5" s="138" t="s">
        <v>105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3"/>
      <c r="W5" s="33"/>
    </row>
    <row r="6" spans="1:23" ht="12.75" customHeight="1">
      <c r="A6" s="30"/>
      <c r="B6" s="30"/>
      <c r="C6" s="30"/>
      <c r="D6" s="30"/>
      <c r="E6" s="34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5" t="s">
        <v>12</v>
      </c>
      <c r="B7" s="36" t="s">
        <v>13</v>
      </c>
      <c r="C7" s="36" t="s">
        <v>14</v>
      </c>
      <c r="D7" s="36" t="s">
        <v>15</v>
      </c>
      <c r="E7" s="36" t="s">
        <v>16</v>
      </c>
      <c r="F7" s="37" t="s">
        <v>17</v>
      </c>
      <c r="G7" s="38" t="s">
        <v>18</v>
      </c>
      <c r="H7" s="37" t="s">
        <v>19</v>
      </c>
      <c r="I7" s="38" t="s">
        <v>20</v>
      </c>
      <c r="J7" s="37" t="s">
        <v>21</v>
      </c>
      <c r="K7" s="38" t="s">
        <v>22</v>
      </c>
      <c r="L7" s="37" t="s">
        <v>23</v>
      </c>
      <c r="M7" s="38" t="s">
        <v>24</v>
      </c>
      <c r="N7" s="37" t="s">
        <v>25</v>
      </c>
      <c r="O7" s="38" t="s">
        <v>26</v>
      </c>
      <c r="P7" s="37" t="s">
        <v>27</v>
      </c>
      <c r="Q7" s="38" t="s">
        <v>28</v>
      </c>
      <c r="R7" s="37" t="s">
        <v>27</v>
      </c>
      <c r="S7" s="38" t="s">
        <v>28</v>
      </c>
      <c r="T7" s="37" t="s">
        <v>29</v>
      </c>
      <c r="U7" s="38" t="s">
        <v>30</v>
      </c>
      <c r="V7" s="37" t="s">
        <v>16</v>
      </c>
      <c r="W7" s="38" t="s">
        <v>31</v>
      </c>
    </row>
    <row r="8" spans="1:23" ht="12.75" customHeight="1">
      <c r="A8" s="39" t="s">
        <v>32</v>
      </c>
      <c r="B8" s="40"/>
      <c r="C8" s="40"/>
      <c r="D8" s="40"/>
      <c r="E8" s="40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3"/>
      <c r="S8" s="44"/>
      <c r="T8" s="43"/>
      <c r="U8" s="45"/>
      <c r="V8" s="41"/>
      <c r="W8" s="42"/>
    </row>
    <row r="9" spans="1:23" ht="12.75" customHeight="1" hidden="1">
      <c r="A9" s="46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5">
        <v>0</v>
      </c>
      <c r="N9" s="94"/>
      <c r="O9" s="95"/>
      <c r="P9" s="94">
        <f>$H9+$J9+$L9+$N9</f>
        <v>0</v>
      </c>
      <c r="Q9" s="95">
        <f>$I9+$K9+$M9+$O9</f>
        <v>0</v>
      </c>
      <c r="R9" s="47">
        <f>IF($J9=0,0,(($L9-$J9)/$J9)*100)</f>
        <v>0</v>
      </c>
      <c r="S9" s="48">
        <f>IF($K9=0,0,(($M9-$K9)/$K9)*100)</f>
        <v>0</v>
      </c>
      <c r="T9" s="47">
        <f>IF($E9=0,0,($P9/$E9)*100)</f>
        <v>0</v>
      </c>
      <c r="U9" s="49">
        <f>IF($E9=0,0,($Q9/$E9)*100)</f>
        <v>0</v>
      </c>
      <c r="V9" s="94"/>
      <c r="W9" s="95"/>
    </row>
    <row r="10" spans="1:23" ht="12.75" customHeight="1">
      <c r="A10" s="46" t="s">
        <v>34</v>
      </c>
      <c r="B10" s="93">
        <v>1450000</v>
      </c>
      <c r="C10" s="93">
        <v>0</v>
      </c>
      <c r="D10" s="93"/>
      <c r="E10" s="93">
        <f aca="true" t="shared" si="0" ref="E10:E15">$B10+$C10+$D10</f>
        <v>1450000</v>
      </c>
      <c r="F10" s="94">
        <v>1450000</v>
      </c>
      <c r="G10" s="95">
        <v>1450000</v>
      </c>
      <c r="H10" s="94">
        <v>589000</v>
      </c>
      <c r="I10" s="95">
        <v>589280</v>
      </c>
      <c r="J10" s="94">
        <v>651000</v>
      </c>
      <c r="K10" s="95">
        <v>649741</v>
      </c>
      <c r="L10" s="94">
        <v>33000</v>
      </c>
      <c r="M10" s="95">
        <v>31740</v>
      </c>
      <c r="N10" s="94"/>
      <c r="O10" s="95"/>
      <c r="P10" s="94">
        <f aca="true" t="shared" si="1" ref="P10:P15">$H10+$J10+$L10+$N10</f>
        <v>1273000</v>
      </c>
      <c r="Q10" s="95">
        <f aca="true" t="shared" si="2" ref="Q10:Q15">$I10+$K10+$M10+$O10</f>
        <v>1270761</v>
      </c>
      <c r="R10" s="47">
        <f aca="true" t="shared" si="3" ref="R10:R15">IF($J10=0,0,(($L10-$J10)/$J10)*100)</f>
        <v>-94.93087557603687</v>
      </c>
      <c r="S10" s="48">
        <f aca="true" t="shared" si="4" ref="S10:S15">IF($K10=0,0,(($M10-$K10)/$K10)*100)</f>
        <v>-95.11497658297691</v>
      </c>
      <c r="T10" s="47">
        <f>IF($E10=0,0,($P10/$E10)*100)</f>
        <v>87.79310344827587</v>
      </c>
      <c r="U10" s="49">
        <f>IF($E10=0,0,($Q10/$E10)*100)</f>
        <v>87.63868965517241</v>
      </c>
      <c r="V10" s="94"/>
      <c r="W10" s="95"/>
    </row>
    <row r="11" spans="1:23" ht="12.75" customHeight="1">
      <c r="A11" s="46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>
        <v>0</v>
      </c>
      <c r="I11" s="95">
        <v>0</v>
      </c>
      <c r="J11" s="94">
        <v>0</v>
      </c>
      <c r="K11" s="95">
        <v>0</v>
      </c>
      <c r="L11" s="94">
        <v>0</v>
      </c>
      <c r="M11" s="95">
        <v>0</v>
      </c>
      <c r="N11" s="94"/>
      <c r="O11" s="95"/>
      <c r="P11" s="94">
        <f t="shared" si="1"/>
        <v>0</v>
      </c>
      <c r="Q11" s="95">
        <f t="shared" si="2"/>
        <v>0</v>
      </c>
      <c r="R11" s="47">
        <f t="shared" si="3"/>
        <v>0</v>
      </c>
      <c r="S11" s="48">
        <f t="shared" si="4"/>
        <v>0</v>
      </c>
      <c r="T11" s="47">
        <f>IF($E11=0,0,($P11/$E11)*100)</f>
        <v>0</v>
      </c>
      <c r="U11" s="49">
        <f>IF($E11=0,0,($Q11/$E11)*100)</f>
        <v>0</v>
      </c>
      <c r="V11" s="94"/>
      <c r="W11" s="95"/>
    </row>
    <row r="12" spans="1:23" ht="12.75" customHeight="1">
      <c r="A12" s="46"/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>
        <v>0</v>
      </c>
      <c r="I12" s="95">
        <v>0</v>
      </c>
      <c r="J12" s="94">
        <v>0</v>
      </c>
      <c r="K12" s="95">
        <v>0</v>
      </c>
      <c r="L12" s="94">
        <v>0</v>
      </c>
      <c r="M12" s="95">
        <v>0</v>
      </c>
      <c r="N12" s="94"/>
      <c r="O12" s="95"/>
      <c r="P12" s="94">
        <f t="shared" si="1"/>
        <v>0</v>
      </c>
      <c r="Q12" s="95">
        <f t="shared" si="2"/>
        <v>0</v>
      </c>
      <c r="R12" s="47">
        <f t="shared" si="3"/>
        <v>0</v>
      </c>
      <c r="S12" s="48">
        <f t="shared" si="4"/>
        <v>0</v>
      </c>
      <c r="T12" s="47">
        <f>IF($E12=0,0,($P12/$E12)*100)</f>
        <v>0</v>
      </c>
      <c r="U12" s="49">
        <f>IF($E12=0,0,($Q12/$E12)*100)</f>
        <v>0</v>
      </c>
      <c r="V12" s="94"/>
      <c r="W12" s="95"/>
    </row>
    <row r="13" spans="1:23" ht="12.75" customHeight="1">
      <c r="A13" s="46" t="s">
        <v>36</v>
      </c>
      <c r="B13" s="93">
        <v>40260000</v>
      </c>
      <c r="C13" s="93">
        <v>19970000</v>
      </c>
      <c r="D13" s="93"/>
      <c r="E13" s="93">
        <f t="shared" si="0"/>
        <v>60230000</v>
      </c>
      <c r="F13" s="94">
        <v>60230000</v>
      </c>
      <c r="G13" s="95">
        <v>60230000</v>
      </c>
      <c r="H13" s="94">
        <v>13408000</v>
      </c>
      <c r="I13" s="95">
        <v>296011</v>
      </c>
      <c r="J13" s="94">
        <v>9318000</v>
      </c>
      <c r="K13" s="95">
        <v>9349171</v>
      </c>
      <c r="L13" s="94">
        <v>16184000</v>
      </c>
      <c r="M13" s="95">
        <v>12927994</v>
      </c>
      <c r="N13" s="94"/>
      <c r="O13" s="95"/>
      <c r="P13" s="94">
        <f t="shared" si="1"/>
        <v>38910000</v>
      </c>
      <c r="Q13" s="95">
        <f t="shared" si="2"/>
        <v>22573176</v>
      </c>
      <c r="R13" s="47">
        <f t="shared" si="3"/>
        <v>73.68534020176003</v>
      </c>
      <c r="S13" s="48">
        <f t="shared" si="4"/>
        <v>38.27957580410071</v>
      </c>
      <c r="T13" s="47">
        <f>IF($E13=0,0,($P13/$E13)*100)</f>
        <v>64.60235762908849</v>
      </c>
      <c r="U13" s="49">
        <f>IF($E13=0,0,($Q13/$E13)*100)</f>
        <v>37.478293209364104</v>
      </c>
      <c r="V13" s="94"/>
      <c r="W13" s="95"/>
    </row>
    <row r="14" spans="1:23" ht="12.75" customHeight="1">
      <c r="A14" s="46" t="s">
        <v>37</v>
      </c>
      <c r="B14" s="93">
        <v>1253000</v>
      </c>
      <c r="C14" s="93">
        <v>-707000</v>
      </c>
      <c r="D14" s="93"/>
      <c r="E14" s="93">
        <f t="shared" si="0"/>
        <v>546000</v>
      </c>
      <c r="F14" s="94">
        <v>546000</v>
      </c>
      <c r="G14" s="95">
        <v>0</v>
      </c>
      <c r="H14" s="94">
        <v>0</v>
      </c>
      <c r="I14" s="95">
        <v>0</v>
      </c>
      <c r="J14" s="94">
        <v>0</v>
      </c>
      <c r="K14" s="95">
        <v>0</v>
      </c>
      <c r="L14" s="94">
        <v>0</v>
      </c>
      <c r="M14" s="95">
        <v>0</v>
      </c>
      <c r="N14" s="94"/>
      <c r="O14" s="95"/>
      <c r="P14" s="94">
        <f t="shared" si="1"/>
        <v>0</v>
      </c>
      <c r="Q14" s="95">
        <f t="shared" si="2"/>
        <v>0</v>
      </c>
      <c r="R14" s="47">
        <f t="shared" si="3"/>
        <v>0</v>
      </c>
      <c r="S14" s="48">
        <f t="shared" si="4"/>
        <v>0</v>
      </c>
      <c r="T14" s="47">
        <f>IF($E14=0,0,($P14/$E14)*100)</f>
        <v>0</v>
      </c>
      <c r="U14" s="49">
        <f>IF($E14=0,0,($Q14/$E14)*100)</f>
        <v>0</v>
      </c>
      <c r="V14" s="94"/>
      <c r="W14" s="95"/>
    </row>
    <row r="15" spans="1:23" ht="12.75" customHeight="1">
      <c r="A15" s="50" t="s">
        <v>38</v>
      </c>
      <c r="B15" s="96">
        <f>SUM(B9:B14)</f>
        <v>42963000</v>
      </c>
      <c r="C15" s="96">
        <f>SUM(C9:C14)</f>
        <v>19263000</v>
      </c>
      <c r="D15" s="96"/>
      <c r="E15" s="96">
        <f t="shared" si="0"/>
        <v>62226000</v>
      </c>
      <c r="F15" s="97">
        <f aca="true" t="shared" si="5" ref="F15:O15">SUM(F9:F14)</f>
        <v>62226000</v>
      </c>
      <c r="G15" s="98">
        <f t="shared" si="5"/>
        <v>61680000</v>
      </c>
      <c r="H15" s="97">
        <f t="shared" si="5"/>
        <v>13997000</v>
      </c>
      <c r="I15" s="98">
        <f t="shared" si="5"/>
        <v>885291</v>
      </c>
      <c r="J15" s="97">
        <f t="shared" si="5"/>
        <v>9969000</v>
      </c>
      <c r="K15" s="98">
        <f t="shared" si="5"/>
        <v>9998912</v>
      </c>
      <c r="L15" s="97">
        <f t="shared" si="5"/>
        <v>16217000</v>
      </c>
      <c r="M15" s="98">
        <f t="shared" si="5"/>
        <v>12959734</v>
      </c>
      <c r="N15" s="97">
        <f t="shared" si="5"/>
        <v>0</v>
      </c>
      <c r="O15" s="98">
        <f t="shared" si="5"/>
        <v>0</v>
      </c>
      <c r="P15" s="97">
        <f t="shared" si="1"/>
        <v>40183000</v>
      </c>
      <c r="Q15" s="98">
        <f t="shared" si="2"/>
        <v>23843937</v>
      </c>
      <c r="R15" s="51">
        <f t="shared" si="3"/>
        <v>62.67429029992978</v>
      </c>
      <c r="S15" s="52">
        <f t="shared" si="4"/>
        <v>29.611441724859667</v>
      </c>
      <c r="T15" s="51">
        <f>IF(SUM($E9:$E13)=0,0,(P15/SUM($E9:$E13))*100)</f>
        <v>65.14753566796368</v>
      </c>
      <c r="U15" s="53">
        <f>IF(SUM($E9:$E13)=0,0,(Q15/SUM($E9:$E13))*100)</f>
        <v>38.65748540856031</v>
      </c>
      <c r="V15" s="97">
        <f>SUM(V9:V14)</f>
        <v>0</v>
      </c>
      <c r="W15" s="98">
        <f>SUM(W9:W14)</f>
        <v>0</v>
      </c>
    </row>
    <row r="16" spans="1:23" ht="12.75" customHeight="1">
      <c r="A16" s="39" t="s">
        <v>39</v>
      </c>
      <c r="B16" s="99"/>
      <c r="C16" s="99"/>
      <c r="D16" s="99"/>
      <c r="E16" s="99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43"/>
      <c r="S16" s="44"/>
      <c r="T16" s="43"/>
      <c r="U16" s="45"/>
      <c r="V16" s="100"/>
      <c r="W16" s="101"/>
    </row>
    <row r="17" spans="1:23" ht="12.75" customHeight="1">
      <c r="A17" s="46" t="s">
        <v>40</v>
      </c>
      <c r="B17" s="93">
        <v>930000</v>
      </c>
      <c r="C17" s="93">
        <v>0</v>
      </c>
      <c r="D17" s="93"/>
      <c r="E17" s="93">
        <f>$B17+$C17+$D17</f>
        <v>930000</v>
      </c>
      <c r="F17" s="94">
        <v>930000</v>
      </c>
      <c r="G17" s="95">
        <v>930000</v>
      </c>
      <c r="H17" s="94">
        <v>930000</v>
      </c>
      <c r="I17" s="95">
        <v>930000</v>
      </c>
      <c r="J17" s="94">
        <v>0</v>
      </c>
      <c r="K17" s="95">
        <v>0</v>
      </c>
      <c r="L17" s="94">
        <v>0</v>
      </c>
      <c r="M17" s="95">
        <v>0</v>
      </c>
      <c r="N17" s="94"/>
      <c r="O17" s="95"/>
      <c r="P17" s="94">
        <f>$H17+$J17+$L17+$N17</f>
        <v>930000</v>
      </c>
      <c r="Q17" s="95">
        <f>$I17+$K17+$M17+$O17</f>
        <v>930000</v>
      </c>
      <c r="R17" s="47">
        <f>IF($J17=0,0,(($L17-$J17)/$J17)*100)</f>
        <v>0</v>
      </c>
      <c r="S17" s="48">
        <f>IF($K17=0,0,(($M17-$K17)/$K17)*100)</f>
        <v>0</v>
      </c>
      <c r="T17" s="47">
        <f>IF($E17=0,0,($P17/$E17)*100)</f>
        <v>100</v>
      </c>
      <c r="U17" s="49">
        <f>IF($E17=0,0,($Q17/$E17)*100)</f>
        <v>100</v>
      </c>
      <c r="V17" s="94">
        <v>31000</v>
      </c>
      <c r="W17" s="95">
        <v>30550</v>
      </c>
    </row>
    <row r="18" spans="1:23" ht="12.75" customHeight="1">
      <c r="A18" s="46" t="s">
        <v>41</v>
      </c>
      <c r="B18" s="93">
        <v>0</v>
      </c>
      <c r="C18" s="93">
        <v>0</v>
      </c>
      <c r="D18" s="93"/>
      <c r="E18" s="93">
        <f>$B18+$C18+$D18</f>
        <v>0</v>
      </c>
      <c r="F18" s="94">
        <v>0</v>
      </c>
      <c r="G18" s="95">
        <v>0</v>
      </c>
      <c r="H18" s="94">
        <v>0</v>
      </c>
      <c r="I18" s="95">
        <v>0</v>
      </c>
      <c r="J18" s="94">
        <v>0</v>
      </c>
      <c r="K18" s="95">
        <v>0</v>
      </c>
      <c r="L18" s="94">
        <v>0</v>
      </c>
      <c r="M18" s="95">
        <v>0</v>
      </c>
      <c r="N18" s="94"/>
      <c r="O18" s="95"/>
      <c r="P18" s="94">
        <f>$H18+$J18+$L18+$N18</f>
        <v>0</v>
      </c>
      <c r="Q18" s="95">
        <f>$I18+$K18+$M18+$O18</f>
        <v>0</v>
      </c>
      <c r="R18" s="47">
        <f>IF($J18=0,0,(($L18-$J18)/$J18)*100)</f>
        <v>0</v>
      </c>
      <c r="S18" s="48">
        <f>IF($K18=0,0,(($M18-$K18)/$K18)*100)</f>
        <v>0</v>
      </c>
      <c r="T18" s="47">
        <f>IF($E18=0,0,($P18/$E18)*100)</f>
        <v>0</v>
      </c>
      <c r="U18" s="49">
        <f>IF($E18=0,0,($Q18/$E18)*100)</f>
        <v>0</v>
      </c>
      <c r="V18" s="94"/>
      <c r="W18" s="95"/>
    </row>
    <row r="19" spans="1:23" ht="12.75" customHeight="1">
      <c r="A19" s="46" t="s">
        <v>42</v>
      </c>
      <c r="B19" s="93">
        <v>0</v>
      </c>
      <c r="C19" s="93">
        <v>0</v>
      </c>
      <c r="D19" s="93"/>
      <c r="E19" s="93">
        <f>$B19+$C19+$D19</f>
        <v>0</v>
      </c>
      <c r="F19" s="94">
        <v>0</v>
      </c>
      <c r="G19" s="95">
        <v>0</v>
      </c>
      <c r="H19" s="94">
        <v>0</v>
      </c>
      <c r="I19" s="95">
        <v>0</v>
      </c>
      <c r="J19" s="94">
        <v>0</v>
      </c>
      <c r="K19" s="95">
        <v>0</v>
      </c>
      <c r="L19" s="94">
        <v>0</v>
      </c>
      <c r="M19" s="95">
        <v>0</v>
      </c>
      <c r="N19" s="94"/>
      <c r="O19" s="95"/>
      <c r="P19" s="94">
        <f>$H19+$J19+$L19+$N19</f>
        <v>0</v>
      </c>
      <c r="Q19" s="95">
        <f>$I19+$K19+$M19+$O19</f>
        <v>0</v>
      </c>
      <c r="R19" s="47">
        <f>IF($J19=0,0,(($L19-$J19)/$J19)*100)</f>
        <v>0</v>
      </c>
      <c r="S19" s="48">
        <f>IF($K19=0,0,(($M19-$K19)/$K19)*100)</f>
        <v>0</v>
      </c>
      <c r="T19" s="47">
        <f>IF($E19=0,0,($P19/$E19)*100)</f>
        <v>0</v>
      </c>
      <c r="U19" s="49">
        <f>IF($E19=0,0,($Q19/$E19)*100)</f>
        <v>0</v>
      </c>
      <c r="V19" s="94"/>
      <c r="W19" s="95"/>
    </row>
    <row r="20" spans="1:23" ht="12.75" customHeight="1">
      <c r="A20" s="46" t="s">
        <v>43</v>
      </c>
      <c r="B20" s="93">
        <v>0</v>
      </c>
      <c r="C20" s="93">
        <v>0</v>
      </c>
      <c r="D20" s="93"/>
      <c r="E20" s="93">
        <f>$B20+$C20+$D20</f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95">
        <v>0</v>
      </c>
      <c r="L20" s="94">
        <v>0</v>
      </c>
      <c r="M20" s="95">
        <v>0</v>
      </c>
      <c r="N20" s="94"/>
      <c r="O20" s="95"/>
      <c r="P20" s="94">
        <f>$H20+$J20+$L20+$N20</f>
        <v>0</v>
      </c>
      <c r="Q20" s="95">
        <f>$I20+$K20+$M20+$O20</f>
        <v>0</v>
      </c>
      <c r="R20" s="47">
        <f>IF($J20=0,0,(($L20-$J20)/$J20)*100)</f>
        <v>0</v>
      </c>
      <c r="S20" s="48">
        <f>IF($K20=0,0,(($M20-$K20)/$K20)*100)</f>
        <v>0</v>
      </c>
      <c r="T20" s="47">
        <f>IF($E20=0,0,($P20/$E20)*100)</f>
        <v>0</v>
      </c>
      <c r="U20" s="49">
        <f>IF($E20=0,0,($Q20/$E20)*100)</f>
        <v>0</v>
      </c>
      <c r="V20" s="94"/>
      <c r="W20" s="95"/>
    </row>
    <row r="21" spans="1:23" ht="12.75" customHeight="1">
      <c r="A21" s="50" t="s">
        <v>38</v>
      </c>
      <c r="B21" s="96">
        <f>SUM(B17:B20)</f>
        <v>930000</v>
      </c>
      <c r="C21" s="96">
        <f>SUM(C17:C20)</f>
        <v>0</v>
      </c>
      <c r="D21" s="96"/>
      <c r="E21" s="96">
        <f>$B21+$C21+$D21</f>
        <v>930000</v>
      </c>
      <c r="F21" s="97">
        <f aca="true" t="shared" si="6" ref="F21:O21">SUM(F17:F20)</f>
        <v>930000</v>
      </c>
      <c r="G21" s="98">
        <f t="shared" si="6"/>
        <v>930000</v>
      </c>
      <c r="H21" s="97">
        <f t="shared" si="6"/>
        <v>930000</v>
      </c>
      <c r="I21" s="98">
        <f t="shared" si="6"/>
        <v>930000</v>
      </c>
      <c r="J21" s="97">
        <f t="shared" si="6"/>
        <v>0</v>
      </c>
      <c r="K21" s="98">
        <f t="shared" si="6"/>
        <v>0</v>
      </c>
      <c r="L21" s="97">
        <f t="shared" si="6"/>
        <v>0</v>
      </c>
      <c r="M21" s="98">
        <f t="shared" si="6"/>
        <v>0</v>
      </c>
      <c r="N21" s="97">
        <f t="shared" si="6"/>
        <v>0</v>
      </c>
      <c r="O21" s="98">
        <f t="shared" si="6"/>
        <v>0</v>
      </c>
      <c r="P21" s="97">
        <f>$H21+$J21+$L21+$N21</f>
        <v>930000</v>
      </c>
      <c r="Q21" s="98">
        <f>$I21+$K21+$M21+$O21</f>
        <v>930000</v>
      </c>
      <c r="R21" s="51">
        <f>IF($J21=0,0,(($L21-$J21)/$J21)*100)</f>
        <v>0</v>
      </c>
      <c r="S21" s="52">
        <f>IF($K21=0,0,(($M21-$K21)/$K21)*100)</f>
        <v>0</v>
      </c>
      <c r="T21" s="51">
        <f>IF($E21=0,0,($P21/$E21)*100)</f>
        <v>100</v>
      </c>
      <c r="U21" s="53">
        <f>IF($E21=0,0,($Q21/$E21)*100)</f>
        <v>100</v>
      </c>
      <c r="V21" s="97">
        <f>SUM(V17:V20)</f>
        <v>31000</v>
      </c>
      <c r="W21" s="98">
        <f>SUM(W17:W20)</f>
        <v>30550</v>
      </c>
    </row>
    <row r="22" spans="1:23" ht="12.75" customHeight="1">
      <c r="A22" s="39" t="s">
        <v>44</v>
      </c>
      <c r="B22" s="99"/>
      <c r="C22" s="99"/>
      <c r="D22" s="99"/>
      <c r="E22" s="99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43"/>
      <c r="S22" s="44"/>
      <c r="T22" s="43"/>
      <c r="U22" s="45"/>
      <c r="V22" s="100"/>
      <c r="W22" s="101"/>
    </row>
    <row r="23" spans="1:23" ht="12.75" customHeight="1">
      <c r="A23" s="46" t="s">
        <v>45</v>
      </c>
      <c r="B23" s="93">
        <v>0</v>
      </c>
      <c r="C23" s="93">
        <v>0</v>
      </c>
      <c r="D23" s="93"/>
      <c r="E23" s="93">
        <f>$B23+$C23+$D23</f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/>
      <c r="O23" s="95"/>
      <c r="P23" s="94">
        <f>$H23+$J23+$L23+$N23</f>
        <v>0</v>
      </c>
      <c r="Q23" s="95">
        <f>$I23+$K23+$M23+$O23</f>
        <v>0</v>
      </c>
      <c r="R23" s="47">
        <f>IF($J23=0,0,(($L23-$J23)/$J23)*100)</f>
        <v>0</v>
      </c>
      <c r="S23" s="48">
        <f>IF($K23=0,0,(($M23-$K23)/$K23)*100)</f>
        <v>0</v>
      </c>
      <c r="T23" s="47">
        <f>IF($E23=0,0,($P23/$E23)*100)</f>
        <v>0</v>
      </c>
      <c r="U23" s="49">
        <f>IF($E23=0,0,($Q23/$E23)*100)</f>
        <v>0</v>
      </c>
      <c r="V23" s="94"/>
      <c r="W23" s="95"/>
    </row>
    <row r="24" spans="1:23" ht="12.75" customHeight="1">
      <c r="A24" s="46" t="s">
        <v>46</v>
      </c>
      <c r="B24" s="93">
        <v>0</v>
      </c>
      <c r="C24" s="93">
        <v>0</v>
      </c>
      <c r="D24" s="93"/>
      <c r="E24" s="93">
        <f>$B24+$C24+$D24</f>
        <v>0</v>
      </c>
      <c r="F24" s="94">
        <v>0</v>
      </c>
      <c r="G24" s="95">
        <v>0</v>
      </c>
      <c r="H24" s="94">
        <v>0</v>
      </c>
      <c r="I24" s="95">
        <v>0</v>
      </c>
      <c r="J24" s="94">
        <v>0</v>
      </c>
      <c r="K24" s="95">
        <v>0</v>
      </c>
      <c r="L24" s="94">
        <v>0</v>
      </c>
      <c r="M24" s="95">
        <v>0</v>
      </c>
      <c r="N24" s="94"/>
      <c r="O24" s="95"/>
      <c r="P24" s="94">
        <f>$H24+$J24+$L24+$N24</f>
        <v>0</v>
      </c>
      <c r="Q24" s="95">
        <f>$I24+$K24+$M24+$O24</f>
        <v>0</v>
      </c>
      <c r="R24" s="47">
        <f>IF($J24=0,0,(($L24-$J24)/$J24)*100)</f>
        <v>0</v>
      </c>
      <c r="S24" s="48">
        <f>IF($K24=0,0,(($M24-$K24)/$K24)*100)</f>
        <v>0</v>
      </c>
      <c r="T24" s="47">
        <f>IF($E24=0,0,($P24/$E24)*100)</f>
        <v>0</v>
      </c>
      <c r="U24" s="49">
        <f>IF($E24=0,0,($Q24/$E24)*100)</f>
        <v>0</v>
      </c>
      <c r="V24" s="94"/>
      <c r="W24" s="95"/>
    </row>
    <row r="25" spans="1:23" ht="12.75" customHeight="1">
      <c r="A25" s="46" t="s">
        <v>47</v>
      </c>
      <c r="B25" s="93">
        <v>0</v>
      </c>
      <c r="C25" s="93">
        <v>0</v>
      </c>
      <c r="D25" s="93"/>
      <c r="E25" s="93">
        <f>$B25+$C25+$D25</f>
        <v>0</v>
      </c>
      <c r="F25" s="94">
        <v>0</v>
      </c>
      <c r="G25" s="95">
        <v>0</v>
      </c>
      <c r="H25" s="94">
        <v>0</v>
      </c>
      <c r="I25" s="95">
        <v>0</v>
      </c>
      <c r="J25" s="94">
        <v>0</v>
      </c>
      <c r="K25" s="95">
        <v>0</v>
      </c>
      <c r="L25" s="94">
        <v>0</v>
      </c>
      <c r="M25" s="95">
        <v>0</v>
      </c>
      <c r="N25" s="94"/>
      <c r="O25" s="95"/>
      <c r="P25" s="94">
        <f>$H25+$J25+$L25+$N25</f>
        <v>0</v>
      </c>
      <c r="Q25" s="95">
        <f>$I25+$K25+$M25+$O25</f>
        <v>0</v>
      </c>
      <c r="R25" s="47">
        <f>IF($J25=0,0,(($L25-$J25)/$J25)*100)</f>
        <v>0</v>
      </c>
      <c r="S25" s="48">
        <f>IF($K25=0,0,(($M25-$K25)/$K25)*100)</f>
        <v>0</v>
      </c>
      <c r="T25" s="47">
        <f>IF($E25=0,0,($P25/$E25)*100)</f>
        <v>0</v>
      </c>
      <c r="U25" s="49">
        <f>IF($E25=0,0,($Q25/$E25)*100)</f>
        <v>0</v>
      </c>
      <c r="V25" s="94"/>
      <c r="W25" s="95"/>
    </row>
    <row r="26" spans="1:23" ht="12.75" customHeight="1">
      <c r="A26" s="46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>
        <v>0</v>
      </c>
      <c r="I26" s="95">
        <v>0</v>
      </c>
      <c r="J26" s="94">
        <v>0</v>
      </c>
      <c r="K26" s="95">
        <v>0</v>
      </c>
      <c r="L26" s="94">
        <v>0</v>
      </c>
      <c r="M26" s="95">
        <v>0</v>
      </c>
      <c r="N26" s="94"/>
      <c r="O26" s="95"/>
      <c r="P26" s="94">
        <f>$H26+$J26+$L26+$N26</f>
        <v>0</v>
      </c>
      <c r="Q26" s="95">
        <f>$I26+$K26+$M26+$O26</f>
        <v>0</v>
      </c>
      <c r="R26" s="47">
        <f>IF($J26=0,0,(($L26-$J26)/$J26)*100)</f>
        <v>0</v>
      </c>
      <c r="S26" s="48">
        <f>IF($K26=0,0,(($M26-$K26)/$K26)*100)</f>
        <v>0</v>
      </c>
      <c r="T26" s="47">
        <f>IF($E26=0,0,($P26/$E26)*100)</f>
        <v>0</v>
      </c>
      <c r="U26" s="49">
        <f>IF($E26=0,0,($Q26/$E26)*100)</f>
        <v>0</v>
      </c>
      <c r="V26" s="94"/>
      <c r="W26" s="95"/>
    </row>
    <row r="27" spans="1:23" ht="12.75" customHeight="1">
      <c r="A27" s="50" t="s">
        <v>38</v>
      </c>
      <c r="B27" s="96">
        <f>SUM(B23:B26)</f>
        <v>0</v>
      </c>
      <c r="C27" s="96">
        <f>SUM(C23:C26)</f>
        <v>0</v>
      </c>
      <c r="D27" s="96"/>
      <c r="E27" s="96">
        <f>$B27+$C27+$D27</f>
        <v>0</v>
      </c>
      <c r="F27" s="97">
        <f aca="true" t="shared" si="7" ref="F27:O27">SUM(F23:F26)</f>
        <v>0</v>
      </c>
      <c r="G27" s="98">
        <f t="shared" si="7"/>
        <v>0</v>
      </c>
      <c r="H27" s="97">
        <f t="shared" si="7"/>
        <v>0</v>
      </c>
      <c r="I27" s="98">
        <f t="shared" si="7"/>
        <v>0</v>
      </c>
      <c r="J27" s="97">
        <f t="shared" si="7"/>
        <v>0</v>
      </c>
      <c r="K27" s="98">
        <f t="shared" si="7"/>
        <v>0</v>
      </c>
      <c r="L27" s="97">
        <f t="shared" si="7"/>
        <v>0</v>
      </c>
      <c r="M27" s="98">
        <f t="shared" si="7"/>
        <v>0</v>
      </c>
      <c r="N27" s="97">
        <f t="shared" si="7"/>
        <v>0</v>
      </c>
      <c r="O27" s="98">
        <f t="shared" si="7"/>
        <v>0</v>
      </c>
      <c r="P27" s="97">
        <f>$H27+$J27+$L27+$N27</f>
        <v>0</v>
      </c>
      <c r="Q27" s="98">
        <f>$I27+$K27+$M27+$O27</f>
        <v>0</v>
      </c>
      <c r="R27" s="51">
        <f>IF($J27=0,0,(($L27-$J27)/$J27)*100)</f>
        <v>0</v>
      </c>
      <c r="S27" s="52">
        <f>IF($K27=0,0,(($M27-$K27)/$K27)*100)</f>
        <v>0</v>
      </c>
      <c r="T27" s="51">
        <f>IF($E27=0,0,($P27/$E27)*100)</f>
        <v>0</v>
      </c>
      <c r="U27" s="53">
        <f>IF($E27=0,0,($Q27/$E27)*100)</f>
        <v>0</v>
      </c>
      <c r="V27" s="97">
        <f>SUM(V23:V26)</f>
        <v>0</v>
      </c>
      <c r="W27" s="98">
        <f>SUM(W23:W26)</f>
        <v>0</v>
      </c>
    </row>
    <row r="28" spans="1:23" ht="12.75" customHeight="1">
      <c r="A28" s="39" t="s">
        <v>49</v>
      </c>
      <c r="B28" s="99"/>
      <c r="C28" s="99"/>
      <c r="D28" s="99"/>
      <c r="E28" s="99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43"/>
      <c r="S28" s="44"/>
      <c r="T28" s="43"/>
      <c r="U28" s="45"/>
      <c r="V28" s="100"/>
      <c r="W28" s="101"/>
    </row>
    <row r="29" spans="1:23" ht="12.75" customHeight="1">
      <c r="A29" s="46" t="s">
        <v>50</v>
      </c>
      <c r="B29" s="93">
        <v>1266000</v>
      </c>
      <c r="C29" s="93">
        <v>0</v>
      </c>
      <c r="D29" s="93"/>
      <c r="E29" s="93">
        <f>$B29+$C29+$D29</f>
        <v>1266000</v>
      </c>
      <c r="F29" s="94">
        <v>1266000</v>
      </c>
      <c r="G29" s="95">
        <v>1266000</v>
      </c>
      <c r="H29" s="94">
        <v>135000</v>
      </c>
      <c r="I29" s="95">
        <v>135525</v>
      </c>
      <c r="J29" s="94">
        <v>46000</v>
      </c>
      <c r="K29" s="95">
        <v>52867</v>
      </c>
      <c r="L29" s="94">
        <v>122000</v>
      </c>
      <c r="M29" s="95">
        <v>370447</v>
      </c>
      <c r="N29" s="94"/>
      <c r="O29" s="95"/>
      <c r="P29" s="94">
        <f>$H29+$J29+$L29+$N29</f>
        <v>303000</v>
      </c>
      <c r="Q29" s="95">
        <f>$I29+$K29+$M29+$O29</f>
        <v>558839</v>
      </c>
      <c r="R29" s="47">
        <f>IF($J29=0,0,(($L29-$J29)/$J29)*100)</f>
        <v>165.2173913043478</v>
      </c>
      <c r="S29" s="48">
        <f>IF($K29=0,0,(($M29-$K29)/$K29)*100)</f>
        <v>600.7150017969622</v>
      </c>
      <c r="T29" s="47">
        <f>IF($E29=0,0,($P29/$E29)*100)</f>
        <v>23.933649289099527</v>
      </c>
      <c r="U29" s="49">
        <f>IF($E29=0,0,($Q29/$E29)*100)</f>
        <v>44.142101105845185</v>
      </c>
      <c r="V29" s="94"/>
      <c r="W29" s="95"/>
    </row>
    <row r="30" spans="1:23" ht="12.75" customHeight="1">
      <c r="A30" s="50" t="s">
        <v>38</v>
      </c>
      <c r="B30" s="96">
        <f>B29</f>
        <v>1266000</v>
      </c>
      <c r="C30" s="96">
        <f>C29</f>
        <v>0</v>
      </c>
      <c r="D30" s="96"/>
      <c r="E30" s="96">
        <f>$B30+$C30+$D30</f>
        <v>1266000</v>
      </c>
      <c r="F30" s="97">
        <f aca="true" t="shared" si="8" ref="F30:O30">F29</f>
        <v>1266000</v>
      </c>
      <c r="G30" s="98">
        <f t="shared" si="8"/>
        <v>1266000</v>
      </c>
      <c r="H30" s="97">
        <f t="shared" si="8"/>
        <v>135000</v>
      </c>
      <c r="I30" s="98">
        <f t="shared" si="8"/>
        <v>135525</v>
      </c>
      <c r="J30" s="97">
        <f t="shared" si="8"/>
        <v>46000</v>
      </c>
      <c r="K30" s="98">
        <f t="shared" si="8"/>
        <v>52867</v>
      </c>
      <c r="L30" s="97">
        <f t="shared" si="8"/>
        <v>122000</v>
      </c>
      <c r="M30" s="98">
        <f t="shared" si="8"/>
        <v>370447</v>
      </c>
      <c r="N30" s="97">
        <f t="shared" si="8"/>
        <v>0</v>
      </c>
      <c r="O30" s="98">
        <f t="shared" si="8"/>
        <v>0</v>
      </c>
      <c r="P30" s="97">
        <f>$H30+$J30+$L30+$N30</f>
        <v>303000</v>
      </c>
      <c r="Q30" s="98">
        <f>$I30+$K30+$M30+$O30</f>
        <v>558839</v>
      </c>
      <c r="R30" s="51">
        <f>IF($J30=0,0,(($L30-$J30)/$J30)*100)</f>
        <v>165.2173913043478</v>
      </c>
      <c r="S30" s="52">
        <f>IF($K30=0,0,(($M30-$K30)/$K30)*100)</f>
        <v>600.7150017969622</v>
      </c>
      <c r="T30" s="51">
        <f>IF($E30=0,0,($P30/$E30)*100)</f>
        <v>23.933649289099527</v>
      </c>
      <c r="U30" s="53">
        <f>IF($E30=0,0,($Q30/$E30)*100)</f>
        <v>44.142101105845185</v>
      </c>
      <c r="V30" s="97">
        <f>V29</f>
        <v>0</v>
      </c>
      <c r="W30" s="98">
        <f>W29</f>
        <v>0</v>
      </c>
    </row>
    <row r="31" spans="1:23" ht="12.75" customHeight="1">
      <c r="A31" s="39" t="s">
        <v>51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3"/>
      <c r="S31" s="44"/>
      <c r="T31" s="43"/>
      <c r="U31" s="45"/>
      <c r="V31" s="100"/>
      <c r="W31" s="101"/>
    </row>
    <row r="32" spans="1:23" ht="12.75" customHeight="1">
      <c r="A32" s="46" t="s">
        <v>52</v>
      </c>
      <c r="B32" s="93">
        <v>0</v>
      </c>
      <c r="C32" s="93">
        <v>0</v>
      </c>
      <c r="D32" s="93"/>
      <c r="E32" s="93">
        <f aca="true" t="shared" si="9" ref="E32:E37">$B32+$C32+$D32</f>
        <v>0</v>
      </c>
      <c r="F32" s="94">
        <v>0</v>
      </c>
      <c r="G32" s="95">
        <v>0</v>
      </c>
      <c r="H32" s="94">
        <v>0</v>
      </c>
      <c r="I32" s="95">
        <v>0</v>
      </c>
      <c r="J32" s="94">
        <v>0</v>
      </c>
      <c r="K32" s="95">
        <v>0</v>
      </c>
      <c r="L32" s="94">
        <v>0</v>
      </c>
      <c r="M32" s="95">
        <v>0</v>
      </c>
      <c r="N32" s="94"/>
      <c r="O32" s="95"/>
      <c r="P32" s="94">
        <f aca="true" t="shared" si="10" ref="P32:P37">$H32+$J32+$L32+$N32</f>
        <v>0</v>
      </c>
      <c r="Q32" s="95">
        <f aca="true" t="shared" si="11" ref="Q32:Q37">$I32+$K32+$M32+$O32</f>
        <v>0</v>
      </c>
      <c r="R32" s="47">
        <f aca="true" t="shared" si="12" ref="R32:R37">IF($J32=0,0,(($L32-$J32)/$J32)*100)</f>
        <v>0</v>
      </c>
      <c r="S32" s="48">
        <f aca="true" t="shared" si="13" ref="S32:S37">IF($K32=0,0,(($M32-$K32)/$K32)*100)</f>
        <v>0</v>
      </c>
      <c r="T32" s="47">
        <f>IF($E32=0,0,($P32/$E32)*100)</f>
        <v>0</v>
      </c>
      <c r="U32" s="49">
        <f>IF($E32=0,0,($Q32/$E32)*100)</f>
        <v>0</v>
      </c>
      <c r="V32" s="94"/>
      <c r="W32" s="95"/>
    </row>
    <row r="33" spans="1:23" ht="12.75" customHeight="1">
      <c r="A33" s="46" t="s">
        <v>53</v>
      </c>
      <c r="B33" s="93">
        <v>3198000</v>
      </c>
      <c r="C33" s="93">
        <v>0</v>
      </c>
      <c r="D33" s="93"/>
      <c r="E33" s="93">
        <f t="shared" si="9"/>
        <v>3198000</v>
      </c>
      <c r="F33" s="94">
        <v>3198000</v>
      </c>
      <c r="G33" s="95">
        <v>0</v>
      </c>
      <c r="H33" s="94">
        <v>0</v>
      </c>
      <c r="I33" s="95">
        <v>0</v>
      </c>
      <c r="J33" s="94">
        <v>0</v>
      </c>
      <c r="K33" s="95">
        <v>0</v>
      </c>
      <c r="L33" s="94">
        <v>0</v>
      </c>
      <c r="M33" s="95">
        <v>0</v>
      </c>
      <c r="N33" s="94"/>
      <c r="O33" s="95"/>
      <c r="P33" s="94">
        <f t="shared" si="10"/>
        <v>0</v>
      </c>
      <c r="Q33" s="95">
        <f t="shared" si="11"/>
        <v>0</v>
      </c>
      <c r="R33" s="47">
        <f t="shared" si="12"/>
        <v>0</v>
      </c>
      <c r="S33" s="48">
        <f t="shared" si="13"/>
        <v>0</v>
      </c>
      <c r="T33" s="47">
        <f>IF($E33=0,0,($P33/$E33)*100)</f>
        <v>0</v>
      </c>
      <c r="U33" s="49">
        <f>IF($E33=0,0,($Q33/$E33)*100)</f>
        <v>0</v>
      </c>
      <c r="V33" s="94"/>
      <c r="W33" s="95"/>
    </row>
    <row r="34" spans="1:23" ht="12.75" customHeight="1">
      <c r="A34" s="46" t="s">
        <v>54</v>
      </c>
      <c r="B34" s="93">
        <v>0</v>
      </c>
      <c r="C34" s="93">
        <v>0</v>
      </c>
      <c r="D34" s="93"/>
      <c r="E34" s="93">
        <f t="shared" si="9"/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4"/>
      <c r="O34" s="95"/>
      <c r="P34" s="94">
        <f t="shared" si="10"/>
        <v>0</v>
      </c>
      <c r="Q34" s="95">
        <f t="shared" si="11"/>
        <v>0</v>
      </c>
      <c r="R34" s="47">
        <f t="shared" si="12"/>
        <v>0</v>
      </c>
      <c r="S34" s="48">
        <f t="shared" si="13"/>
        <v>0</v>
      </c>
      <c r="T34" s="47">
        <f>IF($E34=0,0,($P34/$E34)*100)</f>
        <v>0</v>
      </c>
      <c r="U34" s="49">
        <f>IF($E34=0,0,($Q34/$E34)*100)</f>
        <v>0</v>
      </c>
      <c r="V34" s="94"/>
      <c r="W34" s="95"/>
    </row>
    <row r="35" spans="1:23" ht="12.75" customHeight="1">
      <c r="A35" s="46" t="s">
        <v>55</v>
      </c>
      <c r="B35" s="93">
        <v>0</v>
      </c>
      <c r="C35" s="93">
        <v>0</v>
      </c>
      <c r="D35" s="93"/>
      <c r="E35" s="93">
        <f t="shared" si="9"/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4"/>
      <c r="O35" s="95"/>
      <c r="P35" s="94">
        <f t="shared" si="10"/>
        <v>0</v>
      </c>
      <c r="Q35" s="95">
        <f t="shared" si="11"/>
        <v>0</v>
      </c>
      <c r="R35" s="47">
        <f t="shared" si="12"/>
        <v>0</v>
      </c>
      <c r="S35" s="48">
        <f t="shared" si="13"/>
        <v>0</v>
      </c>
      <c r="T35" s="47">
        <f>IF($E35=0,0,($P35/$E35)*100)</f>
        <v>0</v>
      </c>
      <c r="U35" s="49">
        <f>IF($E35=0,0,($Q35/$E35)*100)</f>
        <v>0</v>
      </c>
      <c r="V35" s="94">
        <v>448000</v>
      </c>
      <c r="W35" s="95">
        <v>448092</v>
      </c>
    </row>
    <row r="36" spans="1:23" ht="12.75" customHeight="1">
      <c r="A36" s="46" t="s">
        <v>56</v>
      </c>
      <c r="B36" s="93">
        <v>0</v>
      </c>
      <c r="C36" s="93">
        <v>0</v>
      </c>
      <c r="D36" s="93"/>
      <c r="E36" s="93">
        <f t="shared" si="9"/>
        <v>0</v>
      </c>
      <c r="F36" s="94">
        <v>0</v>
      </c>
      <c r="G36" s="95">
        <v>0</v>
      </c>
      <c r="H36" s="94">
        <v>0</v>
      </c>
      <c r="I36" s="95">
        <v>0</v>
      </c>
      <c r="J36" s="94">
        <v>0</v>
      </c>
      <c r="K36" s="95">
        <v>0</v>
      </c>
      <c r="L36" s="94">
        <v>0</v>
      </c>
      <c r="M36" s="95">
        <v>0</v>
      </c>
      <c r="N36" s="94"/>
      <c r="O36" s="95"/>
      <c r="P36" s="94">
        <f t="shared" si="10"/>
        <v>0</v>
      </c>
      <c r="Q36" s="95">
        <f t="shared" si="11"/>
        <v>0</v>
      </c>
      <c r="R36" s="47">
        <f t="shared" si="12"/>
        <v>0</v>
      </c>
      <c r="S36" s="48">
        <f t="shared" si="13"/>
        <v>0</v>
      </c>
      <c r="T36" s="47">
        <f>IF($E36=0,0,($P36/$E36)*100)</f>
        <v>0</v>
      </c>
      <c r="U36" s="49">
        <f>IF($E36=0,0,($Q36/$E36)*100)</f>
        <v>0</v>
      </c>
      <c r="V36" s="94"/>
      <c r="W36" s="95"/>
    </row>
    <row r="37" spans="1:23" ht="12.75" customHeight="1">
      <c r="A37" s="50" t="s">
        <v>38</v>
      </c>
      <c r="B37" s="96">
        <f>SUM(B32:B36)</f>
        <v>3198000</v>
      </c>
      <c r="C37" s="96">
        <f>SUM(C32:C36)</f>
        <v>0</v>
      </c>
      <c r="D37" s="96"/>
      <c r="E37" s="96">
        <f t="shared" si="9"/>
        <v>3198000</v>
      </c>
      <c r="F37" s="97">
        <f aca="true" t="shared" si="14" ref="F37:O37">SUM(F32:F36)</f>
        <v>3198000</v>
      </c>
      <c r="G37" s="98">
        <f t="shared" si="14"/>
        <v>0</v>
      </c>
      <c r="H37" s="97">
        <f t="shared" si="14"/>
        <v>0</v>
      </c>
      <c r="I37" s="98">
        <f t="shared" si="14"/>
        <v>0</v>
      </c>
      <c r="J37" s="97">
        <f t="shared" si="14"/>
        <v>0</v>
      </c>
      <c r="K37" s="98">
        <f t="shared" si="14"/>
        <v>0</v>
      </c>
      <c r="L37" s="97">
        <f t="shared" si="14"/>
        <v>0</v>
      </c>
      <c r="M37" s="98">
        <f t="shared" si="14"/>
        <v>0</v>
      </c>
      <c r="N37" s="97">
        <f t="shared" si="14"/>
        <v>0</v>
      </c>
      <c r="O37" s="98">
        <f t="shared" si="14"/>
        <v>0</v>
      </c>
      <c r="P37" s="97">
        <f t="shared" si="10"/>
        <v>0</v>
      </c>
      <c r="Q37" s="98">
        <f t="shared" si="11"/>
        <v>0</v>
      </c>
      <c r="R37" s="51">
        <f t="shared" si="12"/>
        <v>0</v>
      </c>
      <c r="S37" s="52">
        <f t="shared" si="13"/>
        <v>0</v>
      </c>
      <c r="T37" s="51">
        <f>IF((+$E32+$E35)=0,0,(P37/(+$E32+$E35))*100)</f>
        <v>0</v>
      </c>
      <c r="U37" s="53">
        <f>IF((+$E32+$E35)=0,0,(Q37/(+$E32+$E35))*100)</f>
        <v>0</v>
      </c>
      <c r="V37" s="97">
        <f>SUM(V32:V36)</f>
        <v>448000</v>
      </c>
      <c r="W37" s="98">
        <f>SUM(W32:W36)</f>
        <v>448092</v>
      </c>
    </row>
    <row r="38" spans="1:23" ht="12.75" customHeight="1">
      <c r="A38" s="39" t="s">
        <v>57</v>
      </c>
      <c r="B38" s="99"/>
      <c r="C38" s="99"/>
      <c r="D38" s="99"/>
      <c r="E38" s="99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43"/>
      <c r="S38" s="44"/>
      <c r="T38" s="43"/>
      <c r="U38" s="45"/>
      <c r="V38" s="100"/>
      <c r="W38" s="101"/>
    </row>
    <row r="39" spans="1:23" ht="12.75" customHeight="1">
      <c r="A39" s="46" t="s">
        <v>58</v>
      </c>
      <c r="B39" s="93">
        <v>0</v>
      </c>
      <c r="C39" s="93">
        <v>0</v>
      </c>
      <c r="D39" s="93"/>
      <c r="E39" s="93">
        <f aca="true" t="shared" si="15" ref="E39:E47">$B39+$C39+$D39</f>
        <v>0</v>
      </c>
      <c r="F39" s="94">
        <v>0</v>
      </c>
      <c r="G39" s="95">
        <v>0</v>
      </c>
      <c r="H39" s="94">
        <v>0</v>
      </c>
      <c r="I39" s="95">
        <v>0</v>
      </c>
      <c r="J39" s="94">
        <v>0</v>
      </c>
      <c r="K39" s="95">
        <v>0</v>
      </c>
      <c r="L39" s="94">
        <v>0</v>
      </c>
      <c r="M39" s="95">
        <v>0</v>
      </c>
      <c r="N39" s="94"/>
      <c r="O39" s="95"/>
      <c r="P39" s="94">
        <f aca="true" t="shared" si="16" ref="P39:P47">$H39+$J39+$L39+$N39</f>
        <v>0</v>
      </c>
      <c r="Q39" s="95">
        <f aca="true" t="shared" si="17" ref="Q39:Q47">$I39+$K39+$M39+$O39</f>
        <v>0</v>
      </c>
      <c r="R39" s="47">
        <f aca="true" t="shared" si="18" ref="R39:R47">IF($J39=0,0,(($L39-$J39)/$J39)*100)</f>
        <v>0</v>
      </c>
      <c r="S39" s="48">
        <f aca="true" t="shared" si="19" ref="S39:S47">IF($K39=0,0,(($M39-$K39)/$K39)*100)</f>
        <v>0</v>
      </c>
      <c r="T39" s="47">
        <f aca="true" t="shared" si="20" ref="T39:T46">IF($E39=0,0,($P39/$E39)*100)</f>
        <v>0</v>
      </c>
      <c r="U39" s="49">
        <f aca="true" t="shared" si="21" ref="U39:U46">IF($E39=0,0,($Q39/$E39)*100)</f>
        <v>0</v>
      </c>
      <c r="V39" s="94"/>
      <c r="W39" s="95"/>
    </row>
    <row r="40" spans="1:23" ht="12.75" customHeight="1">
      <c r="A40" s="46" t="s">
        <v>59</v>
      </c>
      <c r="B40" s="93">
        <v>0</v>
      </c>
      <c r="C40" s="93">
        <v>0</v>
      </c>
      <c r="D40" s="93"/>
      <c r="E40" s="93">
        <f t="shared" si="15"/>
        <v>0</v>
      </c>
      <c r="F40" s="94">
        <v>0</v>
      </c>
      <c r="G40" s="95">
        <v>0</v>
      </c>
      <c r="H40" s="94">
        <v>0</v>
      </c>
      <c r="I40" s="95">
        <v>0</v>
      </c>
      <c r="J40" s="94">
        <v>0</v>
      </c>
      <c r="K40" s="95">
        <v>0</v>
      </c>
      <c r="L40" s="94">
        <v>0</v>
      </c>
      <c r="M40" s="95">
        <v>0</v>
      </c>
      <c r="N40" s="94"/>
      <c r="O40" s="95"/>
      <c r="P40" s="94">
        <f t="shared" si="16"/>
        <v>0</v>
      </c>
      <c r="Q40" s="95">
        <f t="shared" si="17"/>
        <v>0</v>
      </c>
      <c r="R40" s="47">
        <f t="shared" si="18"/>
        <v>0</v>
      </c>
      <c r="S40" s="48">
        <f t="shared" si="19"/>
        <v>0</v>
      </c>
      <c r="T40" s="47">
        <f t="shared" si="20"/>
        <v>0</v>
      </c>
      <c r="U40" s="49">
        <f t="shared" si="21"/>
        <v>0</v>
      </c>
      <c r="V40" s="94"/>
      <c r="W40" s="95"/>
    </row>
    <row r="41" spans="1:23" ht="12.75" customHeight="1">
      <c r="A41" s="46" t="s">
        <v>60</v>
      </c>
      <c r="B41" s="93">
        <v>0</v>
      </c>
      <c r="C41" s="93">
        <v>0</v>
      </c>
      <c r="D41" s="93"/>
      <c r="E41" s="93">
        <f t="shared" si="15"/>
        <v>0</v>
      </c>
      <c r="F41" s="94">
        <v>0</v>
      </c>
      <c r="G41" s="95">
        <v>0</v>
      </c>
      <c r="H41" s="94">
        <v>0</v>
      </c>
      <c r="I41" s="95">
        <v>0</v>
      </c>
      <c r="J41" s="94">
        <v>0</v>
      </c>
      <c r="K41" s="95">
        <v>0</v>
      </c>
      <c r="L41" s="94">
        <v>0</v>
      </c>
      <c r="M41" s="95">
        <v>0</v>
      </c>
      <c r="N41" s="94"/>
      <c r="O41" s="95"/>
      <c r="P41" s="94">
        <f t="shared" si="16"/>
        <v>0</v>
      </c>
      <c r="Q41" s="95">
        <f t="shared" si="17"/>
        <v>0</v>
      </c>
      <c r="R41" s="47">
        <f t="shared" si="18"/>
        <v>0</v>
      </c>
      <c r="S41" s="48">
        <f t="shared" si="19"/>
        <v>0</v>
      </c>
      <c r="T41" s="47">
        <f t="shared" si="20"/>
        <v>0</v>
      </c>
      <c r="U41" s="49">
        <f t="shared" si="21"/>
        <v>0</v>
      </c>
      <c r="V41" s="94"/>
      <c r="W41" s="95"/>
    </row>
    <row r="42" spans="1:23" ht="12.75" customHeight="1">
      <c r="A42" s="46" t="s">
        <v>61</v>
      </c>
      <c r="B42" s="93">
        <v>0</v>
      </c>
      <c r="C42" s="93">
        <v>0</v>
      </c>
      <c r="D42" s="93"/>
      <c r="E42" s="93">
        <f t="shared" si="15"/>
        <v>0</v>
      </c>
      <c r="F42" s="94">
        <v>0</v>
      </c>
      <c r="G42" s="95">
        <v>0</v>
      </c>
      <c r="H42" s="94">
        <v>0</v>
      </c>
      <c r="I42" s="95">
        <v>0</v>
      </c>
      <c r="J42" s="94">
        <v>0</v>
      </c>
      <c r="K42" s="95">
        <v>0</v>
      </c>
      <c r="L42" s="94">
        <v>0</v>
      </c>
      <c r="M42" s="95">
        <v>0</v>
      </c>
      <c r="N42" s="94"/>
      <c r="O42" s="95"/>
      <c r="P42" s="94">
        <f t="shared" si="16"/>
        <v>0</v>
      </c>
      <c r="Q42" s="95">
        <f t="shared" si="17"/>
        <v>0</v>
      </c>
      <c r="R42" s="47">
        <f t="shared" si="18"/>
        <v>0</v>
      </c>
      <c r="S42" s="48">
        <f t="shared" si="19"/>
        <v>0</v>
      </c>
      <c r="T42" s="47">
        <f t="shared" si="20"/>
        <v>0</v>
      </c>
      <c r="U42" s="49">
        <f t="shared" si="21"/>
        <v>0</v>
      </c>
      <c r="V42" s="94"/>
      <c r="W42" s="95"/>
    </row>
    <row r="43" spans="1:23" ht="12.75" customHeight="1" hidden="1">
      <c r="A43" s="46" t="s">
        <v>62</v>
      </c>
      <c r="B43" s="93">
        <v>0</v>
      </c>
      <c r="C43" s="93">
        <v>0</v>
      </c>
      <c r="D43" s="93"/>
      <c r="E43" s="93">
        <f t="shared" si="15"/>
        <v>0</v>
      </c>
      <c r="F43" s="94">
        <v>0</v>
      </c>
      <c r="G43" s="95">
        <v>0</v>
      </c>
      <c r="H43" s="94">
        <v>0</v>
      </c>
      <c r="I43" s="95">
        <v>0</v>
      </c>
      <c r="J43" s="94">
        <v>0</v>
      </c>
      <c r="K43" s="95">
        <v>0</v>
      </c>
      <c r="L43" s="94">
        <v>0</v>
      </c>
      <c r="M43" s="95">
        <v>0</v>
      </c>
      <c r="N43" s="94"/>
      <c r="O43" s="95"/>
      <c r="P43" s="94">
        <f t="shared" si="16"/>
        <v>0</v>
      </c>
      <c r="Q43" s="95">
        <f t="shared" si="17"/>
        <v>0</v>
      </c>
      <c r="R43" s="47">
        <f t="shared" si="18"/>
        <v>0</v>
      </c>
      <c r="S43" s="48">
        <f t="shared" si="19"/>
        <v>0</v>
      </c>
      <c r="T43" s="47">
        <f t="shared" si="20"/>
        <v>0</v>
      </c>
      <c r="U43" s="49">
        <f t="shared" si="21"/>
        <v>0</v>
      </c>
      <c r="V43" s="94"/>
      <c r="W43" s="95"/>
    </row>
    <row r="44" spans="1:23" ht="12.75" customHeight="1">
      <c r="A44" s="46" t="s">
        <v>63</v>
      </c>
      <c r="B44" s="93">
        <v>0</v>
      </c>
      <c r="C44" s="93">
        <v>0</v>
      </c>
      <c r="D44" s="93"/>
      <c r="E44" s="93">
        <f t="shared" si="15"/>
        <v>0</v>
      </c>
      <c r="F44" s="94">
        <v>0</v>
      </c>
      <c r="G44" s="95">
        <v>0</v>
      </c>
      <c r="H44" s="94">
        <v>0</v>
      </c>
      <c r="I44" s="95">
        <v>0</v>
      </c>
      <c r="J44" s="94">
        <v>0</v>
      </c>
      <c r="K44" s="95">
        <v>0</v>
      </c>
      <c r="L44" s="94">
        <v>0</v>
      </c>
      <c r="M44" s="95">
        <v>0</v>
      </c>
      <c r="N44" s="94"/>
      <c r="O44" s="95"/>
      <c r="P44" s="94">
        <f t="shared" si="16"/>
        <v>0</v>
      </c>
      <c r="Q44" s="95">
        <f t="shared" si="17"/>
        <v>0</v>
      </c>
      <c r="R44" s="47">
        <f t="shared" si="18"/>
        <v>0</v>
      </c>
      <c r="S44" s="48">
        <f t="shared" si="19"/>
        <v>0</v>
      </c>
      <c r="T44" s="47">
        <f t="shared" si="20"/>
        <v>0</v>
      </c>
      <c r="U44" s="49">
        <f t="shared" si="21"/>
        <v>0</v>
      </c>
      <c r="V44" s="94"/>
      <c r="W44" s="95"/>
    </row>
    <row r="45" spans="1:23" ht="12.75" customHeight="1">
      <c r="A45" s="46" t="s">
        <v>64</v>
      </c>
      <c r="B45" s="93">
        <v>7000000</v>
      </c>
      <c r="C45" s="93">
        <v>0</v>
      </c>
      <c r="D45" s="93"/>
      <c r="E45" s="93">
        <f t="shared" si="15"/>
        <v>7000000</v>
      </c>
      <c r="F45" s="94">
        <v>7000000</v>
      </c>
      <c r="G45" s="95">
        <v>0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4"/>
      <c r="O45" s="95"/>
      <c r="P45" s="94">
        <f t="shared" si="16"/>
        <v>0</v>
      </c>
      <c r="Q45" s="95">
        <f t="shared" si="17"/>
        <v>0</v>
      </c>
      <c r="R45" s="47">
        <f t="shared" si="18"/>
        <v>0</v>
      </c>
      <c r="S45" s="48">
        <f t="shared" si="19"/>
        <v>0</v>
      </c>
      <c r="T45" s="47">
        <f t="shared" si="20"/>
        <v>0</v>
      </c>
      <c r="U45" s="49">
        <f t="shared" si="21"/>
        <v>0</v>
      </c>
      <c r="V45" s="94"/>
      <c r="W45" s="95"/>
    </row>
    <row r="46" spans="1:23" ht="12.75" customHeight="1">
      <c r="A46" s="46" t="s">
        <v>65</v>
      </c>
      <c r="B46" s="93">
        <v>0</v>
      </c>
      <c r="C46" s="93">
        <v>0</v>
      </c>
      <c r="D46" s="93"/>
      <c r="E46" s="93">
        <f t="shared" si="15"/>
        <v>0</v>
      </c>
      <c r="F46" s="94">
        <v>0</v>
      </c>
      <c r="G46" s="95">
        <v>0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4"/>
      <c r="O46" s="95"/>
      <c r="P46" s="94">
        <f t="shared" si="16"/>
        <v>0</v>
      </c>
      <c r="Q46" s="95">
        <f t="shared" si="17"/>
        <v>0</v>
      </c>
      <c r="R46" s="47">
        <f t="shared" si="18"/>
        <v>0</v>
      </c>
      <c r="S46" s="48">
        <f t="shared" si="19"/>
        <v>0</v>
      </c>
      <c r="T46" s="47">
        <f t="shared" si="20"/>
        <v>0</v>
      </c>
      <c r="U46" s="49">
        <f t="shared" si="21"/>
        <v>0</v>
      </c>
      <c r="V46" s="94"/>
      <c r="W46" s="95"/>
    </row>
    <row r="47" spans="1:23" ht="12.75" customHeight="1">
      <c r="A47" s="50" t="s">
        <v>38</v>
      </c>
      <c r="B47" s="96">
        <f>SUM(B39:B46)</f>
        <v>7000000</v>
      </c>
      <c r="C47" s="96">
        <f>SUM(C39:C46)</f>
        <v>0</v>
      </c>
      <c r="D47" s="96"/>
      <c r="E47" s="96">
        <f t="shared" si="15"/>
        <v>7000000</v>
      </c>
      <c r="F47" s="97">
        <f aca="true" t="shared" si="22" ref="F47:O47">SUM(F39:F46)</f>
        <v>7000000</v>
      </c>
      <c r="G47" s="98">
        <f t="shared" si="22"/>
        <v>0</v>
      </c>
      <c r="H47" s="97">
        <f t="shared" si="22"/>
        <v>0</v>
      </c>
      <c r="I47" s="98">
        <f t="shared" si="22"/>
        <v>0</v>
      </c>
      <c r="J47" s="97">
        <f t="shared" si="22"/>
        <v>0</v>
      </c>
      <c r="K47" s="98">
        <f t="shared" si="22"/>
        <v>0</v>
      </c>
      <c r="L47" s="97">
        <f t="shared" si="22"/>
        <v>0</v>
      </c>
      <c r="M47" s="98">
        <f t="shared" si="22"/>
        <v>0</v>
      </c>
      <c r="N47" s="97">
        <f t="shared" si="22"/>
        <v>0</v>
      </c>
      <c r="O47" s="98">
        <f t="shared" si="22"/>
        <v>0</v>
      </c>
      <c r="P47" s="97">
        <f t="shared" si="16"/>
        <v>0</v>
      </c>
      <c r="Q47" s="98">
        <f t="shared" si="17"/>
        <v>0</v>
      </c>
      <c r="R47" s="51">
        <f t="shared" si="18"/>
        <v>0</v>
      </c>
      <c r="S47" s="52">
        <f t="shared" si="19"/>
        <v>0</v>
      </c>
      <c r="T47" s="51">
        <f>IF((+$E41+$E43+$E43)=0,0,(P47/(+$E41+$E43+$E44))*100)</f>
        <v>0</v>
      </c>
      <c r="U47" s="53">
        <f>IF((+$E41+$E43+$E44)=0,0,(Q47/(+$E41+$E43+$E44))*100)</f>
        <v>0</v>
      </c>
      <c r="V47" s="97">
        <f>SUM(V39:V46)</f>
        <v>0</v>
      </c>
      <c r="W47" s="98">
        <f>SUM(W39:W46)</f>
        <v>0</v>
      </c>
    </row>
    <row r="48" spans="1:23" ht="12.75" customHeight="1">
      <c r="A48" s="39" t="s">
        <v>66</v>
      </c>
      <c r="B48" s="99"/>
      <c r="C48" s="99"/>
      <c r="D48" s="99"/>
      <c r="E48" s="99"/>
      <c r="F48" s="100"/>
      <c r="G48" s="101"/>
      <c r="H48" s="100"/>
      <c r="I48" s="101"/>
      <c r="J48" s="100"/>
      <c r="K48" s="101"/>
      <c r="L48" s="100"/>
      <c r="M48" s="101"/>
      <c r="N48" s="100"/>
      <c r="O48" s="101"/>
      <c r="P48" s="100"/>
      <c r="Q48" s="101"/>
      <c r="R48" s="43"/>
      <c r="S48" s="44"/>
      <c r="T48" s="43"/>
      <c r="U48" s="45"/>
      <c r="V48" s="100"/>
      <c r="W48" s="101"/>
    </row>
    <row r="49" spans="1:23" ht="12.75" customHeight="1">
      <c r="A49" s="54" t="s">
        <v>67</v>
      </c>
      <c r="B49" s="93">
        <v>0</v>
      </c>
      <c r="C49" s="93">
        <v>0</v>
      </c>
      <c r="D49" s="93"/>
      <c r="E49" s="93">
        <f>$B49+$C49+$D49</f>
        <v>0</v>
      </c>
      <c r="F49" s="94">
        <v>0</v>
      </c>
      <c r="G49" s="95">
        <v>0</v>
      </c>
      <c r="H49" s="94">
        <v>0</v>
      </c>
      <c r="I49" s="95">
        <v>0</v>
      </c>
      <c r="J49" s="94">
        <v>0</v>
      </c>
      <c r="K49" s="95">
        <v>0</v>
      </c>
      <c r="L49" s="94">
        <v>0</v>
      </c>
      <c r="M49" s="95">
        <v>0</v>
      </c>
      <c r="N49" s="94"/>
      <c r="O49" s="95"/>
      <c r="P49" s="94">
        <f>$H49+$J49+$L49+$N49</f>
        <v>0</v>
      </c>
      <c r="Q49" s="95">
        <f>$I49+$K49+$M49+$O49</f>
        <v>0</v>
      </c>
      <c r="R49" s="47">
        <f>IF($J49=0,0,(($L49-$J49)/$J49)*100)</f>
        <v>0</v>
      </c>
      <c r="S49" s="48">
        <f>IF($K49=0,0,(($M49-$K49)/$K49)*100)</f>
        <v>0</v>
      </c>
      <c r="T49" s="47">
        <f>IF($E49=0,0,($P49/$E49)*100)</f>
        <v>0</v>
      </c>
      <c r="U49" s="49">
        <f>IF($E49=0,0,($Q49/$E49)*100)</f>
        <v>0</v>
      </c>
      <c r="V49" s="94"/>
      <c r="W49" s="95"/>
    </row>
    <row r="50" spans="1:23" ht="12.75" customHeight="1">
      <c r="A50" s="54" t="s">
        <v>68</v>
      </c>
      <c r="B50" s="93">
        <v>0</v>
      </c>
      <c r="C50" s="93">
        <v>0</v>
      </c>
      <c r="D50" s="93"/>
      <c r="E50" s="93">
        <f>$B50+$C50+$D50</f>
        <v>0</v>
      </c>
      <c r="F50" s="94">
        <v>0</v>
      </c>
      <c r="G50" s="95">
        <v>0</v>
      </c>
      <c r="H50" s="94">
        <v>0</v>
      </c>
      <c r="I50" s="95">
        <v>0</v>
      </c>
      <c r="J50" s="94">
        <v>0</v>
      </c>
      <c r="K50" s="95">
        <v>0</v>
      </c>
      <c r="L50" s="94">
        <v>0</v>
      </c>
      <c r="M50" s="95">
        <v>0</v>
      </c>
      <c r="N50" s="94"/>
      <c r="O50" s="95"/>
      <c r="P50" s="94">
        <f>$H50+$J50+$L50+$N50</f>
        <v>0</v>
      </c>
      <c r="Q50" s="95">
        <f>$I50+$K50+$M50+$O50</f>
        <v>0</v>
      </c>
      <c r="R50" s="47">
        <f>IF($J50=0,0,(($L50-$J50)/$J50)*100)</f>
        <v>0</v>
      </c>
      <c r="S50" s="48">
        <f>IF($K50=0,0,(($M50-$K50)/$K50)*100)</f>
        <v>0</v>
      </c>
      <c r="T50" s="47">
        <f>IF($E50=0,0,($P50/$E50)*100)</f>
        <v>0</v>
      </c>
      <c r="U50" s="49">
        <f>IF($E50=0,0,($Q50/$E50)*100)</f>
        <v>0</v>
      </c>
      <c r="V50" s="94"/>
      <c r="W50" s="95"/>
    </row>
    <row r="51" spans="1:23" ht="12.75" customHeight="1" hidden="1">
      <c r="A51" s="54" t="s">
        <v>69</v>
      </c>
      <c r="B51" s="93">
        <v>0</v>
      </c>
      <c r="C51" s="93">
        <v>0</v>
      </c>
      <c r="D51" s="93"/>
      <c r="E51" s="93">
        <f>$B51+$C51+$D51</f>
        <v>0</v>
      </c>
      <c r="F51" s="94">
        <v>0</v>
      </c>
      <c r="G51" s="95">
        <v>0</v>
      </c>
      <c r="H51" s="94">
        <v>0</v>
      </c>
      <c r="I51" s="95">
        <v>0</v>
      </c>
      <c r="J51" s="94">
        <v>0</v>
      </c>
      <c r="K51" s="95">
        <v>0</v>
      </c>
      <c r="L51" s="94">
        <v>0</v>
      </c>
      <c r="M51" s="95">
        <v>0</v>
      </c>
      <c r="N51" s="94"/>
      <c r="O51" s="95"/>
      <c r="P51" s="94">
        <f>$H51+$J51+$L51+$N51</f>
        <v>0</v>
      </c>
      <c r="Q51" s="95">
        <f>$I51+$K51+$M51+$O51</f>
        <v>0</v>
      </c>
      <c r="R51" s="47">
        <f>IF($J51=0,0,(($L51-$J51)/$J51)*100)</f>
        <v>0</v>
      </c>
      <c r="S51" s="48">
        <f>IF($K51=0,0,(($M51-$K51)/$K51)*100)</f>
        <v>0</v>
      </c>
      <c r="T51" s="47">
        <f>IF($E51=0,0,($P51/$E51)*100)</f>
        <v>0</v>
      </c>
      <c r="U51" s="49">
        <f>IF($E51=0,0,($Q51/$E51)*100)</f>
        <v>0</v>
      </c>
      <c r="V51" s="94"/>
      <c r="W51" s="95"/>
    </row>
    <row r="52" spans="1:23" ht="12.75" customHeight="1" hidden="1">
      <c r="A52" s="46" t="s">
        <v>70</v>
      </c>
      <c r="B52" s="93">
        <v>0</v>
      </c>
      <c r="C52" s="93">
        <v>0</v>
      </c>
      <c r="D52" s="93"/>
      <c r="E52" s="93">
        <f>$B52+$C52+$D52</f>
        <v>0</v>
      </c>
      <c r="F52" s="94">
        <v>0</v>
      </c>
      <c r="G52" s="95">
        <v>0</v>
      </c>
      <c r="H52" s="94">
        <v>0</v>
      </c>
      <c r="I52" s="95">
        <v>0</v>
      </c>
      <c r="J52" s="94">
        <v>0</v>
      </c>
      <c r="K52" s="95">
        <v>0</v>
      </c>
      <c r="L52" s="94">
        <v>0</v>
      </c>
      <c r="M52" s="95">
        <v>0</v>
      </c>
      <c r="N52" s="94"/>
      <c r="O52" s="95"/>
      <c r="P52" s="94">
        <f>$H52+$J52+$L52+$N52</f>
        <v>0</v>
      </c>
      <c r="Q52" s="95">
        <f>$I52+$K52+$M52+$O52</f>
        <v>0</v>
      </c>
      <c r="R52" s="47">
        <f>IF($J52=0,0,(($L52-$J52)/$J52)*100)</f>
        <v>0</v>
      </c>
      <c r="S52" s="48">
        <f>IF($K52=0,0,(($M52-$K52)/$K52)*100)</f>
        <v>0</v>
      </c>
      <c r="T52" s="47">
        <f>IF($E52=0,0,($P52/$E52)*100)</f>
        <v>0</v>
      </c>
      <c r="U52" s="49">
        <f>IF($E52=0,0,($Q52/$E52)*100)</f>
        <v>0</v>
      </c>
      <c r="V52" s="94"/>
      <c r="W52" s="95"/>
    </row>
    <row r="53" spans="1:23" ht="12.75" customHeight="1">
      <c r="A53" s="55" t="s">
        <v>38</v>
      </c>
      <c r="B53" s="102">
        <f>SUM(B49:B52)</f>
        <v>0</v>
      </c>
      <c r="C53" s="102">
        <f>SUM(C49:C52)</f>
        <v>0</v>
      </c>
      <c r="D53" s="102"/>
      <c r="E53" s="102">
        <f>$B53+$C53+$D53</f>
        <v>0</v>
      </c>
      <c r="F53" s="103">
        <f aca="true" t="shared" si="23" ref="F53:O53">SUM(F49:F52)</f>
        <v>0</v>
      </c>
      <c r="G53" s="104">
        <f t="shared" si="23"/>
        <v>0</v>
      </c>
      <c r="H53" s="103">
        <f t="shared" si="23"/>
        <v>0</v>
      </c>
      <c r="I53" s="104">
        <f t="shared" si="23"/>
        <v>0</v>
      </c>
      <c r="J53" s="103">
        <f t="shared" si="23"/>
        <v>0</v>
      </c>
      <c r="K53" s="104">
        <f t="shared" si="23"/>
        <v>0</v>
      </c>
      <c r="L53" s="103">
        <f t="shared" si="23"/>
        <v>0</v>
      </c>
      <c r="M53" s="104">
        <f t="shared" si="23"/>
        <v>0</v>
      </c>
      <c r="N53" s="103">
        <f t="shared" si="23"/>
        <v>0</v>
      </c>
      <c r="O53" s="104">
        <f t="shared" si="23"/>
        <v>0</v>
      </c>
      <c r="P53" s="103">
        <f>$H53+$J53+$L53+$N53</f>
        <v>0</v>
      </c>
      <c r="Q53" s="104">
        <f>$I53+$K53+$M53+$O53</f>
        <v>0</v>
      </c>
      <c r="R53" s="56">
        <f>IF($J53=0,0,(($L53-$J53)/$J53)*100)</f>
        <v>0</v>
      </c>
      <c r="S53" s="57">
        <f>IF($K53=0,0,(($M53-$K53)/$K53)*100)</f>
        <v>0</v>
      </c>
      <c r="T53" s="56">
        <f>IF($E53=0,0,($P53/$E53)*100)</f>
        <v>0</v>
      </c>
      <c r="U53" s="58">
        <f>IF($E53=0,0,($Q53/$E53)*100)</f>
        <v>0</v>
      </c>
      <c r="V53" s="103">
        <f>SUM(V49:V52)</f>
        <v>0</v>
      </c>
      <c r="W53" s="104">
        <f>SUM(W49:W52)</f>
        <v>0</v>
      </c>
    </row>
    <row r="54" spans="1:23" ht="12.75" customHeight="1">
      <c r="A54" s="39" t="s">
        <v>71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3"/>
      <c r="S54" s="44"/>
      <c r="T54" s="43"/>
      <c r="U54" s="45"/>
      <c r="V54" s="100"/>
      <c r="W54" s="101"/>
    </row>
    <row r="55" spans="1:23" ht="12.75" customHeight="1">
      <c r="A55" s="46" t="s">
        <v>72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/>
      <c r="O55" s="95"/>
      <c r="P55" s="94">
        <f>$H55+$J55+$L55+$N55</f>
        <v>0</v>
      </c>
      <c r="Q55" s="95">
        <f>$I55+$K55+$M55+$O55</f>
        <v>0</v>
      </c>
      <c r="R55" s="47">
        <f>IF($J55=0,0,(($L55-$J55)/$J55)*100)</f>
        <v>0</v>
      </c>
      <c r="S55" s="48">
        <f>IF($K55=0,0,(($M55-$K55)/$K55)*100)</f>
        <v>0</v>
      </c>
      <c r="T55" s="47">
        <f>IF($E55=0,0,($P55/$E55)*100)</f>
        <v>0</v>
      </c>
      <c r="U55" s="49">
        <f>IF($E55=0,0,($Q55/$E55)*100)</f>
        <v>0</v>
      </c>
      <c r="V55" s="94"/>
      <c r="W55" s="95"/>
    </row>
    <row r="56" spans="1:23" ht="12.75" customHeight="1">
      <c r="A56" s="46" t="s">
        <v>73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>
        <v>0</v>
      </c>
      <c r="I56" s="95">
        <v>0</v>
      </c>
      <c r="J56" s="94">
        <v>0</v>
      </c>
      <c r="K56" s="95">
        <v>0</v>
      </c>
      <c r="L56" s="94">
        <v>0</v>
      </c>
      <c r="M56" s="95">
        <v>0</v>
      </c>
      <c r="N56" s="94"/>
      <c r="O56" s="95"/>
      <c r="P56" s="94">
        <f>$H56+$J56+$L56+$N56</f>
        <v>0</v>
      </c>
      <c r="Q56" s="95">
        <f>$I56+$K56+$M56+$O56</f>
        <v>0</v>
      </c>
      <c r="R56" s="47">
        <f>IF($J56=0,0,(($L56-$J56)/$J56)*100)</f>
        <v>0</v>
      </c>
      <c r="S56" s="48">
        <f>IF($K56=0,0,(($M56-$K56)/$K56)*100)</f>
        <v>0</v>
      </c>
      <c r="T56" s="47">
        <f>IF($E56=0,0,($P56/$E56)*100)</f>
        <v>0</v>
      </c>
      <c r="U56" s="49">
        <f>IF($E56=0,0,($Q56/$E56)*100)</f>
        <v>0</v>
      </c>
      <c r="V56" s="94"/>
      <c r="W56" s="95"/>
    </row>
    <row r="57" spans="1:23" ht="12.75" customHeight="1">
      <c r="A57" s="46" t="s">
        <v>74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>
        <v>0</v>
      </c>
      <c r="I57" s="95">
        <v>0</v>
      </c>
      <c r="J57" s="94">
        <v>0</v>
      </c>
      <c r="K57" s="95">
        <v>0</v>
      </c>
      <c r="L57" s="94">
        <v>0</v>
      </c>
      <c r="M57" s="95">
        <v>0</v>
      </c>
      <c r="N57" s="94"/>
      <c r="O57" s="95"/>
      <c r="P57" s="94">
        <f>$H57+$J57+$L57+$N57</f>
        <v>0</v>
      </c>
      <c r="Q57" s="95">
        <f>$I57+$K57+$M57+$O57</f>
        <v>0</v>
      </c>
      <c r="R57" s="47">
        <f>IF($J57=0,0,(($L57-$J57)/$J57)*100)</f>
        <v>0</v>
      </c>
      <c r="S57" s="48">
        <f>IF($K57=0,0,(($M57-$K57)/$K57)*100)</f>
        <v>0</v>
      </c>
      <c r="T57" s="47">
        <f>IF($E57=0,0,($P57/$E57)*100)</f>
        <v>0</v>
      </c>
      <c r="U57" s="49">
        <f>IF($E57=0,0,($Q57/$E57)*100)</f>
        <v>0</v>
      </c>
      <c r="V57" s="94"/>
      <c r="W57" s="95"/>
    </row>
    <row r="58" spans="1:23" ht="12.75" customHeight="1">
      <c r="A58" s="50" t="s">
        <v>38</v>
      </c>
      <c r="B58" s="96">
        <f>SUM(B55:B57)</f>
        <v>0</v>
      </c>
      <c r="C58" s="96">
        <f>SUM(C55:C57)</f>
        <v>0</v>
      </c>
      <c r="D58" s="96"/>
      <c r="E58" s="96">
        <f>$B58+$C58+$D58</f>
        <v>0</v>
      </c>
      <c r="F58" s="97">
        <f aca="true" t="shared" si="24" ref="F58:O58">SUM(F55:F57)</f>
        <v>0</v>
      </c>
      <c r="G58" s="98">
        <f t="shared" si="24"/>
        <v>0</v>
      </c>
      <c r="H58" s="97">
        <f t="shared" si="24"/>
        <v>0</v>
      </c>
      <c r="I58" s="98">
        <f t="shared" si="24"/>
        <v>0</v>
      </c>
      <c r="J58" s="97">
        <f t="shared" si="24"/>
        <v>0</v>
      </c>
      <c r="K58" s="98">
        <f t="shared" si="24"/>
        <v>0</v>
      </c>
      <c r="L58" s="97">
        <f t="shared" si="24"/>
        <v>0</v>
      </c>
      <c r="M58" s="98">
        <f t="shared" si="24"/>
        <v>0</v>
      </c>
      <c r="N58" s="97">
        <f t="shared" si="24"/>
        <v>0</v>
      </c>
      <c r="O58" s="98">
        <f t="shared" si="24"/>
        <v>0</v>
      </c>
      <c r="P58" s="97">
        <f>$H58+$J58+$L58+$N58</f>
        <v>0</v>
      </c>
      <c r="Q58" s="98">
        <f>$I58+$K58+$M58+$O58</f>
        <v>0</v>
      </c>
      <c r="R58" s="51">
        <f>IF($J58=0,0,(($L58-$J58)/$J58)*100)</f>
        <v>0</v>
      </c>
      <c r="S58" s="52">
        <f>IF($K58=0,0,(($M58-$K58)/$K58)*100)</f>
        <v>0</v>
      </c>
      <c r="T58" s="51">
        <f>IF((+$E55+$E57)=0,0,(P58/(+$E55+$E57))*100)</f>
        <v>0</v>
      </c>
      <c r="U58" s="53">
        <f>IF((+$E55+$E57)=0,0,(Q58/(+$E55+$E57))*100)</f>
        <v>0</v>
      </c>
      <c r="V58" s="97">
        <f>SUM(V55:V57)</f>
        <v>0</v>
      </c>
      <c r="W58" s="98">
        <f>SUM(W55:W57)</f>
        <v>0</v>
      </c>
    </row>
    <row r="59" spans="1:23" ht="12.75" customHeight="1">
      <c r="A59" s="59" t="s">
        <v>75</v>
      </c>
      <c r="B59" s="105">
        <f>SUM(B9:B14,B17:B20,B23:B26,B29,B32:B36,B39:B46,B49:B52,B55:B57)</f>
        <v>55357000</v>
      </c>
      <c r="C59" s="105">
        <f>SUM(C9:C14,C17:C20,C23:C26,C29,C32:C36,C39:C46,C49:C52,C55:C57)</f>
        <v>19263000</v>
      </c>
      <c r="D59" s="105"/>
      <c r="E59" s="105">
        <f>$B59+$C59+$D59</f>
        <v>74620000</v>
      </c>
      <c r="F59" s="106">
        <f aca="true" t="shared" si="25" ref="F59:O59">SUM(F9:F14,F17:F20,F23:F26,F29,F32:F36,F39:F46,F49:F52,F55:F57)</f>
        <v>74620000</v>
      </c>
      <c r="G59" s="107">
        <f t="shared" si="25"/>
        <v>63876000</v>
      </c>
      <c r="H59" s="106">
        <f t="shared" si="25"/>
        <v>15062000</v>
      </c>
      <c r="I59" s="107">
        <f t="shared" si="25"/>
        <v>1950816</v>
      </c>
      <c r="J59" s="106">
        <f t="shared" si="25"/>
        <v>10015000</v>
      </c>
      <c r="K59" s="107">
        <f t="shared" si="25"/>
        <v>10051779</v>
      </c>
      <c r="L59" s="106">
        <f t="shared" si="25"/>
        <v>16339000</v>
      </c>
      <c r="M59" s="107">
        <f t="shared" si="25"/>
        <v>13330181</v>
      </c>
      <c r="N59" s="106">
        <f t="shared" si="25"/>
        <v>0</v>
      </c>
      <c r="O59" s="107">
        <f t="shared" si="25"/>
        <v>0</v>
      </c>
      <c r="P59" s="106">
        <f>$H59+$J59+$L59+$N59</f>
        <v>41416000</v>
      </c>
      <c r="Q59" s="107">
        <f>$I59+$K59+$M59+$O59</f>
        <v>25332776</v>
      </c>
      <c r="R59" s="60">
        <f>IF($J59=0,0,(($L59-$J59)/$J59)*100)</f>
        <v>63.14528207688467</v>
      </c>
      <c r="S59" s="61">
        <f>IF($K59=0,0,(($M59-$K59)/$K59)*100)</f>
        <v>32.6151420559485</v>
      </c>
      <c r="T59" s="60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58.43444889666459</v>
      </c>
      <c r="U59" s="60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35.74238952536825</v>
      </c>
      <c r="V59" s="106">
        <f>SUM(V9:V14,V17:V20,V23:V26,V29,V32:V36,V39:V46,V49:V52,V55:V57)</f>
        <v>479000</v>
      </c>
      <c r="W59" s="107">
        <f>SUM(W9:W14,W17:W20,W23:W26,W29,W32:W36,W39:W46,W49:W52,W55:W57)</f>
        <v>478642</v>
      </c>
    </row>
    <row r="60" spans="1:23" ht="12.75" customHeight="1">
      <c r="A60" s="39" t="s">
        <v>39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3"/>
      <c r="S60" s="44"/>
      <c r="T60" s="43"/>
      <c r="U60" s="45"/>
      <c r="V60" s="100"/>
      <c r="W60" s="101"/>
    </row>
    <row r="61" spans="1:23" s="63" customFormat="1" ht="12.75" customHeight="1">
      <c r="A61" s="62" t="s">
        <v>76</v>
      </c>
      <c r="B61" s="93">
        <v>98850000</v>
      </c>
      <c r="C61" s="93">
        <v>0</v>
      </c>
      <c r="D61" s="93"/>
      <c r="E61" s="93">
        <f>$B61+$C61+$D61</f>
        <v>98850000</v>
      </c>
      <c r="F61" s="94">
        <v>98850000</v>
      </c>
      <c r="G61" s="95">
        <v>98850000</v>
      </c>
      <c r="H61" s="94">
        <v>17340000</v>
      </c>
      <c r="I61" s="95">
        <v>14792941</v>
      </c>
      <c r="J61" s="94">
        <v>20892000</v>
      </c>
      <c r="K61" s="95">
        <v>40991038</v>
      </c>
      <c r="L61" s="94">
        <v>27247000</v>
      </c>
      <c r="M61" s="95">
        <v>12244930</v>
      </c>
      <c r="N61" s="94"/>
      <c r="O61" s="95"/>
      <c r="P61" s="94">
        <f>$H61+$J61+$L61+$N61</f>
        <v>65479000</v>
      </c>
      <c r="Q61" s="95">
        <f>$I61+$K61+$M61+$O61</f>
        <v>68028909</v>
      </c>
      <c r="R61" s="47">
        <f>IF($J61=0,0,(($L61-$J61)/$J61)*100)</f>
        <v>30.418341949071415</v>
      </c>
      <c r="S61" s="48">
        <f>IF($K61=0,0,(($M61-$K61)/$K61)*100)</f>
        <v>-70.12778744466046</v>
      </c>
      <c r="T61" s="47">
        <f>IF($E61=0,0,($P61/$E61)*100)</f>
        <v>66.24076884167931</v>
      </c>
      <c r="U61" s="49">
        <f>IF($E61=0,0,($Q61/$E61)*100)</f>
        <v>68.82034294385433</v>
      </c>
      <c r="V61" s="94"/>
      <c r="W61" s="95"/>
    </row>
    <row r="62" spans="1:23" ht="12.75" customHeight="1">
      <c r="A62" s="55" t="s">
        <v>38</v>
      </c>
      <c r="B62" s="102">
        <f>B61</f>
        <v>98850000</v>
      </c>
      <c r="C62" s="102">
        <f>C61</f>
        <v>0</v>
      </c>
      <c r="D62" s="102"/>
      <c r="E62" s="102">
        <f>$B62+$C62+$D62</f>
        <v>98850000</v>
      </c>
      <c r="F62" s="103">
        <f aca="true" t="shared" si="26" ref="F62:O62">F61</f>
        <v>98850000</v>
      </c>
      <c r="G62" s="104">
        <f t="shared" si="26"/>
        <v>98850000</v>
      </c>
      <c r="H62" s="103">
        <f t="shared" si="26"/>
        <v>17340000</v>
      </c>
      <c r="I62" s="104">
        <f t="shared" si="26"/>
        <v>14792941</v>
      </c>
      <c r="J62" s="103">
        <f t="shared" si="26"/>
        <v>20892000</v>
      </c>
      <c r="K62" s="104">
        <f t="shared" si="26"/>
        <v>40991038</v>
      </c>
      <c r="L62" s="103">
        <f t="shared" si="26"/>
        <v>27247000</v>
      </c>
      <c r="M62" s="104">
        <f t="shared" si="26"/>
        <v>12244930</v>
      </c>
      <c r="N62" s="103">
        <f t="shared" si="26"/>
        <v>0</v>
      </c>
      <c r="O62" s="104">
        <f t="shared" si="26"/>
        <v>0</v>
      </c>
      <c r="P62" s="103">
        <f>$H62+$J62+$L62+$N62</f>
        <v>65479000</v>
      </c>
      <c r="Q62" s="104">
        <f>$I62+$K62+$M62+$O62</f>
        <v>68028909</v>
      </c>
      <c r="R62" s="56">
        <f>IF($J62=0,0,(($L62-$J62)/$J62)*100)</f>
        <v>30.418341949071415</v>
      </c>
      <c r="S62" s="57">
        <f>IF($K62=0,0,(($M62-$K62)/$K62)*100)</f>
        <v>-70.12778744466046</v>
      </c>
      <c r="T62" s="56">
        <f>IF($E62=0,0,($P62/$E62)*100)</f>
        <v>66.24076884167931</v>
      </c>
      <c r="U62" s="58">
        <f>IF($E62=0,0,($Q62/$E62)*100)</f>
        <v>68.82034294385433</v>
      </c>
      <c r="V62" s="103">
        <f>V61</f>
        <v>0</v>
      </c>
      <c r="W62" s="104">
        <f>W61</f>
        <v>0</v>
      </c>
    </row>
    <row r="63" spans="1:23" ht="12.75" customHeight="1">
      <c r="A63" s="59" t="s">
        <v>75</v>
      </c>
      <c r="B63" s="105">
        <f>B61</f>
        <v>98850000</v>
      </c>
      <c r="C63" s="105">
        <f>C61</f>
        <v>0</v>
      </c>
      <c r="D63" s="105"/>
      <c r="E63" s="105">
        <f>$B63+$C63+$D63</f>
        <v>98850000</v>
      </c>
      <c r="F63" s="106">
        <f aca="true" t="shared" si="27" ref="F63:O63">F61</f>
        <v>98850000</v>
      </c>
      <c r="G63" s="107">
        <f t="shared" si="27"/>
        <v>98850000</v>
      </c>
      <c r="H63" s="106">
        <f t="shared" si="27"/>
        <v>17340000</v>
      </c>
      <c r="I63" s="107">
        <f t="shared" si="27"/>
        <v>14792941</v>
      </c>
      <c r="J63" s="106">
        <f t="shared" si="27"/>
        <v>20892000</v>
      </c>
      <c r="K63" s="107">
        <f t="shared" si="27"/>
        <v>40991038</v>
      </c>
      <c r="L63" s="106">
        <f t="shared" si="27"/>
        <v>27247000</v>
      </c>
      <c r="M63" s="107">
        <f t="shared" si="27"/>
        <v>12244930</v>
      </c>
      <c r="N63" s="106">
        <f t="shared" si="27"/>
        <v>0</v>
      </c>
      <c r="O63" s="107">
        <f t="shared" si="27"/>
        <v>0</v>
      </c>
      <c r="P63" s="106">
        <f>$H63+$J63+$L63+$N63</f>
        <v>65479000</v>
      </c>
      <c r="Q63" s="107">
        <f>$I63+$K63+$M63+$O63</f>
        <v>68028909</v>
      </c>
      <c r="R63" s="60">
        <f>IF($J63=0,0,(($L63-$J63)/$J63)*100)</f>
        <v>30.418341949071415</v>
      </c>
      <c r="S63" s="61">
        <f>IF($K63=0,0,(($M63-$K63)/$K63)*100)</f>
        <v>-70.12778744466046</v>
      </c>
      <c r="T63" s="60">
        <f>IF($E63=0,0,($P63/$E63)*100)</f>
        <v>66.24076884167931</v>
      </c>
      <c r="U63" s="64">
        <f>IF($E63=0,0,($Q63/$E63)*100)</f>
        <v>68.82034294385433</v>
      </c>
      <c r="V63" s="106">
        <f>V61</f>
        <v>0</v>
      </c>
      <c r="W63" s="107">
        <f>W61</f>
        <v>0</v>
      </c>
    </row>
    <row r="64" spans="1:23" ht="12.75" customHeight="1" thickBot="1">
      <c r="A64" s="59" t="s">
        <v>77</v>
      </c>
      <c r="B64" s="105">
        <f>SUM(B9:B14,B17:B20,B23:B26,B29,B32:B36,B39:B46,B49:B52,B55:B57,B61)</f>
        <v>154207000</v>
      </c>
      <c r="C64" s="105">
        <f>SUM(C9:C14,C17:C20,C23:C26,C29,C32:C36,C39:C46,C49:C52,C55:C57,C61)</f>
        <v>19263000</v>
      </c>
      <c r="D64" s="105"/>
      <c r="E64" s="105">
        <f>$B64+$C64+$D64</f>
        <v>173470000</v>
      </c>
      <c r="F64" s="106">
        <f aca="true" t="shared" si="28" ref="F64:O64">SUM(F9:F14,F17:F20,F23:F26,F29,F32:F36,F39:F46,F49:F52,F55:F57,F61)</f>
        <v>173470000</v>
      </c>
      <c r="G64" s="107">
        <f t="shared" si="28"/>
        <v>162726000</v>
      </c>
      <c r="H64" s="106">
        <f t="shared" si="28"/>
        <v>32402000</v>
      </c>
      <c r="I64" s="107">
        <f t="shared" si="28"/>
        <v>16743757</v>
      </c>
      <c r="J64" s="106">
        <f t="shared" si="28"/>
        <v>30907000</v>
      </c>
      <c r="K64" s="107">
        <f t="shared" si="28"/>
        <v>51042817</v>
      </c>
      <c r="L64" s="106">
        <f t="shared" si="28"/>
        <v>43586000</v>
      </c>
      <c r="M64" s="107">
        <f t="shared" si="28"/>
        <v>25575111</v>
      </c>
      <c r="N64" s="106">
        <f t="shared" si="28"/>
        <v>0</v>
      </c>
      <c r="O64" s="107">
        <f t="shared" si="28"/>
        <v>0</v>
      </c>
      <c r="P64" s="106">
        <f>$H64+$J64+$L64+$N64</f>
        <v>106895000</v>
      </c>
      <c r="Q64" s="107">
        <f>$I64+$K64+$M64+$O64</f>
        <v>93361685</v>
      </c>
      <c r="R64" s="60">
        <f>IF($J64=0,0,(($L64-$J64)/$J64)*100)</f>
        <v>41.02306920762287</v>
      </c>
      <c r="S64" s="61">
        <f>IF($K64=0,0,(($M64-$K64)/$K64)*100)</f>
        <v>-49.894789309923866</v>
      </c>
      <c r="T64" s="60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62.980922192239255</v>
      </c>
      <c r="U64" s="64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55.00729705525376</v>
      </c>
      <c r="V64" s="106">
        <f>SUM(V9:V14,V17:V20,V23:V26,V29,V32:V36,V39:V46,V49:V52,V55:V57,V61)</f>
        <v>479000</v>
      </c>
      <c r="W64" s="107">
        <f>SUM(W9:W14,W17:W20,W23:W26,W29,W32:W36,W39:W46,W49:W52,W55:W57,W61)</f>
        <v>478642</v>
      </c>
    </row>
    <row r="65" spans="1:23" ht="13.5" thickTop="1">
      <c r="A65" s="65"/>
      <c r="B65" s="66"/>
      <c r="C65" s="67"/>
      <c r="D65" s="67"/>
      <c r="E65" s="68"/>
      <c r="F65" s="66"/>
      <c r="G65" s="67"/>
      <c r="H65" s="67"/>
      <c r="I65" s="68"/>
      <c r="J65" s="67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8"/>
    </row>
    <row r="66" spans="1:23" ht="12.75">
      <c r="A66" s="10"/>
      <c r="B66" s="69"/>
      <c r="C66" s="70"/>
      <c r="D66" s="70"/>
      <c r="E66" s="71"/>
      <c r="F66" s="72" t="s">
        <v>3</v>
      </c>
      <c r="G66" s="73"/>
      <c r="H66" s="72" t="s">
        <v>4</v>
      </c>
      <c r="I66" s="74"/>
      <c r="J66" s="72" t="s">
        <v>5</v>
      </c>
      <c r="K66" s="74"/>
      <c r="L66" s="72" t="s">
        <v>6</v>
      </c>
      <c r="M66" s="72"/>
      <c r="N66" s="75" t="s">
        <v>7</v>
      </c>
      <c r="O66" s="72"/>
      <c r="P66" s="131" t="s">
        <v>8</v>
      </c>
      <c r="Q66" s="132"/>
      <c r="R66" s="133" t="s">
        <v>9</v>
      </c>
      <c r="S66" s="132"/>
      <c r="T66" s="133" t="s">
        <v>10</v>
      </c>
      <c r="U66" s="132"/>
      <c r="V66" s="131"/>
      <c r="W66" s="132"/>
    </row>
    <row r="67" spans="1:23" ht="67.5">
      <c r="A67" s="76" t="s">
        <v>78</v>
      </c>
      <c r="B67" s="77" t="s">
        <v>79</v>
      </c>
      <c r="C67" s="77" t="s">
        <v>80</v>
      </c>
      <c r="D67" s="78" t="s">
        <v>15</v>
      </c>
      <c r="E67" s="77" t="s">
        <v>16</v>
      </c>
      <c r="F67" s="77" t="s">
        <v>17</v>
      </c>
      <c r="G67" s="77" t="s">
        <v>81</v>
      </c>
      <c r="H67" s="77" t="s">
        <v>82</v>
      </c>
      <c r="I67" s="79" t="s">
        <v>20</v>
      </c>
      <c r="J67" s="77" t="s">
        <v>83</v>
      </c>
      <c r="K67" s="79" t="s">
        <v>22</v>
      </c>
      <c r="L67" s="77" t="s">
        <v>84</v>
      </c>
      <c r="M67" s="79" t="s">
        <v>24</v>
      </c>
      <c r="N67" s="77" t="s">
        <v>85</v>
      </c>
      <c r="O67" s="79" t="s">
        <v>26</v>
      </c>
      <c r="P67" s="79" t="s">
        <v>86</v>
      </c>
      <c r="Q67" s="80" t="s">
        <v>28</v>
      </c>
      <c r="R67" s="81" t="s">
        <v>86</v>
      </c>
      <c r="S67" s="82" t="s">
        <v>28</v>
      </c>
      <c r="T67" s="81" t="s">
        <v>87</v>
      </c>
      <c r="U67" s="78" t="s">
        <v>30</v>
      </c>
      <c r="V67" s="77"/>
      <c r="W67" s="79"/>
    </row>
    <row r="68" spans="1:23" ht="12.7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4"/>
      <c r="O68" s="85"/>
      <c r="P68" s="84"/>
      <c r="Q68" s="85"/>
      <c r="R68" s="84"/>
      <c r="S68" s="85"/>
      <c r="T68" s="84"/>
      <c r="U68" s="84"/>
      <c r="V68" s="84"/>
      <c r="W68" s="84"/>
    </row>
    <row r="69" spans="1:23" ht="12.75" hidden="1">
      <c r="A69" s="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108"/>
      <c r="O69" s="109"/>
      <c r="P69" s="108"/>
      <c r="Q69" s="109"/>
      <c r="R69" s="2"/>
      <c r="S69" s="3"/>
      <c r="T69" s="2"/>
      <c r="U69" s="2"/>
      <c r="V69" s="108"/>
      <c r="W69" s="108"/>
    </row>
    <row r="70" spans="1:23" ht="12.75" hidden="1">
      <c r="A70" s="4" t="s">
        <v>110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110"/>
      <c r="O70" s="111"/>
      <c r="P70" s="110"/>
      <c r="Q70" s="111"/>
      <c r="R70" s="5"/>
      <c r="S70" s="6"/>
      <c r="T70" s="5"/>
      <c r="U70" s="5"/>
      <c r="V70" s="110"/>
      <c r="W70" s="110"/>
    </row>
    <row r="71" spans="1:23" ht="12.75" hidden="1">
      <c r="A71" s="7" t="s">
        <v>111</v>
      </c>
      <c r="B71" s="112">
        <f>SUM(B72:B75)</f>
        <v>0</v>
      </c>
      <c r="C71" s="112">
        <f aca="true" t="shared" si="29" ref="C71:I71">SUM(C72:C75)</f>
        <v>0</v>
      </c>
      <c r="D71" s="112">
        <f t="shared" si="29"/>
        <v>0</v>
      </c>
      <c r="E71" s="112">
        <f t="shared" si="29"/>
        <v>0</v>
      </c>
      <c r="F71" s="112">
        <f t="shared" si="29"/>
        <v>0</v>
      </c>
      <c r="G71" s="112">
        <f t="shared" si="29"/>
        <v>0</v>
      </c>
      <c r="H71" s="112">
        <f t="shared" si="29"/>
        <v>0</v>
      </c>
      <c r="I71" s="112">
        <f t="shared" si="29"/>
        <v>0</v>
      </c>
      <c r="J71" s="112">
        <f>SUM(J72:J75)</f>
        <v>0</v>
      </c>
      <c r="K71" s="112">
        <f>SUM(K72:K75)</f>
        <v>0</v>
      </c>
      <c r="L71" s="112">
        <f>SUM(L72:L75)</f>
        <v>0</v>
      </c>
      <c r="M71" s="113">
        <f>SUM(M72:M75)</f>
        <v>0</v>
      </c>
      <c r="N71" s="112"/>
      <c r="O71" s="113"/>
      <c r="P71" s="112"/>
      <c r="Q71" s="113"/>
      <c r="R71" s="8"/>
      <c r="S71" s="9"/>
      <c r="T71" s="8"/>
      <c r="U71" s="8"/>
      <c r="V71" s="112">
        <f>SUM(V72:V75)</f>
        <v>0</v>
      </c>
      <c r="W71" s="112">
        <f>SUM(W72:W75)</f>
        <v>0</v>
      </c>
    </row>
    <row r="72" spans="1:23" ht="12.75" hidden="1">
      <c r="A72" s="10" t="s">
        <v>112</v>
      </c>
      <c r="B72" s="114"/>
      <c r="C72" s="114"/>
      <c r="D72" s="114"/>
      <c r="E72" s="114">
        <f>SUM(B72:D72)</f>
        <v>0</v>
      </c>
      <c r="F72" s="114"/>
      <c r="G72" s="114"/>
      <c r="H72" s="114"/>
      <c r="I72" s="115"/>
      <c r="J72" s="114"/>
      <c r="K72" s="115"/>
      <c r="L72" s="114"/>
      <c r="M72" s="116"/>
      <c r="N72" s="114"/>
      <c r="O72" s="116"/>
      <c r="P72" s="114"/>
      <c r="Q72" s="116"/>
      <c r="R72" s="11"/>
      <c r="S72" s="12"/>
      <c r="T72" s="11"/>
      <c r="U72" s="11"/>
      <c r="V72" s="114"/>
      <c r="W72" s="114"/>
    </row>
    <row r="73" spans="1:23" ht="12.75" hidden="1">
      <c r="A73" s="10" t="s">
        <v>113</v>
      </c>
      <c r="B73" s="114"/>
      <c r="C73" s="114"/>
      <c r="D73" s="114"/>
      <c r="E73" s="114">
        <f>SUM(B73:D73)</f>
        <v>0</v>
      </c>
      <c r="F73" s="114"/>
      <c r="G73" s="114"/>
      <c r="H73" s="114"/>
      <c r="I73" s="115"/>
      <c r="J73" s="114"/>
      <c r="K73" s="115"/>
      <c r="L73" s="114"/>
      <c r="M73" s="116"/>
      <c r="N73" s="114"/>
      <c r="O73" s="116"/>
      <c r="P73" s="114"/>
      <c r="Q73" s="116"/>
      <c r="R73" s="11"/>
      <c r="S73" s="12"/>
      <c r="T73" s="11"/>
      <c r="U73" s="11"/>
      <c r="V73" s="114"/>
      <c r="W73" s="114"/>
    </row>
    <row r="74" spans="1:23" ht="12.75" hidden="1">
      <c r="A74" s="10" t="s">
        <v>114</v>
      </c>
      <c r="B74" s="114"/>
      <c r="C74" s="114"/>
      <c r="D74" s="114"/>
      <c r="E74" s="114">
        <f>SUM(B74:D74)</f>
        <v>0</v>
      </c>
      <c r="F74" s="114"/>
      <c r="G74" s="114"/>
      <c r="H74" s="114"/>
      <c r="I74" s="115"/>
      <c r="J74" s="114"/>
      <c r="K74" s="115"/>
      <c r="L74" s="114"/>
      <c r="M74" s="116"/>
      <c r="N74" s="114"/>
      <c r="O74" s="116"/>
      <c r="P74" s="114"/>
      <c r="Q74" s="116"/>
      <c r="R74" s="11"/>
      <c r="S74" s="12"/>
      <c r="T74" s="11"/>
      <c r="U74" s="11"/>
      <c r="V74" s="114"/>
      <c r="W74" s="114"/>
    </row>
    <row r="75" spans="1:23" ht="12.75" hidden="1">
      <c r="A75" s="10" t="s">
        <v>115</v>
      </c>
      <c r="B75" s="114"/>
      <c r="C75" s="114"/>
      <c r="D75" s="114"/>
      <c r="E75" s="114">
        <f>SUM(B75:D75)</f>
        <v>0</v>
      </c>
      <c r="F75" s="114"/>
      <c r="G75" s="114"/>
      <c r="H75" s="114"/>
      <c r="I75" s="115"/>
      <c r="J75" s="114"/>
      <c r="K75" s="115"/>
      <c r="L75" s="114"/>
      <c r="M75" s="116"/>
      <c r="N75" s="114"/>
      <c r="O75" s="116"/>
      <c r="P75" s="114"/>
      <c r="Q75" s="116"/>
      <c r="R75" s="11"/>
      <c r="S75" s="12"/>
      <c r="T75" s="11"/>
      <c r="U75" s="11"/>
      <c r="V75" s="114"/>
      <c r="W75" s="114"/>
    </row>
    <row r="76" spans="1:23" ht="12.75" hidden="1">
      <c r="A76" s="1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6"/>
      <c r="N76" s="114"/>
      <c r="O76" s="116"/>
      <c r="P76" s="114"/>
      <c r="Q76" s="116"/>
      <c r="R76" s="11"/>
      <c r="S76" s="12"/>
      <c r="T76" s="11"/>
      <c r="U76" s="11"/>
      <c r="V76" s="114"/>
      <c r="W76" s="114"/>
    </row>
    <row r="77" spans="1:23" ht="12.75" hidden="1">
      <c r="A77" s="13" t="s">
        <v>88</v>
      </c>
      <c r="B77" s="117">
        <f aca="true" t="shared" si="30" ref="B77:S77">+B78+B79+B80+B81+B82+B83+B84+B85+B86</f>
        <v>22904000</v>
      </c>
      <c r="C77" s="117">
        <f t="shared" si="30"/>
        <v>3062000</v>
      </c>
      <c r="D77" s="117">
        <f t="shared" si="30"/>
        <v>0</v>
      </c>
      <c r="E77" s="117">
        <f t="shared" si="30"/>
        <v>25966000</v>
      </c>
      <c r="F77" s="117">
        <f t="shared" si="30"/>
        <v>0</v>
      </c>
      <c r="G77" s="117">
        <f t="shared" si="30"/>
        <v>0</v>
      </c>
      <c r="H77" s="117">
        <f t="shared" si="30"/>
        <v>11034000</v>
      </c>
      <c r="I77" s="117">
        <f t="shared" si="30"/>
        <v>0</v>
      </c>
      <c r="J77" s="117">
        <f t="shared" si="30"/>
        <v>7431000</v>
      </c>
      <c r="K77" s="117">
        <f t="shared" si="30"/>
        <v>0</v>
      </c>
      <c r="L77" s="117">
        <f t="shared" si="30"/>
        <v>7626000</v>
      </c>
      <c r="M77" s="117">
        <f t="shared" si="30"/>
        <v>0</v>
      </c>
      <c r="N77" s="117">
        <f t="shared" si="30"/>
        <v>0</v>
      </c>
      <c r="O77" s="117">
        <f t="shared" si="30"/>
        <v>0</v>
      </c>
      <c r="P77" s="117">
        <f t="shared" si="30"/>
        <v>26091000</v>
      </c>
      <c r="Q77" s="118">
        <f t="shared" si="30"/>
        <v>0</v>
      </c>
      <c r="R77" s="14">
        <f t="shared" si="30"/>
        <v>-67.71899392888118</v>
      </c>
      <c r="S77" s="14">
        <f t="shared" si="30"/>
        <v>0</v>
      </c>
      <c r="T77" s="15">
        <f>IF(SUM($E78:$E86)=0,0,(P77/SUM($E78:$E86))*100)</f>
        <v>100.48139875221442</v>
      </c>
      <c r="U77" s="16">
        <f>IF(SUM($E78:$E86)=0,0,(Q77/SUM($E78:$E86))*100)</f>
        <v>0</v>
      </c>
      <c r="V77" s="117">
        <f>+V78+V79+V80+V81+V82+V83+V84+V85+V86</f>
        <v>0</v>
      </c>
      <c r="W77" s="117">
        <f>+W78+W79+W80+W81+W82+W83+W84+W85+W86</f>
        <v>0</v>
      </c>
    </row>
    <row r="78" spans="1:23" ht="12.75">
      <c r="A78" s="86" t="s">
        <v>89</v>
      </c>
      <c r="B78" s="119">
        <v>0</v>
      </c>
      <c r="C78" s="119">
        <v>0</v>
      </c>
      <c r="D78" s="119"/>
      <c r="E78" s="119">
        <f aca="true" t="shared" si="31" ref="E78:E86">$B78+$C78+$D78</f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/>
      <c r="O78" s="119"/>
      <c r="P78" s="119">
        <f aca="true" t="shared" si="32" ref="P78:P86">$H78+$J78+$L78+$N78</f>
        <v>0</v>
      </c>
      <c r="Q78" s="114">
        <f aca="true" t="shared" si="33" ref="Q78:Q86">$I78+$K78+$M78+$O78</f>
        <v>0</v>
      </c>
      <c r="R78" s="87">
        <f aca="true" t="shared" si="34" ref="R78:R86">IF($J78=0,0,(($L78-$J78)/$J78)*100)</f>
        <v>0</v>
      </c>
      <c r="S78" s="88">
        <f aca="true" t="shared" si="35" ref="S78:S86">IF($K78=0,0,(($M78-$K78)/$K78)*100)</f>
        <v>0</v>
      </c>
      <c r="T78" s="87">
        <f aca="true" t="shared" si="36" ref="T78:T86">IF($E78=0,0,($P78/$E78)*100)</f>
        <v>0</v>
      </c>
      <c r="U78" s="88">
        <f aca="true" t="shared" si="37" ref="U78:U86">IF($E78=0,0,($Q78/$E78)*100)</f>
        <v>0</v>
      </c>
      <c r="V78" s="119"/>
      <c r="W78" s="119"/>
    </row>
    <row r="79" spans="1:23" ht="12.75">
      <c r="A79" s="89" t="s">
        <v>90</v>
      </c>
      <c r="B79" s="114">
        <v>0</v>
      </c>
      <c r="C79" s="114">
        <v>0</v>
      </c>
      <c r="D79" s="114"/>
      <c r="E79" s="114">
        <f t="shared" si="31"/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/>
      <c r="O79" s="114"/>
      <c r="P79" s="116">
        <f t="shared" si="32"/>
        <v>0</v>
      </c>
      <c r="Q79" s="116">
        <f t="shared" si="33"/>
        <v>0</v>
      </c>
      <c r="R79" s="87">
        <f t="shared" si="34"/>
        <v>0</v>
      </c>
      <c r="S79" s="88">
        <f t="shared" si="35"/>
        <v>0</v>
      </c>
      <c r="T79" s="87">
        <f t="shared" si="36"/>
        <v>0</v>
      </c>
      <c r="U79" s="88">
        <f t="shared" si="37"/>
        <v>0</v>
      </c>
      <c r="V79" s="114"/>
      <c r="W79" s="114"/>
    </row>
    <row r="80" spans="1:23" ht="12.75">
      <c r="A80" s="89" t="s">
        <v>91</v>
      </c>
      <c r="B80" s="114">
        <v>0</v>
      </c>
      <c r="C80" s="114">
        <v>0</v>
      </c>
      <c r="D80" s="114"/>
      <c r="E80" s="114">
        <f t="shared" si="31"/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/>
      <c r="O80" s="114"/>
      <c r="P80" s="116">
        <f t="shared" si="32"/>
        <v>0</v>
      </c>
      <c r="Q80" s="116">
        <f t="shared" si="33"/>
        <v>0</v>
      </c>
      <c r="R80" s="87">
        <f t="shared" si="34"/>
        <v>0</v>
      </c>
      <c r="S80" s="88">
        <f t="shared" si="35"/>
        <v>0</v>
      </c>
      <c r="T80" s="87">
        <f t="shared" si="36"/>
        <v>0</v>
      </c>
      <c r="U80" s="88">
        <f t="shared" si="37"/>
        <v>0</v>
      </c>
      <c r="V80" s="114"/>
      <c r="W80" s="114"/>
    </row>
    <row r="81" spans="1:23" ht="12.75">
      <c r="A81" s="89" t="s">
        <v>92</v>
      </c>
      <c r="B81" s="114">
        <v>0</v>
      </c>
      <c r="C81" s="114">
        <v>0</v>
      </c>
      <c r="D81" s="114"/>
      <c r="E81" s="114">
        <f t="shared" si="31"/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/>
      <c r="O81" s="114"/>
      <c r="P81" s="116">
        <f t="shared" si="32"/>
        <v>0</v>
      </c>
      <c r="Q81" s="116">
        <f t="shared" si="33"/>
        <v>0</v>
      </c>
      <c r="R81" s="87">
        <f t="shared" si="34"/>
        <v>0</v>
      </c>
      <c r="S81" s="88">
        <f t="shared" si="35"/>
        <v>0</v>
      </c>
      <c r="T81" s="87">
        <f t="shared" si="36"/>
        <v>0</v>
      </c>
      <c r="U81" s="88">
        <f t="shared" si="37"/>
        <v>0</v>
      </c>
      <c r="V81" s="114"/>
      <c r="W81" s="114"/>
    </row>
    <row r="82" spans="1:23" ht="12.75">
      <c r="A82" s="89" t="s">
        <v>93</v>
      </c>
      <c r="B82" s="114">
        <v>0</v>
      </c>
      <c r="C82" s="114">
        <v>0</v>
      </c>
      <c r="D82" s="114"/>
      <c r="E82" s="114">
        <f t="shared" si="31"/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/>
      <c r="O82" s="114"/>
      <c r="P82" s="116">
        <f t="shared" si="32"/>
        <v>0</v>
      </c>
      <c r="Q82" s="116">
        <f t="shared" si="33"/>
        <v>0</v>
      </c>
      <c r="R82" s="87">
        <f t="shared" si="34"/>
        <v>0</v>
      </c>
      <c r="S82" s="88">
        <f t="shared" si="35"/>
        <v>0</v>
      </c>
      <c r="T82" s="87">
        <f t="shared" si="36"/>
        <v>0</v>
      </c>
      <c r="U82" s="88">
        <f t="shared" si="37"/>
        <v>0</v>
      </c>
      <c r="V82" s="114"/>
      <c r="W82" s="114"/>
    </row>
    <row r="83" spans="1:23" ht="12.75">
      <c r="A83" s="89" t="s">
        <v>94</v>
      </c>
      <c r="B83" s="114">
        <v>9638000</v>
      </c>
      <c r="C83" s="114">
        <v>3062000</v>
      </c>
      <c r="D83" s="114"/>
      <c r="E83" s="114">
        <f t="shared" si="31"/>
        <v>12700000</v>
      </c>
      <c r="F83" s="114">
        <v>0</v>
      </c>
      <c r="G83" s="114">
        <v>0</v>
      </c>
      <c r="H83" s="114">
        <v>11034000</v>
      </c>
      <c r="I83" s="114">
        <v>0</v>
      </c>
      <c r="J83" s="114">
        <v>1666000</v>
      </c>
      <c r="K83" s="114">
        <v>0</v>
      </c>
      <c r="L83" s="114">
        <v>0</v>
      </c>
      <c r="M83" s="114">
        <v>0</v>
      </c>
      <c r="N83" s="114"/>
      <c r="O83" s="114"/>
      <c r="P83" s="116">
        <f t="shared" si="32"/>
        <v>12700000</v>
      </c>
      <c r="Q83" s="116">
        <f t="shared" si="33"/>
        <v>0</v>
      </c>
      <c r="R83" s="87">
        <f t="shared" si="34"/>
        <v>-100</v>
      </c>
      <c r="S83" s="88">
        <f t="shared" si="35"/>
        <v>0</v>
      </c>
      <c r="T83" s="87">
        <f t="shared" si="36"/>
        <v>100</v>
      </c>
      <c r="U83" s="88">
        <f t="shared" si="37"/>
        <v>0</v>
      </c>
      <c r="V83" s="114"/>
      <c r="W83" s="114"/>
    </row>
    <row r="84" spans="1:23" ht="12.75">
      <c r="A84" s="89" t="s">
        <v>95</v>
      </c>
      <c r="B84" s="114">
        <v>13266000</v>
      </c>
      <c r="C84" s="114">
        <v>0</v>
      </c>
      <c r="D84" s="114"/>
      <c r="E84" s="114">
        <f t="shared" si="31"/>
        <v>13266000</v>
      </c>
      <c r="F84" s="114">
        <v>0</v>
      </c>
      <c r="G84" s="114">
        <v>0</v>
      </c>
      <c r="H84" s="114">
        <v>0</v>
      </c>
      <c r="I84" s="114">
        <v>0</v>
      </c>
      <c r="J84" s="114">
        <v>5765000</v>
      </c>
      <c r="K84" s="114">
        <v>0</v>
      </c>
      <c r="L84" s="114">
        <v>7626000</v>
      </c>
      <c r="M84" s="114">
        <v>0</v>
      </c>
      <c r="N84" s="114"/>
      <c r="O84" s="114"/>
      <c r="P84" s="116">
        <f t="shared" si="32"/>
        <v>13391000</v>
      </c>
      <c r="Q84" s="116">
        <f t="shared" si="33"/>
        <v>0</v>
      </c>
      <c r="R84" s="87">
        <f t="shared" si="34"/>
        <v>32.281006071118824</v>
      </c>
      <c r="S84" s="88">
        <f t="shared" si="35"/>
        <v>0</v>
      </c>
      <c r="T84" s="87">
        <f t="shared" si="36"/>
        <v>100.94225840494498</v>
      </c>
      <c r="U84" s="88">
        <f t="shared" si="37"/>
        <v>0</v>
      </c>
      <c r="V84" s="114"/>
      <c r="W84" s="114"/>
    </row>
    <row r="85" spans="1:23" ht="12.75">
      <c r="A85" s="89" t="s">
        <v>96</v>
      </c>
      <c r="B85" s="114">
        <v>0</v>
      </c>
      <c r="C85" s="114">
        <v>0</v>
      </c>
      <c r="D85" s="114"/>
      <c r="E85" s="114">
        <f t="shared" si="31"/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/>
      <c r="O85" s="114"/>
      <c r="P85" s="116">
        <f t="shared" si="32"/>
        <v>0</v>
      </c>
      <c r="Q85" s="116">
        <f t="shared" si="33"/>
        <v>0</v>
      </c>
      <c r="R85" s="87">
        <f t="shared" si="34"/>
        <v>0</v>
      </c>
      <c r="S85" s="88">
        <f t="shared" si="35"/>
        <v>0</v>
      </c>
      <c r="T85" s="87">
        <f t="shared" si="36"/>
        <v>0</v>
      </c>
      <c r="U85" s="88">
        <f t="shared" si="37"/>
        <v>0</v>
      </c>
      <c r="V85" s="114"/>
      <c r="W85" s="114"/>
    </row>
    <row r="86" spans="1:23" ht="12.75">
      <c r="A86" s="90" t="s">
        <v>97</v>
      </c>
      <c r="B86" s="120">
        <v>0</v>
      </c>
      <c r="C86" s="120">
        <v>0</v>
      </c>
      <c r="D86" s="120"/>
      <c r="E86" s="120">
        <f t="shared" si="31"/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/>
      <c r="O86" s="120"/>
      <c r="P86" s="121">
        <f t="shared" si="32"/>
        <v>0</v>
      </c>
      <c r="Q86" s="121">
        <f t="shared" si="33"/>
        <v>0</v>
      </c>
      <c r="R86" s="91">
        <f t="shared" si="34"/>
        <v>0</v>
      </c>
      <c r="S86" s="92">
        <f t="shared" si="35"/>
        <v>0</v>
      </c>
      <c r="T86" s="91">
        <f t="shared" si="36"/>
        <v>0</v>
      </c>
      <c r="U86" s="92">
        <f t="shared" si="37"/>
        <v>0</v>
      </c>
      <c r="V86" s="120"/>
      <c r="W86" s="120"/>
    </row>
    <row r="87" spans="1:23" ht="22.5" hidden="1">
      <c r="A87" s="17" t="s">
        <v>116</v>
      </c>
      <c r="B87" s="122">
        <f aca="true" t="shared" si="38" ref="B87:I87">SUM(B88:B102)</f>
        <v>0</v>
      </c>
      <c r="C87" s="122">
        <f t="shared" si="38"/>
        <v>0</v>
      </c>
      <c r="D87" s="122">
        <f t="shared" si="38"/>
        <v>0</v>
      </c>
      <c r="E87" s="122">
        <f t="shared" si="38"/>
        <v>0</v>
      </c>
      <c r="F87" s="122">
        <f t="shared" si="38"/>
        <v>0</v>
      </c>
      <c r="G87" s="122">
        <f t="shared" si="38"/>
        <v>0</v>
      </c>
      <c r="H87" s="122">
        <f t="shared" si="38"/>
        <v>0</v>
      </c>
      <c r="I87" s="122">
        <f t="shared" si="38"/>
        <v>0</v>
      </c>
      <c r="J87" s="122">
        <f>SUM(J88:J102)</f>
        <v>0</v>
      </c>
      <c r="K87" s="122">
        <f>SUM(K88:K102)</f>
        <v>0</v>
      </c>
      <c r="L87" s="122">
        <f>SUM(L88:L102)</f>
        <v>0</v>
      </c>
      <c r="M87" s="123">
        <f>SUM(M88:M102)</f>
        <v>0</v>
      </c>
      <c r="N87" s="122"/>
      <c r="O87" s="123"/>
      <c r="P87" s="122"/>
      <c r="Q87" s="123"/>
      <c r="R87" s="18" t="str">
        <f aca="true" t="shared" si="39" ref="R87:S102">IF(L87=0," ",(N87-L87)/L87)</f>
        <v> </v>
      </c>
      <c r="S87" s="18" t="str">
        <f t="shared" si="39"/>
        <v> </v>
      </c>
      <c r="T87" s="18" t="str">
        <f aca="true" t="shared" si="40" ref="T87:T105">IF(E87=0," ",(P87/E87))</f>
        <v> </v>
      </c>
      <c r="U87" s="19" t="str">
        <f aca="true" t="shared" si="41" ref="U87:U105">IF(E87=0," ",(Q87/E87))</f>
        <v> </v>
      </c>
      <c r="V87" s="122">
        <f>SUM(V88:V102)</f>
        <v>0</v>
      </c>
      <c r="W87" s="122">
        <f>SUM(W88:W102)</f>
        <v>0</v>
      </c>
    </row>
    <row r="88" spans="1:23" ht="12.75" hidden="1">
      <c r="A88" s="20"/>
      <c r="B88" s="124"/>
      <c r="C88" s="124"/>
      <c r="D88" s="124"/>
      <c r="E88" s="125">
        <f>SUM(B88:D88)</f>
        <v>0</v>
      </c>
      <c r="F88" s="124"/>
      <c r="G88" s="124"/>
      <c r="H88" s="124"/>
      <c r="I88" s="124"/>
      <c r="J88" s="124"/>
      <c r="K88" s="124"/>
      <c r="L88" s="124"/>
      <c r="M88" s="126"/>
      <c r="N88" s="124"/>
      <c r="O88" s="126"/>
      <c r="P88" s="124"/>
      <c r="Q88" s="126"/>
      <c r="R88" s="21" t="str">
        <f t="shared" si="39"/>
        <v> </v>
      </c>
      <c r="S88" s="21" t="str">
        <f t="shared" si="39"/>
        <v> </v>
      </c>
      <c r="T88" s="21" t="str">
        <f t="shared" si="40"/>
        <v> </v>
      </c>
      <c r="U88" s="22" t="str">
        <f t="shared" si="41"/>
        <v> </v>
      </c>
      <c r="V88" s="124"/>
      <c r="W88" s="124"/>
    </row>
    <row r="89" spans="1:23" ht="12.75" hidden="1">
      <c r="A89" s="20"/>
      <c r="B89" s="124"/>
      <c r="C89" s="124"/>
      <c r="D89" s="124"/>
      <c r="E89" s="125">
        <f aca="true" t="shared" si="42" ref="E89:E102">SUM(B89:D89)</f>
        <v>0</v>
      </c>
      <c r="F89" s="124"/>
      <c r="G89" s="124"/>
      <c r="H89" s="124"/>
      <c r="I89" s="124"/>
      <c r="J89" s="124"/>
      <c r="K89" s="124"/>
      <c r="L89" s="124"/>
      <c r="M89" s="126"/>
      <c r="N89" s="124"/>
      <c r="O89" s="126"/>
      <c r="P89" s="124"/>
      <c r="Q89" s="126"/>
      <c r="R89" s="21" t="str">
        <f t="shared" si="39"/>
        <v> </v>
      </c>
      <c r="S89" s="21" t="str">
        <f t="shared" si="39"/>
        <v> </v>
      </c>
      <c r="T89" s="21" t="str">
        <f t="shared" si="40"/>
        <v> </v>
      </c>
      <c r="U89" s="22" t="str">
        <f t="shared" si="41"/>
        <v> </v>
      </c>
      <c r="V89" s="124"/>
      <c r="W89" s="124"/>
    </row>
    <row r="90" spans="1:23" ht="12.75" hidden="1">
      <c r="A90" s="20"/>
      <c r="B90" s="124"/>
      <c r="C90" s="124"/>
      <c r="D90" s="124"/>
      <c r="E90" s="125">
        <f t="shared" si="42"/>
        <v>0</v>
      </c>
      <c r="F90" s="124"/>
      <c r="G90" s="124"/>
      <c r="H90" s="124"/>
      <c r="I90" s="124"/>
      <c r="J90" s="124"/>
      <c r="K90" s="124"/>
      <c r="L90" s="124"/>
      <c r="M90" s="126"/>
      <c r="N90" s="124"/>
      <c r="O90" s="126"/>
      <c r="P90" s="124"/>
      <c r="Q90" s="126"/>
      <c r="R90" s="21" t="str">
        <f t="shared" si="39"/>
        <v> </v>
      </c>
      <c r="S90" s="21" t="str">
        <f t="shared" si="39"/>
        <v> </v>
      </c>
      <c r="T90" s="21" t="str">
        <f t="shared" si="40"/>
        <v> </v>
      </c>
      <c r="U90" s="22" t="str">
        <f t="shared" si="41"/>
        <v> </v>
      </c>
      <c r="V90" s="124"/>
      <c r="W90" s="124"/>
    </row>
    <row r="91" spans="1:23" ht="12.75" hidden="1">
      <c r="A91" s="20"/>
      <c r="B91" s="124"/>
      <c r="C91" s="124"/>
      <c r="D91" s="124"/>
      <c r="E91" s="125">
        <f t="shared" si="42"/>
        <v>0</v>
      </c>
      <c r="F91" s="124"/>
      <c r="G91" s="124"/>
      <c r="H91" s="124"/>
      <c r="I91" s="124"/>
      <c r="J91" s="124"/>
      <c r="K91" s="124"/>
      <c r="L91" s="124"/>
      <c r="M91" s="126"/>
      <c r="N91" s="124"/>
      <c r="O91" s="126"/>
      <c r="P91" s="124"/>
      <c r="Q91" s="126"/>
      <c r="R91" s="21" t="str">
        <f t="shared" si="39"/>
        <v> </v>
      </c>
      <c r="S91" s="21" t="str">
        <f t="shared" si="39"/>
        <v> </v>
      </c>
      <c r="T91" s="21" t="str">
        <f t="shared" si="40"/>
        <v> </v>
      </c>
      <c r="U91" s="22" t="str">
        <f t="shared" si="41"/>
        <v> </v>
      </c>
      <c r="V91" s="124"/>
      <c r="W91" s="124"/>
    </row>
    <row r="92" spans="1:23" ht="12.75" hidden="1">
      <c r="A92" s="20"/>
      <c r="B92" s="124"/>
      <c r="C92" s="124"/>
      <c r="D92" s="124"/>
      <c r="E92" s="125">
        <f t="shared" si="42"/>
        <v>0</v>
      </c>
      <c r="F92" s="124"/>
      <c r="G92" s="124"/>
      <c r="H92" s="124"/>
      <c r="I92" s="124"/>
      <c r="J92" s="124"/>
      <c r="K92" s="124"/>
      <c r="L92" s="124"/>
      <c r="M92" s="126"/>
      <c r="N92" s="124"/>
      <c r="O92" s="126"/>
      <c r="P92" s="124"/>
      <c r="Q92" s="126"/>
      <c r="R92" s="21" t="str">
        <f t="shared" si="39"/>
        <v> </v>
      </c>
      <c r="S92" s="21" t="str">
        <f t="shared" si="39"/>
        <v> </v>
      </c>
      <c r="T92" s="21" t="str">
        <f t="shared" si="40"/>
        <v> </v>
      </c>
      <c r="U92" s="22" t="str">
        <f t="shared" si="41"/>
        <v> </v>
      </c>
      <c r="V92" s="124"/>
      <c r="W92" s="124"/>
    </row>
    <row r="93" spans="1:23" ht="12.75" hidden="1">
      <c r="A93" s="20"/>
      <c r="B93" s="124"/>
      <c r="C93" s="124"/>
      <c r="D93" s="124"/>
      <c r="E93" s="125">
        <f t="shared" si="42"/>
        <v>0</v>
      </c>
      <c r="F93" s="124"/>
      <c r="G93" s="124"/>
      <c r="H93" s="124"/>
      <c r="I93" s="124"/>
      <c r="J93" s="124"/>
      <c r="K93" s="124"/>
      <c r="L93" s="124"/>
      <c r="M93" s="126"/>
      <c r="N93" s="124"/>
      <c r="O93" s="126"/>
      <c r="P93" s="124"/>
      <c r="Q93" s="126"/>
      <c r="R93" s="21" t="str">
        <f t="shared" si="39"/>
        <v> </v>
      </c>
      <c r="S93" s="21" t="str">
        <f t="shared" si="39"/>
        <v> </v>
      </c>
      <c r="T93" s="21" t="str">
        <f t="shared" si="40"/>
        <v> </v>
      </c>
      <c r="U93" s="22" t="str">
        <f t="shared" si="41"/>
        <v> </v>
      </c>
      <c r="V93" s="124"/>
      <c r="W93" s="124"/>
    </row>
    <row r="94" spans="1:23" ht="12.75" hidden="1">
      <c r="A94" s="20"/>
      <c r="B94" s="124"/>
      <c r="C94" s="124"/>
      <c r="D94" s="124"/>
      <c r="E94" s="125">
        <f t="shared" si="42"/>
        <v>0</v>
      </c>
      <c r="F94" s="124"/>
      <c r="G94" s="124"/>
      <c r="H94" s="124"/>
      <c r="I94" s="124"/>
      <c r="J94" s="124"/>
      <c r="K94" s="124"/>
      <c r="L94" s="124"/>
      <c r="M94" s="126"/>
      <c r="N94" s="124"/>
      <c r="O94" s="126"/>
      <c r="P94" s="124"/>
      <c r="Q94" s="126"/>
      <c r="R94" s="21" t="str">
        <f t="shared" si="39"/>
        <v> </v>
      </c>
      <c r="S94" s="21" t="str">
        <f t="shared" si="39"/>
        <v> </v>
      </c>
      <c r="T94" s="21" t="str">
        <f t="shared" si="40"/>
        <v> </v>
      </c>
      <c r="U94" s="22" t="str">
        <f t="shared" si="41"/>
        <v> </v>
      </c>
      <c r="V94" s="124"/>
      <c r="W94" s="124"/>
    </row>
    <row r="95" spans="1:23" ht="12.75" hidden="1">
      <c r="A95" s="20"/>
      <c r="B95" s="124"/>
      <c r="C95" s="124"/>
      <c r="D95" s="124"/>
      <c r="E95" s="125">
        <f t="shared" si="42"/>
        <v>0</v>
      </c>
      <c r="F95" s="124"/>
      <c r="G95" s="124"/>
      <c r="H95" s="124"/>
      <c r="I95" s="124"/>
      <c r="J95" s="124"/>
      <c r="K95" s="124"/>
      <c r="L95" s="124"/>
      <c r="M95" s="126"/>
      <c r="N95" s="124"/>
      <c r="O95" s="126"/>
      <c r="P95" s="124"/>
      <c r="Q95" s="126"/>
      <c r="R95" s="21" t="str">
        <f t="shared" si="39"/>
        <v> </v>
      </c>
      <c r="S95" s="21" t="str">
        <f t="shared" si="39"/>
        <v> </v>
      </c>
      <c r="T95" s="21" t="str">
        <f t="shared" si="40"/>
        <v> </v>
      </c>
      <c r="U95" s="22" t="str">
        <f t="shared" si="41"/>
        <v> </v>
      </c>
      <c r="V95" s="124"/>
      <c r="W95" s="124"/>
    </row>
    <row r="96" spans="1:23" ht="12.75" hidden="1">
      <c r="A96" s="20"/>
      <c r="B96" s="124"/>
      <c r="C96" s="124"/>
      <c r="D96" s="124"/>
      <c r="E96" s="125">
        <f t="shared" si="42"/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1" t="str">
        <f t="shared" si="39"/>
        <v> </v>
      </c>
      <c r="S96" s="21" t="str">
        <f t="shared" si="39"/>
        <v> </v>
      </c>
      <c r="T96" s="21" t="str">
        <f t="shared" si="40"/>
        <v> </v>
      </c>
      <c r="U96" s="22" t="str">
        <f t="shared" si="41"/>
        <v> </v>
      </c>
      <c r="V96" s="124"/>
      <c r="W96" s="124"/>
    </row>
    <row r="97" spans="1:23" ht="12.75" hidden="1">
      <c r="A97" s="20"/>
      <c r="B97" s="124"/>
      <c r="C97" s="124"/>
      <c r="D97" s="124"/>
      <c r="E97" s="125">
        <f t="shared" si="42"/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1" t="str">
        <f t="shared" si="39"/>
        <v> </v>
      </c>
      <c r="S97" s="21" t="str">
        <f t="shared" si="39"/>
        <v> </v>
      </c>
      <c r="T97" s="21" t="str">
        <f t="shared" si="40"/>
        <v> </v>
      </c>
      <c r="U97" s="22" t="str">
        <f t="shared" si="41"/>
        <v> </v>
      </c>
      <c r="V97" s="124"/>
      <c r="W97" s="124"/>
    </row>
    <row r="98" spans="1:23" ht="12.75" hidden="1">
      <c r="A98" s="20"/>
      <c r="B98" s="124"/>
      <c r="C98" s="124"/>
      <c r="D98" s="124"/>
      <c r="E98" s="125">
        <f t="shared" si="42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1" t="str">
        <f t="shared" si="39"/>
        <v> </v>
      </c>
      <c r="S98" s="21" t="str">
        <f t="shared" si="39"/>
        <v> </v>
      </c>
      <c r="T98" s="21" t="str">
        <f t="shared" si="40"/>
        <v> </v>
      </c>
      <c r="U98" s="22" t="str">
        <f t="shared" si="41"/>
        <v> </v>
      </c>
      <c r="V98" s="124"/>
      <c r="W98" s="124"/>
    </row>
    <row r="99" spans="1:23" ht="12.75" hidden="1">
      <c r="A99" s="20"/>
      <c r="B99" s="124"/>
      <c r="C99" s="124"/>
      <c r="D99" s="124"/>
      <c r="E99" s="125">
        <f t="shared" si="42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1" t="str">
        <f t="shared" si="39"/>
        <v> </v>
      </c>
      <c r="S99" s="21" t="str">
        <f t="shared" si="39"/>
        <v> </v>
      </c>
      <c r="T99" s="21" t="str">
        <f t="shared" si="40"/>
        <v> </v>
      </c>
      <c r="U99" s="22" t="str">
        <f t="shared" si="41"/>
        <v> </v>
      </c>
      <c r="V99" s="124"/>
      <c r="W99" s="124"/>
    </row>
    <row r="100" spans="1:23" ht="12.75" hidden="1">
      <c r="A100" s="20"/>
      <c r="B100" s="124"/>
      <c r="C100" s="124"/>
      <c r="D100" s="124"/>
      <c r="E100" s="125">
        <f t="shared" si="42"/>
        <v>0</v>
      </c>
      <c r="F100" s="124"/>
      <c r="G100" s="124"/>
      <c r="H100" s="126"/>
      <c r="I100" s="124"/>
      <c r="J100" s="126"/>
      <c r="K100" s="124"/>
      <c r="L100" s="126"/>
      <c r="M100" s="126"/>
      <c r="N100" s="126"/>
      <c r="O100" s="126"/>
      <c r="P100" s="126"/>
      <c r="Q100" s="126"/>
      <c r="R100" s="21" t="str">
        <f t="shared" si="39"/>
        <v> </v>
      </c>
      <c r="S100" s="21" t="str">
        <f t="shared" si="39"/>
        <v> </v>
      </c>
      <c r="T100" s="21" t="str">
        <f t="shared" si="40"/>
        <v> </v>
      </c>
      <c r="U100" s="22" t="str">
        <f t="shared" si="41"/>
        <v> </v>
      </c>
      <c r="V100" s="124"/>
      <c r="W100" s="124"/>
    </row>
    <row r="101" spans="1:23" ht="12.75" hidden="1">
      <c r="A101" s="20"/>
      <c r="B101" s="124"/>
      <c r="C101" s="124"/>
      <c r="D101" s="124"/>
      <c r="E101" s="125">
        <f t="shared" si="42"/>
        <v>0</v>
      </c>
      <c r="F101" s="124"/>
      <c r="G101" s="124"/>
      <c r="H101" s="126"/>
      <c r="I101" s="124"/>
      <c r="J101" s="126"/>
      <c r="K101" s="124"/>
      <c r="L101" s="126"/>
      <c r="M101" s="126"/>
      <c r="N101" s="126"/>
      <c r="O101" s="126"/>
      <c r="P101" s="126"/>
      <c r="Q101" s="126"/>
      <c r="R101" s="21" t="str">
        <f t="shared" si="39"/>
        <v> </v>
      </c>
      <c r="S101" s="21" t="str">
        <f t="shared" si="39"/>
        <v> </v>
      </c>
      <c r="T101" s="21" t="str">
        <f t="shared" si="40"/>
        <v> </v>
      </c>
      <c r="U101" s="22" t="str">
        <f t="shared" si="41"/>
        <v> </v>
      </c>
      <c r="V101" s="124"/>
      <c r="W101" s="124"/>
    </row>
    <row r="102" spans="1:23" ht="12.75" hidden="1">
      <c r="A102" s="20"/>
      <c r="B102" s="124"/>
      <c r="C102" s="124"/>
      <c r="D102" s="124"/>
      <c r="E102" s="125">
        <f t="shared" si="42"/>
        <v>0</v>
      </c>
      <c r="F102" s="124"/>
      <c r="G102" s="124"/>
      <c r="H102" s="126"/>
      <c r="I102" s="124"/>
      <c r="J102" s="126"/>
      <c r="K102" s="124"/>
      <c r="L102" s="126"/>
      <c r="M102" s="126"/>
      <c r="N102" s="126"/>
      <c r="O102" s="126"/>
      <c r="P102" s="126"/>
      <c r="Q102" s="126"/>
      <c r="R102" s="21" t="str">
        <f t="shared" si="39"/>
        <v> </v>
      </c>
      <c r="S102" s="21" t="str">
        <f t="shared" si="39"/>
        <v> </v>
      </c>
      <c r="T102" s="21" t="str">
        <f t="shared" si="40"/>
        <v> </v>
      </c>
      <c r="U102" s="22" t="str">
        <f t="shared" si="41"/>
        <v> </v>
      </c>
      <c r="V102" s="124"/>
      <c r="W102" s="124"/>
    </row>
    <row r="103" spans="1:23" ht="12.75" hidden="1">
      <c r="A103" s="23"/>
      <c r="B103" s="127"/>
      <c r="C103" s="128"/>
      <c r="D103" s="128"/>
      <c r="E103" s="128"/>
      <c r="F103" s="127"/>
      <c r="G103" s="128"/>
      <c r="H103" s="127"/>
      <c r="I103" s="128"/>
      <c r="J103" s="127"/>
      <c r="K103" s="128"/>
      <c r="L103" s="127"/>
      <c r="M103" s="127"/>
      <c r="N103" s="127"/>
      <c r="O103" s="127"/>
      <c r="P103" s="127"/>
      <c r="Q103" s="127"/>
      <c r="R103" s="18" t="str">
        <f aca="true" t="shared" si="43" ref="R103:S105">IF(L103=0," ",(N103-L103)/L103)</f>
        <v> </v>
      </c>
      <c r="S103" s="19" t="str">
        <f t="shared" si="43"/>
        <v> </v>
      </c>
      <c r="T103" s="18" t="str">
        <f t="shared" si="40"/>
        <v> </v>
      </c>
      <c r="U103" s="19" t="str">
        <f t="shared" si="41"/>
        <v> </v>
      </c>
      <c r="V103" s="127"/>
      <c r="W103" s="128"/>
    </row>
    <row r="104" spans="1:23" ht="12.75" hidden="1">
      <c r="A104" s="23" t="s">
        <v>75</v>
      </c>
      <c r="B104" s="127">
        <f aca="true" t="shared" si="44" ref="B104:Q104">B87+B77</f>
        <v>22904000</v>
      </c>
      <c r="C104" s="127">
        <f t="shared" si="44"/>
        <v>3062000</v>
      </c>
      <c r="D104" s="127">
        <f t="shared" si="44"/>
        <v>0</v>
      </c>
      <c r="E104" s="127">
        <f t="shared" si="44"/>
        <v>25966000</v>
      </c>
      <c r="F104" s="127">
        <f t="shared" si="44"/>
        <v>0</v>
      </c>
      <c r="G104" s="127">
        <f t="shared" si="44"/>
        <v>0</v>
      </c>
      <c r="H104" s="127">
        <f t="shared" si="44"/>
        <v>11034000</v>
      </c>
      <c r="I104" s="127">
        <f t="shared" si="44"/>
        <v>0</v>
      </c>
      <c r="J104" s="127">
        <f t="shared" si="44"/>
        <v>7431000</v>
      </c>
      <c r="K104" s="127">
        <f t="shared" si="44"/>
        <v>0</v>
      </c>
      <c r="L104" s="127">
        <f t="shared" si="44"/>
        <v>7626000</v>
      </c>
      <c r="M104" s="127">
        <f t="shared" si="44"/>
        <v>0</v>
      </c>
      <c r="N104" s="127">
        <f t="shared" si="44"/>
        <v>0</v>
      </c>
      <c r="O104" s="127">
        <f t="shared" si="44"/>
        <v>0</v>
      </c>
      <c r="P104" s="127">
        <f t="shared" si="44"/>
        <v>26091000</v>
      </c>
      <c r="Q104" s="127">
        <f t="shared" si="44"/>
        <v>0</v>
      </c>
      <c r="R104" s="18">
        <f t="shared" si="43"/>
        <v>-1</v>
      </c>
      <c r="S104" s="19" t="str">
        <f t="shared" si="43"/>
        <v> </v>
      </c>
      <c r="T104" s="18">
        <f t="shared" si="40"/>
        <v>1.0048139875221442</v>
      </c>
      <c r="U104" s="19">
        <f t="shared" si="41"/>
        <v>0</v>
      </c>
      <c r="V104" s="127">
        <f>V87+V77</f>
        <v>0</v>
      </c>
      <c r="W104" s="127">
        <f>W87+W77</f>
        <v>0</v>
      </c>
    </row>
    <row r="105" spans="1:23" ht="12.75" hidden="1">
      <c r="A105" s="24" t="s">
        <v>117</v>
      </c>
      <c r="B105" s="129">
        <f>B77</f>
        <v>22904000</v>
      </c>
      <c r="C105" s="129">
        <f aca="true" t="shared" si="45" ref="C105:Q105">C77</f>
        <v>3062000</v>
      </c>
      <c r="D105" s="129">
        <f t="shared" si="45"/>
        <v>0</v>
      </c>
      <c r="E105" s="129">
        <f t="shared" si="45"/>
        <v>25966000</v>
      </c>
      <c r="F105" s="129">
        <f t="shared" si="45"/>
        <v>0</v>
      </c>
      <c r="G105" s="129">
        <f t="shared" si="45"/>
        <v>0</v>
      </c>
      <c r="H105" s="129">
        <f t="shared" si="45"/>
        <v>11034000</v>
      </c>
      <c r="I105" s="129">
        <f t="shared" si="45"/>
        <v>0</v>
      </c>
      <c r="J105" s="129">
        <f t="shared" si="45"/>
        <v>7431000</v>
      </c>
      <c r="K105" s="129">
        <f t="shared" si="45"/>
        <v>0</v>
      </c>
      <c r="L105" s="129">
        <f t="shared" si="45"/>
        <v>7626000</v>
      </c>
      <c r="M105" s="129">
        <f t="shared" si="45"/>
        <v>0</v>
      </c>
      <c r="N105" s="129">
        <f t="shared" si="45"/>
        <v>0</v>
      </c>
      <c r="O105" s="129">
        <f t="shared" si="45"/>
        <v>0</v>
      </c>
      <c r="P105" s="129">
        <f t="shared" si="45"/>
        <v>26091000</v>
      </c>
      <c r="Q105" s="129">
        <f t="shared" si="45"/>
        <v>0</v>
      </c>
      <c r="R105" s="18">
        <f t="shared" si="43"/>
        <v>-1</v>
      </c>
      <c r="S105" s="19" t="str">
        <f t="shared" si="43"/>
        <v> </v>
      </c>
      <c r="T105" s="18">
        <f t="shared" si="40"/>
        <v>1.0048139875221442</v>
      </c>
      <c r="U105" s="19">
        <f t="shared" si="41"/>
        <v>0</v>
      </c>
      <c r="V105" s="129">
        <f>V77</f>
        <v>0</v>
      </c>
      <c r="W105" s="129">
        <f>W77</f>
        <v>0</v>
      </c>
    </row>
    <row r="106" spans="1:23" ht="12.75">
      <c r="A106" s="25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26"/>
      <c r="S106" s="26"/>
      <c r="T106" s="26"/>
      <c r="U106" s="26"/>
      <c r="V106" s="130"/>
      <c r="W106" s="130"/>
    </row>
    <row r="107" ht="12.75">
      <c r="A107" s="27" t="s">
        <v>118</v>
      </c>
    </row>
    <row r="108" ht="12.75">
      <c r="A108" s="27" t="s">
        <v>119</v>
      </c>
    </row>
    <row r="109" spans="1:22" ht="12.75">
      <c r="A109" s="27" t="s">
        <v>120</v>
      </c>
      <c r="B109" s="29"/>
      <c r="C109" s="29"/>
      <c r="D109" s="29"/>
      <c r="E109" s="29"/>
      <c r="F109" s="29"/>
      <c r="H109" s="29"/>
      <c r="I109" s="29"/>
      <c r="J109" s="29"/>
      <c r="K109" s="29"/>
      <c r="V109" s="29"/>
    </row>
    <row r="110" spans="1:22" ht="12.75">
      <c r="A110" s="27" t="s">
        <v>121</v>
      </c>
      <c r="B110" s="29"/>
      <c r="C110" s="29"/>
      <c r="D110" s="29"/>
      <c r="E110" s="29"/>
      <c r="F110" s="29"/>
      <c r="H110" s="29"/>
      <c r="I110" s="29"/>
      <c r="J110" s="29"/>
      <c r="K110" s="29"/>
      <c r="V110" s="29"/>
    </row>
    <row r="111" spans="1:22" ht="12.75">
      <c r="A111" s="27" t="s">
        <v>122</v>
      </c>
      <c r="B111" s="29"/>
      <c r="C111" s="29"/>
      <c r="D111" s="29"/>
      <c r="E111" s="29"/>
      <c r="F111" s="29"/>
      <c r="H111" s="29"/>
      <c r="I111" s="29"/>
      <c r="J111" s="29"/>
      <c r="K111" s="29"/>
      <c r="V111" s="29"/>
    </row>
    <row r="112" ht="12.75">
      <c r="A112" s="27" t="s">
        <v>123</v>
      </c>
    </row>
    <row r="115" spans="1:23" ht="12.75">
      <c r="A115" s="29"/>
      <c r="G115" s="29"/>
      <c r="W115" s="29"/>
    </row>
    <row r="116" spans="1:23" ht="12.75">
      <c r="A116" s="29"/>
      <c r="G116" s="29"/>
      <c r="W116" s="29"/>
    </row>
    <row r="117" spans="1:23" ht="12.75">
      <c r="A117" s="29"/>
      <c r="G117" s="29"/>
      <c r="W117" s="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Elsabe Rossouw</cp:lastModifiedBy>
  <cp:lastPrinted>2016-05-12T10:56:16Z</cp:lastPrinted>
  <dcterms:created xsi:type="dcterms:W3CDTF">2016-05-05T17:03:30Z</dcterms:created>
  <dcterms:modified xsi:type="dcterms:W3CDTF">2016-05-12T11:02:51Z</dcterms:modified>
  <cp:category/>
  <cp:version/>
  <cp:contentType/>
  <cp:contentStatus/>
</cp:coreProperties>
</file>