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'EC'!$A$3:$U$112</definedName>
    <definedName name="_xlnm.Print_Area" localSheetId="2">'FS'!$A$3:$U$112</definedName>
    <definedName name="_xlnm.Print_Area" localSheetId="3">'GT'!$A$3:$U$112</definedName>
    <definedName name="_xlnm.Print_Area" localSheetId="4">'KZ'!$A$3:$U$112</definedName>
    <definedName name="_xlnm.Print_Area" localSheetId="5">'LP'!$A$3:$U$112</definedName>
    <definedName name="_xlnm.Print_Area" localSheetId="6">'MP'!$A$3:$U$112</definedName>
    <definedName name="_xlnm.Print_Area" localSheetId="7">'NC'!$A$3:$U$112</definedName>
    <definedName name="_xlnm.Print_Area" localSheetId="8">'NW'!$A$3:$U$112</definedName>
    <definedName name="_xlnm.Print_Area" localSheetId="0">'Summary'!$A$3:$U$112</definedName>
    <definedName name="_xlnm.Print_Area" localSheetId="9">'WC'!$A$3:$U$112</definedName>
  </definedNames>
  <calcPr fullCalcOnLoad="1"/>
</workbook>
</file>

<file path=xl/sharedStrings.xml><?xml version="1.0" encoding="utf-8"?>
<sst xmlns="http://schemas.openxmlformats.org/spreadsheetml/2006/main" count="1459" uniqueCount="122">
  <si>
    <t>Figures Finalised as at 2016/05/05</t>
  </si>
  <si>
    <t>3rd Quarter Ended 31 March 2016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</si>
  <si>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</si>
  <si>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</si>
  <si>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</si>
  <si>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</si>
  <si>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</si>
  <si>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</si>
  <si>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</si>
  <si>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</si>
  <si>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</si>
  <si>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</si>
  <si>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</si>
  <si>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 of 2015</t>
  </si>
  <si>
    <t>Adjustment (Mid year)</t>
  </si>
  <si>
    <t>Other Adjustments</t>
  </si>
  <si>
    <t>Total Available 2015/16</t>
  </si>
  <si>
    <t>Approved payment schedule</t>
  </si>
  <si>
    <t>Transferred to municipalities for direct grants</t>
  </si>
  <si>
    <t>Actual expenditure National Department by 30 September 2015</t>
  </si>
  <si>
    <t>Actual expenditure by municipalities by 30 September 2015</t>
  </si>
  <si>
    <t>Actual expenditure National Department by 31 December 2015</t>
  </si>
  <si>
    <t>Actual expenditure by municipalities by 31 December 2015</t>
  </si>
  <si>
    <t>Actual expenditure National Department by 31 March 2016</t>
  </si>
  <si>
    <t>Actual expenditure by municipalities by 31 March 2016</t>
  </si>
  <si>
    <t>Actual expenditure National Department by 30 June 2016</t>
  </si>
  <si>
    <t>Actual expenditure by municipalities by 30 June 2016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</si>
  <si>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</si>
  <si>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</si>
  <si>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</si>
  <si>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</si>
  <si>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</si>
  <si>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</si>
  <si>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</si>
  <si>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</si>
  <si>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</si>
  <si>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</si>
  <si>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</si>
  <si>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</si>
  <si>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</si>
  <si>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</t>
  </si>
  <si>
    <t>Municipal Disaster Grant</t>
  </si>
  <si>
    <t>Municipal Disaster Recovery Grant</t>
  </si>
  <si>
    <t>Municipal Demarcation Transition Grant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</si>
  <si>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</si>
  <si>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</si>
  <si>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</si>
  <si>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</si>
  <si>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</si>
  <si>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</si>
  <si>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</si>
  <si>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</si>
  <si>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</si>
  <si>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</si>
  <si>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</si>
  <si>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</si>
  <si>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</si>
  <si>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</si>
  <si>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</si>
  <si>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</si>
  <si>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</si>
  <si>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</si>
  <si>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</si>
  <si>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</si>
  <si>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</si>
  <si>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</si>
  <si>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</si>
  <si>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</si>
  <si>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</si>
  <si>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</si>
  <si>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</si>
  <si>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</si>
  <si>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</si>
  <si>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</si>
  <si>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</si>
  <si>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</si>
  <si>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</si>
  <si>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</si>
  <si>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</si>
  <si>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</si>
  <si>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</si>
  <si>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</si>
  <si>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2015</t>
  </si>
  <si>
    <t>Actual expenditure Provincial Department by 31 December 2015</t>
  </si>
  <si>
    <t>Actual expenditure Provincial Department by 31 March 2016</t>
  </si>
  <si>
    <t>Actual expenditure Provincial Department by 30 June 2016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</si>
  <si>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</si>
  <si>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</si>
  <si>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</si>
  <si>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</si>
  <si>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</si>
  <si>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</si>
  <si>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</si>
  <si>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</si>
  <si>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</si>
  <si>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</si>
  <si>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</si>
  <si>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</si>
  <si>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</si>
  <si>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</si>
  <si>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</si>
  <si>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</si>
  <si>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</si>
  <si>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</si>
  <si>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</si>
  <si>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</si>
  <si>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</si>
  <si>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</si>
  <si>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</si>
  <si>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</si>
  <si>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</si>
  <si>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</si>
  <si>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EASTERN CAPE</t>
  </si>
  <si>
    <t>AGGREGATED INFORMATION FOR FREE STATE</t>
  </si>
  <si>
    <t>AGGREGATED INFORMATION FOR GAUTENG</t>
  </si>
  <si>
    <t>AGGREGATED INFORMATION FOR LIMPOPO</t>
  </si>
  <si>
    <t>AGGREGATED INFORMATION FOR MPUMALANGA</t>
  </si>
  <si>
    <t>AGGREGATED INFORMATION FOR NORTHERN CAPE</t>
  </si>
  <si>
    <t>AGGREGATED INFORMATION FOR NORTH WEST</t>
  </si>
  <si>
    <t>AGGREGATED INFORMATION FOR WESTERN CAPE</t>
  </si>
  <si>
    <t>AGGREGATED INFORMATION FOR ALL MUNICIPALITIES</t>
  </si>
  <si>
    <t>AGGREGATED INFORMATION FOR KWAZULU-NATAL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</si>
</sst>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6" fillId="0" borderId="18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wrapText="1"/>
    </xf>
    <xf numFmtId="165" fontId="6" fillId="0" borderId="18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shrinkToFit="1"/>
    </xf>
    <xf numFmtId="0" fontId="7" fillId="0" borderId="16" xfId="0" applyFont="1" applyBorder="1" applyAlignment="1">
      <alignment wrapText="1"/>
    </xf>
    <xf numFmtId="166" fontId="7" fillId="0" borderId="17" xfId="0" applyNumberFormat="1" applyFont="1" applyBorder="1" applyAlignment="1">
      <alignment wrapText="1"/>
    </xf>
    <xf numFmtId="166" fontId="7" fillId="0" borderId="18" xfId="0" applyNumberFormat="1" applyFont="1" applyBorder="1" applyAlignment="1">
      <alignment wrapText="1"/>
    </xf>
    <xf numFmtId="166" fontId="7" fillId="0" borderId="19" xfId="0" applyNumberFormat="1" applyFont="1" applyBorder="1" applyAlignment="1">
      <alignment wrapText="1"/>
    </xf>
    <xf numFmtId="165" fontId="7" fillId="0" borderId="18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 shrinkToFit="1"/>
    </xf>
    <xf numFmtId="166" fontId="6" fillId="0" borderId="17" xfId="0" applyNumberFormat="1" applyFont="1" applyBorder="1" applyAlignment="1">
      <alignment wrapText="1"/>
    </xf>
    <xf numFmtId="166" fontId="6" fillId="0" borderId="18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6" fillId="0" borderId="24" xfId="0" applyFont="1" applyBorder="1" applyAlignment="1">
      <alignment/>
    </xf>
    <xf numFmtId="166" fontId="6" fillId="0" borderId="25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5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26" xfId="0" applyNumberFormat="1" applyFont="1" applyBorder="1" applyAlignment="1">
      <alignment/>
    </xf>
    <xf numFmtId="166" fontId="6" fillId="0" borderId="27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5" fontId="6" fillId="0" borderId="27" xfId="0" applyNumberFormat="1" applyFont="1" applyBorder="1" applyAlignment="1">
      <alignment shrinkToFit="1"/>
    </xf>
    <xf numFmtId="0" fontId="8" fillId="33" borderId="28" xfId="0" applyNumberFormat="1" applyFont="1" applyFill="1" applyBorder="1" applyAlignment="1" applyProtection="1">
      <alignment horizontal="left" indent="1"/>
      <protection/>
    </xf>
    <xf numFmtId="167" fontId="8" fillId="33" borderId="29" xfId="0" applyNumberFormat="1" applyFont="1" applyFill="1" applyBorder="1" applyAlignment="1" applyProtection="1">
      <alignment horizontal="right"/>
      <protection/>
    </xf>
    <xf numFmtId="167" fontId="8" fillId="33" borderId="30" xfId="0" applyNumberFormat="1" applyFont="1" applyFill="1" applyBorder="1" applyAlignment="1" applyProtection="1">
      <alignment horizontal="right"/>
      <protection/>
    </xf>
    <xf numFmtId="167" fontId="8" fillId="33" borderId="31" xfId="0" applyNumberFormat="1" applyFont="1" applyFill="1" applyBorder="1" applyAlignment="1" applyProtection="1">
      <alignment horizontal="right"/>
      <protection/>
    </xf>
    <xf numFmtId="0" fontId="9" fillId="0" borderId="17" xfId="0" applyNumberFormat="1" applyFont="1" applyFill="1" applyBorder="1" applyAlignment="1" applyProtection="1">
      <alignment horizontal="left" indent="1"/>
      <protection/>
    </xf>
    <xf numFmtId="167" fontId="9" fillId="0" borderId="16" xfId="0" applyNumberFormat="1" applyFont="1" applyFill="1" applyBorder="1" applyAlignment="1" applyProtection="1">
      <alignment horizontal="right"/>
      <protection/>
    </xf>
    <xf numFmtId="167" fontId="9" fillId="0" borderId="10" xfId="0" applyNumberFormat="1" applyFont="1" applyFill="1" applyBorder="1" applyAlignment="1" applyProtection="1">
      <alignment horizontal="right"/>
      <protection/>
    </xf>
    <xf numFmtId="167" fontId="9" fillId="0" borderId="32" xfId="0" applyNumberFormat="1" applyFont="1" applyFill="1" applyBorder="1" applyAlignment="1" applyProtection="1">
      <alignment horizontal="center" vertical="center"/>
      <protection/>
    </xf>
    <xf numFmtId="167" fontId="8" fillId="0" borderId="12" xfId="0" applyNumberFormat="1" applyFont="1" applyFill="1" applyBorder="1" applyAlignment="1" applyProtection="1">
      <alignment horizontal="center" vertical="center"/>
      <protection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167" fontId="8" fillId="0" borderId="34" xfId="0" applyNumberFormat="1" applyFont="1" applyFill="1" applyBorder="1" applyAlignment="1" applyProtection="1">
      <alignment horizontal="center" vertical="center"/>
      <protection/>
    </xf>
    <xf numFmtId="167" fontId="8" fillId="0" borderId="13" xfId="0" applyNumberFormat="1" applyFont="1" applyFill="1" applyBorder="1" applyAlignment="1" applyProtection="1">
      <alignment horizontal="center" vertical="center"/>
      <protection/>
    </xf>
    <xf numFmtId="168" fontId="8" fillId="0" borderId="35" xfId="0" applyNumberFormat="1" applyFont="1" applyFill="1" applyBorder="1" applyAlignment="1" applyProtection="1">
      <alignment horizontal="left" vertical="top" wrapText="1"/>
      <protection/>
    </xf>
    <xf numFmtId="167" fontId="8" fillId="0" borderId="35" xfId="0" applyNumberFormat="1" applyFont="1" applyFill="1" applyBorder="1" applyAlignment="1" applyProtection="1">
      <alignment horizontal="center" vertical="top" wrapText="1"/>
      <protection/>
    </xf>
    <xf numFmtId="168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6" xfId="0" applyNumberFormat="1" applyFont="1" applyFill="1" applyBorder="1" applyAlignment="1" applyProtection="1">
      <alignment horizontal="center" vertical="top" wrapText="1"/>
      <protection/>
    </xf>
    <xf numFmtId="168" fontId="8" fillId="0" borderId="17" xfId="0" applyNumberFormat="1" applyFont="1" applyFill="1" applyBorder="1" applyAlignment="1" applyProtection="1">
      <alignment horizontal="center" vertical="top" wrapText="1"/>
      <protection/>
    </xf>
    <xf numFmtId="168" fontId="8" fillId="0" borderId="16" xfId="0" applyNumberFormat="1" applyFont="1" applyFill="1" applyBorder="1" applyAlignment="1" applyProtection="1">
      <alignment horizontal="center" vertical="top" wrapText="1"/>
      <protection/>
    </xf>
    <xf numFmtId="168" fontId="8" fillId="0" borderId="37" xfId="0" applyNumberFormat="1" applyFont="1" applyFill="1" applyBorder="1" applyAlignment="1" applyProtection="1">
      <alignment horizontal="left" vertical="top" wrapText="1"/>
      <protection/>
    </xf>
    <xf numFmtId="167" fontId="8" fillId="0" borderId="37" xfId="0" applyNumberFormat="1" applyFont="1" applyFill="1" applyBorder="1" applyAlignment="1" applyProtection="1">
      <alignment horizontal="center" vertical="top" wrapText="1"/>
      <protection/>
    </xf>
    <xf numFmtId="167" fontId="8" fillId="0" borderId="38" xfId="0" applyNumberFormat="1" applyFont="1" applyFill="1" applyBorder="1" applyAlignment="1" applyProtection="1">
      <alignment horizontal="center" vertical="top" wrapText="1"/>
      <protection/>
    </xf>
    <xf numFmtId="169" fontId="9" fillId="0" borderId="17" xfId="0" applyNumberFormat="1" applyFont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 horizontal="center" vertical="top" wrapText="1"/>
      <protection/>
    </xf>
    <xf numFmtId="166" fontId="8" fillId="0" borderId="16" xfId="0" applyNumberFormat="1" applyFont="1" applyFill="1" applyBorder="1" applyAlignment="1" applyProtection="1">
      <alignment horizontal="center" vertical="top" wrapText="1"/>
      <protection/>
    </xf>
    <xf numFmtId="167" fontId="8" fillId="0" borderId="17" xfId="0" applyNumberFormat="1" applyFont="1" applyFill="1" applyBorder="1" applyAlignment="1" applyProtection="1">
      <alignment horizontal="center" vertical="top" wrapText="1"/>
      <protection/>
    </xf>
    <xf numFmtId="167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166" fontId="8" fillId="0" borderId="39" xfId="0" applyNumberFormat="1" applyFont="1" applyFill="1" applyBorder="1" applyAlignment="1" applyProtection="1">
      <alignment horizontal="right"/>
      <protection/>
    </xf>
    <xf numFmtId="166" fontId="8" fillId="0" borderId="40" xfId="0" applyNumberFormat="1" applyFont="1" applyFill="1" applyBorder="1" applyAlignment="1" applyProtection="1">
      <alignment horizontal="right"/>
      <protection/>
    </xf>
    <xf numFmtId="167" fontId="8" fillId="0" borderId="39" xfId="0" applyNumberFormat="1" applyFont="1" applyFill="1" applyBorder="1" applyAlignment="1" applyProtection="1">
      <alignment horizontal="right"/>
      <protection/>
    </xf>
    <xf numFmtId="167" fontId="8" fillId="0" borderId="40" xfId="0" applyNumberFormat="1" applyFont="1" applyFill="1" applyBorder="1" applyAlignment="1" applyProtection="1">
      <alignment horizontal="righ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166" fontId="8" fillId="0" borderId="21" xfId="0" applyNumberFormat="1" applyFont="1" applyFill="1" applyBorder="1" applyAlignment="1" applyProtection="1">
      <alignment horizontal="right"/>
      <protection/>
    </xf>
    <xf numFmtId="166" fontId="8" fillId="0" borderId="20" xfId="0" applyNumberFormat="1" applyFont="1" applyFill="1" applyBorder="1" applyAlignment="1" applyProtection="1">
      <alignment horizontal="right"/>
      <protection/>
    </xf>
    <xf numFmtId="167" fontId="8" fillId="0" borderId="21" xfId="0" applyNumberFormat="1" applyFont="1" applyFill="1" applyBorder="1" applyAlignment="1" applyProtection="1">
      <alignment horizontal="right"/>
      <protection/>
    </xf>
    <xf numFmtId="167" fontId="8" fillId="0" borderId="20" xfId="0" applyNumberFormat="1" applyFont="1" applyFill="1" applyBorder="1" applyAlignment="1" applyProtection="1">
      <alignment horizontal="right"/>
      <protection/>
    </xf>
    <xf numFmtId="166" fontId="8" fillId="0" borderId="17" xfId="0" applyNumberFormat="1" applyFont="1" applyFill="1" applyBorder="1" applyAlignment="1" applyProtection="1">
      <alignment horizontal="right"/>
      <protection/>
    </xf>
    <xf numFmtId="166" fontId="9" fillId="0" borderId="17" xfId="0" applyNumberFormat="1" applyFont="1" applyFill="1" applyBorder="1" applyAlignment="1" applyProtection="1">
      <alignment horizontal="right"/>
      <protection locked="0"/>
    </xf>
    <xf numFmtId="166" fontId="8" fillId="0" borderId="16" xfId="0" applyNumberFormat="1" applyFont="1" applyFill="1" applyBorder="1" applyAlignment="1" applyProtection="1">
      <alignment horizontal="right"/>
      <protection/>
    </xf>
    <xf numFmtId="167" fontId="8" fillId="0" borderId="17" xfId="0" applyNumberFormat="1" applyFont="1" applyFill="1" applyBorder="1" applyAlignment="1" applyProtection="1">
      <alignment horizontal="right"/>
      <protection/>
    </xf>
    <xf numFmtId="167" fontId="8" fillId="0" borderId="16" xfId="0" applyNumberFormat="1" applyFont="1" applyFill="1" applyBorder="1" applyAlignment="1" applyProtection="1">
      <alignment horizontal="right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66" fontId="8" fillId="0" borderId="25" xfId="0" applyNumberFormat="1" applyFont="1" applyFill="1" applyBorder="1" applyAlignment="1" applyProtection="1">
      <alignment horizontal="right"/>
      <protection/>
    </xf>
    <xf numFmtId="167" fontId="8" fillId="0" borderId="25" xfId="0" applyNumberFormat="1" applyFont="1" applyFill="1" applyBorder="1" applyAlignment="1" applyProtection="1">
      <alignment horizontal="right"/>
      <protection/>
    </xf>
    <xf numFmtId="165" fontId="8" fillId="0" borderId="24" xfId="57" applyNumberFormat="1" applyFont="1" applyFill="1" applyBorder="1" applyAlignment="1" applyProtection="1">
      <alignment horizontal="right"/>
      <protection/>
    </xf>
    <xf numFmtId="165" fontId="8" fillId="0" borderId="25" xfId="57" applyNumberFormat="1" applyFont="1" applyFill="1" applyBorder="1" applyAlignment="1" applyProtection="1">
      <alignment horizontal="right"/>
      <protection/>
    </xf>
    <xf numFmtId="0" fontId="8" fillId="0" borderId="35" xfId="0" applyNumberFormat="1" applyFont="1" applyFill="1" applyBorder="1" applyAlignment="1" applyProtection="1">
      <alignment horizontal="left" indent="1"/>
      <protection/>
    </xf>
    <xf numFmtId="166" fontId="8" fillId="0" borderId="35" xfId="0" applyNumberFormat="1" applyFont="1" applyFill="1" applyBorder="1" applyAlignment="1" applyProtection="1">
      <alignment horizontal="right"/>
      <protection/>
    </xf>
    <xf numFmtId="165" fontId="8" fillId="0" borderId="16" xfId="57" applyNumberFormat="1" applyFont="1" applyFill="1" applyBorder="1" applyAlignment="1" applyProtection="1">
      <alignment horizontal="right"/>
      <protection/>
    </xf>
    <xf numFmtId="165" fontId="8" fillId="0" borderId="17" xfId="57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left" indent="1"/>
      <protection/>
    </xf>
    <xf numFmtId="0" fontId="8" fillId="0" borderId="37" xfId="0" applyNumberFormat="1" applyFont="1" applyFill="1" applyBorder="1" applyAlignment="1" applyProtection="1">
      <alignment horizontal="left" indent="1"/>
      <protection/>
    </xf>
    <xf numFmtId="166" fontId="8" fillId="0" borderId="37" xfId="0" applyNumberFormat="1" applyFont="1" applyFill="1" applyBorder="1" applyAlignment="1" applyProtection="1">
      <alignment horizontal="right"/>
      <protection/>
    </xf>
    <xf numFmtId="166" fontId="8" fillId="0" borderId="38" xfId="0" applyNumberFormat="1" applyFont="1" applyFill="1" applyBorder="1" applyAlignment="1" applyProtection="1">
      <alignment horizontal="right"/>
      <protection/>
    </xf>
    <xf numFmtId="165" fontId="8" fillId="0" borderId="38" xfId="57" applyNumberFormat="1" applyFont="1" applyFill="1" applyBorder="1" applyAlignment="1" applyProtection="1">
      <alignment horizontal="right"/>
      <protection/>
    </xf>
    <xf numFmtId="165" fontId="8" fillId="0" borderId="37" xfId="57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Continuous" vertical="justify"/>
      <protection/>
    </xf>
    <xf numFmtId="166" fontId="8" fillId="0" borderId="13" xfId="0" applyNumberFormat="1" applyFont="1" applyFill="1" applyBorder="1" applyAlignment="1" applyProtection="1">
      <alignment horizontal="right"/>
      <protection/>
    </xf>
    <xf numFmtId="166" fontId="8" fillId="0" borderId="12" xfId="0" applyNumberFormat="1" applyFont="1" applyFill="1" applyBorder="1" applyAlignment="1" applyProtection="1">
      <alignment horizontal="right"/>
      <protection/>
    </xf>
    <xf numFmtId="10" fontId="8" fillId="0" borderId="12" xfId="57" applyNumberFormat="1" applyFont="1" applyFill="1" applyBorder="1" applyAlignment="1" applyProtection="1">
      <alignment horizontal="right"/>
      <protection/>
    </xf>
    <xf numFmtId="10" fontId="8" fillId="0" borderId="13" xfId="57" applyNumberFormat="1" applyFont="1" applyFill="1" applyBorder="1" applyAlignment="1" applyProtection="1">
      <alignment horizontal="right"/>
      <protection/>
    </xf>
    <xf numFmtId="0" fontId="8" fillId="34" borderId="17" xfId="0" applyNumberFormat="1" applyFont="1" applyFill="1" applyBorder="1" applyAlignment="1" applyProtection="1">
      <alignment horizontal="left" indent="1"/>
      <protection locked="0"/>
    </xf>
    <xf numFmtId="166" fontId="9" fillId="34" borderId="17" xfId="0" applyNumberFormat="1" applyFont="1" applyFill="1" applyBorder="1" applyAlignment="1" applyProtection="1">
      <alignment horizontal="right"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34" borderId="16" xfId="0" applyNumberFormat="1" applyFont="1" applyFill="1" applyBorder="1" applyAlignment="1" applyProtection="1">
      <alignment horizontal="right"/>
      <protection locked="0"/>
    </xf>
    <xf numFmtId="10" fontId="8" fillId="0" borderId="16" xfId="57" applyNumberFormat="1" applyFont="1" applyFill="1" applyBorder="1" applyAlignment="1" applyProtection="1">
      <alignment horizontal="right"/>
      <protection/>
    </xf>
    <xf numFmtId="10" fontId="8" fillId="0" borderId="17" xfId="57" applyNumberFormat="1" applyFont="1" applyFill="1" applyBorder="1" applyAlignment="1" applyProtection="1">
      <alignment horizontal="right"/>
      <protection/>
    </xf>
    <xf numFmtId="0" fontId="8" fillId="0" borderId="37" xfId="0" applyNumberFormat="1" applyFont="1" applyFill="1" applyBorder="1" applyAlignment="1" applyProtection="1">
      <alignment/>
      <protection/>
    </xf>
    <xf numFmtId="166" fontId="8" fillId="0" borderId="38" xfId="0" applyNumberFormat="1" applyFont="1" applyFill="1" applyBorder="1" applyAlignment="1" applyProtection="1">
      <alignment/>
      <protection/>
    </xf>
    <xf numFmtId="166" fontId="8" fillId="0" borderId="37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166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0" fontId="8" fillId="0" borderId="0" xfId="57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68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16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/>
      <c r="C9" s="18"/>
      <c r="D9" s="18"/>
      <c r="E9" s="18">
        <f>$B9+$C9+$D9</f>
        <v>0</v>
      </c>
      <c r="F9" s="19"/>
      <c r="G9" s="20"/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452491000</v>
      </c>
      <c r="C10" s="18"/>
      <c r="D10" s="18"/>
      <c r="E10" s="18">
        <f aca="true" t="shared" si="0" ref="E10:E15">$B10+$C10+$D10</f>
        <v>452491000</v>
      </c>
      <c r="F10" s="19">
        <v>452491000</v>
      </c>
      <c r="G10" s="20">
        <v>452491000</v>
      </c>
      <c r="H10" s="19">
        <v>108001000</v>
      </c>
      <c r="I10" s="20">
        <v>105872529</v>
      </c>
      <c r="J10" s="19">
        <v>104928000</v>
      </c>
      <c r="K10" s="20">
        <v>104747021</v>
      </c>
      <c r="L10" s="19">
        <v>86370000</v>
      </c>
      <c r="M10" s="20">
        <v>83422308</v>
      </c>
      <c r="N10" s="19"/>
      <c r="O10" s="20"/>
      <c r="P10" s="19">
        <f aca="true" t="shared" si="1" ref="P10:P15">$H10+$J10+$L10+$N10</f>
        <v>299299000</v>
      </c>
      <c r="Q10" s="20">
        <f aca="true" t="shared" si="2" ref="Q10:Q15">$I10+$K10+$M10+$O10</f>
        <v>294041858</v>
      </c>
      <c r="R10" s="21">
        <f aca="true" t="shared" si="3" ref="R10:R15">IF($J10=0,0,(($L10-$J10)/$J10)*100)</f>
        <v>-17.686413540713634</v>
      </c>
      <c r="S10" s="22">
        <f aca="true" t="shared" si="4" ref="S10:S15">IF($K10=0,0,(($M10-$K10)/$K10)*100)</f>
        <v>-20.358300213616577</v>
      </c>
      <c r="T10" s="21">
        <f>IF($E10=0,0,($P10/$E10)*100)</f>
        <v>66.14474100037349</v>
      </c>
      <c r="U10" s="23">
        <f>IF($E10=0,0,($Q10/$E10)*100)</f>
        <v>64.98291855528619</v>
      </c>
      <c r="V10" s="19">
        <v>1087000</v>
      </c>
      <c r="W10" s="20">
        <v>213778</v>
      </c>
    </row>
    <row r="11" spans="1:23" ht="12.75" customHeight="1">
      <c r="A11" s="17" t="s">
        <v>35</v>
      </c>
      <c r="B11" s="18">
        <v>124465000</v>
      </c>
      <c r="C11" s="18"/>
      <c r="D11" s="18"/>
      <c r="E11" s="18">
        <f t="shared" si="0"/>
        <v>124465000</v>
      </c>
      <c r="F11" s="19">
        <v>124465000</v>
      </c>
      <c r="G11" s="20"/>
      <c r="H11" s="19">
        <v>38722000</v>
      </c>
      <c r="I11" s="20">
        <v>33797903</v>
      </c>
      <c r="J11" s="19">
        <v>26093000</v>
      </c>
      <c r="K11" s="20">
        <v>16987365</v>
      </c>
      <c r="L11" s="19"/>
      <c r="M11" s="20">
        <v>24505920</v>
      </c>
      <c r="N11" s="19"/>
      <c r="O11" s="20"/>
      <c r="P11" s="19">
        <f t="shared" si="1"/>
        <v>64815000</v>
      </c>
      <c r="Q11" s="20">
        <f t="shared" si="2"/>
        <v>75291188</v>
      </c>
      <c r="R11" s="21">
        <f t="shared" si="3"/>
        <v>-100</v>
      </c>
      <c r="S11" s="22">
        <f t="shared" si="4"/>
        <v>44.25968948097601</v>
      </c>
      <c r="T11" s="21">
        <f>IF($E11=0,0,($P11/$E11)*100)</f>
        <v>52.074880488490734</v>
      </c>
      <c r="U11" s="23">
        <f>IF($E11=0,0,($Q11/$E11)*100)</f>
        <v>60.49185554171855</v>
      </c>
      <c r="V11" s="19">
        <v>943900</v>
      </c>
      <c r="W11" s="20">
        <v>630406</v>
      </c>
    </row>
    <row r="12" spans="1:23" ht="12.75" customHeight="1">
      <c r="A12" s="17"/>
      <c r="B12" s="18"/>
      <c r="C12" s="18"/>
      <c r="D12" s="18"/>
      <c r="E12" s="18">
        <f t="shared" si="0"/>
        <v>0</v>
      </c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607000000</v>
      </c>
      <c r="C13" s="18">
        <v>55000000</v>
      </c>
      <c r="D13" s="18"/>
      <c r="E13" s="18">
        <f t="shared" si="0"/>
        <v>662000000</v>
      </c>
      <c r="F13" s="19">
        <v>655688000</v>
      </c>
      <c r="G13" s="20">
        <v>583575000</v>
      </c>
      <c r="H13" s="19">
        <v>52416000</v>
      </c>
      <c r="I13" s="20">
        <v>31351379</v>
      </c>
      <c r="J13" s="19">
        <v>115974000</v>
      </c>
      <c r="K13" s="20">
        <v>84765922</v>
      </c>
      <c r="L13" s="19">
        <v>107879000</v>
      </c>
      <c r="M13" s="20">
        <v>95655984</v>
      </c>
      <c r="N13" s="19"/>
      <c r="O13" s="20"/>
      <c r="P13" s="19">
        <f t="shared" si="1"/>
        <v>276269000</v>
      </c>
      <c r="Q13" s="20">
        <f t="shared" si="2"/>
        <v>211773285</v>
      </c>
      <c r="R13" s="21">
        <f t="shared" si="3"/>
        <v>-6.980012761481022</v>
      </c>
      <c r="S13" s="22">
        <f t="shared" si="4"/>
        <v>12.84721706914248</v>
      </c>
      <c r="T13" s="21">
        <f>IF($E13=0,0,($P13/$E13)*100)</f>
        <v>41.73247734138973</v>
      </c>
      <c r="U13" s="23">
        <f>IF($E13=0,0,($Q13/$E13)*100)</f>
        <v>31.989922205438067</v>
      </c>
      <c r="V13" s="19">
        <v>17832000</v>
      </c>
      <c r="W13" s="20">
        <v>10921276</v>
      </c>
    </row>
    <row r="14" spans="1:23" ht="12.75" customHeight="1">
      <c r="A14" s="17" t="s">
        <v>37</v>
      </c>
      <c r="B14" s="18">
        <v>25895000</v>
      </c>
      <c r="C14" s="18">
        <v>-95000</v>
      </c>
      <c r="D14" s="18"/>
      <c r="E14" s="18">
        <f t="shared" si="0"/>
        <v>25800000</v>
      </c>
      <c r="F14" s="19">
        <v>25895000</v>
      </c>
      <c r="G14" s="20"/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1209851000</v>
      </c>
      <c r="C15" s="25">
        <f>SUM(C9:C14)</f>
        <v>54905000</v>
      </c>
      <c r="D15" s="25"/>
      <c r="E15" s="25">
        <f t="shared" si="0"/>
        <v>1264756000</v>
      </c>
      <c r="F15" s="26">
        <f aca="true" t="shared" si="5" ref="F15:O15">SUM(F9:F14)</f>
        <v>1258539000</v>
      </c>
      <c r="G15" s="27">
        <f t="shared" si="5"/>
        <v>1036066000</v>
      </c>
      <c r="H15" s="26">
        <f t="shared" si="5"/>
        <v>199139000</v>
      </c>
      <c r="I15" s="27">
        <f t="shared" si="5"/>
        <v>171021811</v>
      </c>
      <c r="J15" s="26">
        <f t="shared" si="5"/>
        <v>246995000</v>
      </c>
      <c r="K15" s="27">
        <f t="shared" si="5"/>
        <v>206500308</v>
      </c>
      <c r="L15" s="26">
        <f t="shared" si="5"/>
        <v>194249000</v>
      </c>
      <c r="M15" s="27">
        <f t="shared" si="5"/>
        <v>203584212</v>
      </c>
      <c r="N15" s="26">
        <f t="shared" si="5"/>
        <v>0</v>
      </c>
      <c r="O15" s="27">
        <f t="shared" si="5"/>
        <v>0</v>
      </c>
      <c r="P15" s="26">
        <f t="shared" si="1"/>
        <v>640383000</v>
      </c>
      <c r="Q15" s="27">
        <f t="shared" si="2"/>
        <v>581106331</v>
      </c>
      <c r="R15" s="28">
        <f t="shared" si="3"/>
        <v>-21.355088159679344</v>
      </c>
      <c r="S15" s="29">
        <f t="shared" si="4"/>
        <v>-1.4121509203753828</v>
      </c>
      <c r="T15" s="28">
        <f>IF(SUM($E9:$E13)=0,0,(P15/SUM($E9:$E13))*100)</f>
        <v>51.687307700999874</v>
      </c>
      <c r="U15" s="30">
        <f>IF(SUM($E9:$E13)=0,0,(Q15/SUM($E9:$E13))*100)</f>
        <v>46.902903008662136</v>
      </c>
      <c r="V15" s="26">
        <f>SUM(V9:V14)</f>
        <v>19862900</v>
      </c>
      <c r="W15" s="27">
        <f>SUM(W9:W14)</f>
        <v>11765460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251442000</v>
      </c>
      <c r="C17" s="18"/>
      <c r="D17" s="18"/>
      <c r="E17" s="18">
        <f>$B17+$C17+$D17</f>
        <v>251442000</v>
      </c>
      <c r="F17" s="19">
        <v>251442000</v>
      </c>
      <c r="G17" s="20">
        <v>251442000</v>
      </c>
      <c r="H17" s="19">
        <v>21005000</v>
      </c>
      <c r="I17" s="20">
        <v>44858658</v>
      </c>
      <c r="J17" s="19">
        <v>21581000</v>
      </c>
      <c r="K17" s="20">
        <v>49589126</v>
      </c>
      <c r="L17" s="19">
        <v>13227000</v>
      </c>
      <c r="M17" s="20">
        <v>44774092</v>
      </c>
      <c r="N17" s="19"/>
      <c r="O17" s="20"/>
      <c r="P17" s="19">
        <f>$H17+$J17+$L17+$N17</f>
        <v>55813000</v>
      </c>
      <c r="Q17" s="20">
        <f>$I17+$K17+$M17+$O17</f>
        <v>139221876</v>
      </c>
      <c r="R17" s="21">
        <f>IF($J17=0,0,(($L17-$J17)/$J17)*100)</f>
        <v>-38.70997636810157</v>
      </c>
      <c r="S17" s="22">
        <f>IF($K17=0,0,(($M17-$K17)/$K17)*100)</f>
        <v>-9.709858568590219</v>
      </c>
      <c r="T17" s="21">
        <f>IF($E17=0,0,($P17/$E17)*100)</f>
        <v>22.197166742230813</v>
      </c>
      <c r="U17" s="23">
        <f>IF($E17=0,0,($Q17/$E17)*100)</f>
        <v>55.3693798172143</v>
      </c>
      <c r="V17" s="19">
        <v>1700000</v>
      </c>
      <c r="W17" s="20">
        <v>304230</v>
      </c>
    </row>
    <row r="18" spans="1:23" ht="12.75" customHeight="1">
      <c r="A18" s="17" t="s">
        <v>41</v>
      </c>
      <c r="B18" s="18"/>
      <c r="C18" s="18"/>
      <c r="D18" s="18"/>
      <c r="E18" s="18">
        <f>$B18+$C18+$D18</f>
        <v>0</v>
      </c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186122000</v>
      </c>
      <c r="C19" s="18"/>
      <c r="D19" s="18"/>
      <c r="E19" s="18">
        <f>$B19+$C19+$D19</f>
        <v>186122000</v>
      </c>
      <c r="F19" s="19">
        <v>186121000</v>
      </c>
      <c r="G19" s="20">
        <v>186121000</v>
      </c>
      <c r="H19" s="19">
        <v>14021000</v>
      </c>
      <c r="I19" s="20">
        <v>9686318</v>
      </c>
      <c r="J19" s="19">
        <v>39449000</v>
      </c>
      <c r="K19" s="20">
        <v>37055685</v>
      </c>
      <c r="L19" s="19"/>
      <c r="M19" s="20">
        <v>50502806</v>
      </c>
      <c r="N19" s="19"/>
      <c r="O19" s="20"/>
      <c r="P19" s="19">
        <f>$H19+$J19+$L19+$N19</f>
        <v>53470000</v>
      </c>
      <c r="Q19" s="20">
        <f>$I19+$K19+$M19+$O19</f>
        <v>97244809</v>
      </c>
      <c r="R19" s="21">
        <f>IF($J19=0,0,(($L19-$J19)/$J19)*100)</f>
        <v>-100</v>
      </c>
      <c r="S19" s="22">
        <f>IF($K19=0,0,(($M19-$K19)/$K19)*100)</f>
        <v>36.2889553924047</v>
      </c>
      <c r="T19" s="21">
        <f>IF($E19=0,0,($P19/$E19)*100)</f>
        <v>28.728468423936988</v>
      </c>
      <c r="U19" s="23">
        <f>IF($E19=0,0,($Q19/$E19)*100)</f>
        <v>52.24788525805655</v>
      </c>
      <c r="V19" s="19">
        <v>50060000</v>
      </c>
      <c r="W19" s="20">
        <v>6598364</v>
      </c>
    </row>
    <row r="20" spans="1:23" ht="12.75" customHeight="1">
      <c r="A20" s="17" t="s">
        <v>43</v>
      </c>
      <c r="B20" s="18">
        <v>39000000</v>
      </c>
      <c r="C20" s="18">
        <v>-27858000</v>
      </c>
      <c r="D20" s="18"/>
      <c r="E20" s="18">
        <f>$B20+$C20+$D20</f>
        <v>11142000</v>
      </c>
      <c r="F20" s="19">
        <v>39000000</v>
      </c>
      <c r="G20" s="20">
        <v>3714000</v>
      </c>
      <c r="H20" s="19"/>
      <c r="I20" s="20">
        <v>453663</v>
      </c>
      <c r="J20" s="19"/>
      <c r="K20" s="20">
        <v>342000</v>
      </c>
      <c r="L20" s="19"/>
      <c r="M20" s="20">
        <v>300000</v>
      </c>
      <c r="N20" s="19"/>
      <c r="O20" s="20"/>
      <c r="P20" s="19">
        <f>$H20+$J20+$L20+$N20</f>
        <v>0</v>
      </c>
      <c r="Q20" s="20">
        <f>$I20+$K20+$M20+$O20</f>
        <v>1095663</v>
      </c>
      <c r="R20" s="21">
        <f>IF($J20=0,0,(($L20-$J20)/$J20)*100)</f>
        <v>0</v>
      </c>
      <c r="S20" s="22">
        <f>IF($K20=0,0,(($M20-$K20)/$K20)*100)</f>
        <v>-12.280701754385964</v>
      </c>
      <c r="T20" s="21">
        <f>IF($E20=0,0,($P20/$E20)*100)</f>
        <v>0</v>
      </c>
      <c r="U20" s="23">
        <f>IF($E20=0,0,($Q20/$E20)*100)</f>
        <v>9.833629509962305</v>
      </c>
      <c r="V20" s="19"/>
      <c r="W20" s="20"/>
    </row>
    <row r="21" spans="1:23" ht="12.75" customHeight="1">
      <c r="A21" s="24" t="s">
        <v>38</v>
      </c>
      <c r="B21" s="25">
        <f>SUM(B17:B20)</f>
        <v>476564000</v>
      </c>
      <c r="C21" s="25">
        <f>SUM(C17:C20)</f>
        <v>-27858000</v>
      </c>
      <c r="D21" s="25"/>
      <c r="E21" s="25">
        <f>$B21+$C21+$D21</f>
        <v>448706000</v>
      </c>
      <c r="F21" s="26">
        <f aca="true" t="shared" si="6" ref="F21:O21">SUM(F17:F20)</f>
        <v>476563000</v>
      </c>
      <c r="G21" s="27">
        <f t="shared" si="6"/>
        <v>441277000</v>
      </c>
      <c r="H21" s="26">
        <f t="shared" si="6"/>
        <v>35026000</v>
      </c>
      <c r="I21" s="27">
        <f t="shared" si="6"/>
        <v>54998639</v>
      </c>
      <c r="J21" s="26">
        <f t="shared" si="6"/>
        <v>61030000</v>
      </c>
      <c r="K21" s="27">
        <f t="shared" si="6"/>
        <v>86986811</v>
      </c>
      <c r="L21" s="26">
        <f t="shared" si="6"/>
        <v>13227000</v>
      </c>
      <c r="M21" s="27">
        <f t="shared" si="6"/>
        <v>95576898</v>
      </c>
      <c r="N21" s="26">
        <f t="shared" si="6"/>
        <v>0</v>
      </c>
      <c r="O21" s="27">
        <f t="shared" si="6"/>
        <v>0</v>
      </c>
      <c r="P21" s="26">
        <f>$H21+$J21+$L21+$N21</f>
        <v>109283000</v>
      </c>
      <c r="Q21" s="27">
        <f>$I21+$K21+$M21+$O21</f>
        <v>237562348</v>
      </c>
      <c r="R21" s="28">
        <f>IF($J21=0,0,(($L21-$J21)/$J21)*100)</f>
        <v>-78.32705226937571</v>
      </c>
      <c r="S21" s="29">
        <f>IF($K21=0,0,(($M21-$K21)/$K21)*100)</f>
        <v>9.875160269986216</v>
      </c>
      <c r="T21" s="28">
        <f>IF($E21=0,0,($P21/$E21)*100)</f>
        <v>24.355145685593683</v>
      </c>
      <c r="U21" s="30">
        <f>IF($E21=0,0,($Q21/$E21)*100)</f>
        <v>52.94387594549661</v>
      </c>
      <c r="V21" s="26">
        <f>SUM(V17:V20)</f>
        <v>51760000</v>
      </c>
      <c r="W21" s="27">
        <f>SUM(W17:W20)</f>
        <v>6902594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/>
      <c r="C23" s="18"/>
      <c r="D23" s="18"/>
      <c r="E23" s="18">
        <f>$B23+$C23+$D23</f>
        <v>0</v>
      </c>
      <c r="F23" s="19"/>
      <c r="G23" s="20"/>
      <c r="H23" s="19"/>
      <c r="I23" s="20"/>
      <c r="J23" s="19"/>
      <c r="K23" s="20"/>
      <c r="L23" s="19"/>
      <c r="M23" s="20"/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>
        <v>473859000</v>
      </c>
      <c r="W23" s="20">
        <v>200793249</v>
      </c>
    </row>
    <row r="24" spans="1:23" ht="12.75" customHeight="1">
      <c r="A24" s="17" t="s">
        <v>46</v>
      </c>
      <c r="B24" s="18"/>
      <c r="C24" s="18"/>
      <c r="D24" s="18"/>
      <c r="E24" s="18">
        <f>$B24+$C24+$D24</f>
        <v>0</v>
      </c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>
        <v>68267000</v>
      </c>
      <c r="W24" s="20">
        <v>4260675</v>
      </c>
    </row>
    <row r="25" spans="1:23" ht="12.75" customHeight="1">
      <c r="A25" s="17" t="s">
        <v>47</v>
      </c>
      <c r="B25" s="18">
        <v>5953090000</v>
      </c>
      <c r="C25" s="18"/>
      <c r="D25" s="18"/>
      <c r="E25" s="18">
        <f>$B25+$C25+$D25</f>
        <v>5953090000</v>
      </c>
      <c r="F25" s="19">
        <v>5953090000</v>
      </c>
      <c r="G25" s="20">
        <v>5953090000</v>
      </c>
      <c r="H25" s="19">
        <v>855018000</v>
      </c>
      <c r="I25" s="20">
        <v>899538825</v>
      </c>
      <c r="J25" s="19">
        <v>1281017000</v>
      </c>
      <c r="K25" s="20">
        <v>1372267694</v>
      </c>
      <c r="L25" s="19">
        <v>1126500000</v>
      </c>
      <c r="M25" s="20">
        <v>989301431</v>
      </c>
      <c r="N25" s="19"/>
      <c r="O25" s="20"/>
      <c r="P25" s="19">
        <f>$H25+$J25+$L25+$N25</f>
        <v>3262535000</v>
      </c>
      <c r="Q25" s="20">
        <f>$I25+$K25+$M25+$O25</f>
        <v>3261107950</v>
      </c>
      <c r="R25" s="21">
        <f>IF($J25=0,0,(($L25-$J25)/$J25)*100)</f>
        <v>-12.062056943818856</v>
      </c>
      <c r="S25" s="22">
        <f>IF($K25=0,0,(($M25-$K25)/$K25)*100)</f>
        <v>-27.907547825723277</v>
      </c>
      <c r="T25" s="21">
        <f>IF($E25=0,0,($P25/$E25)*100)</f>
        <v>54.80405974040372</v>
      </c>
      <c r="U25" s="23">
        <f>IF($E25=0,0,($Q25/$E25)*100)</f>
        <v>54.780088155898866</v>
      </c>
      <c r="V25" s="19"/>
      <c r="W25" s="20"/>
    </row>
    <row r="26" spans="1:23" ht="12.75" customHeight="1">
      <c r="A26" s="17" t="s">
        <v>48</v>
      </c>
      <c r="B26" s="18">
        <v>96842000</v>
      </c>
      <c r="C26" s="18"/>
      <c r="D26" s="18"/>
      <c r="E26" s="18">
        <f>$B26+$C26+$D26</f>
        <v>96842000</v>
      </c>
      <c r="F26" s="19">
        <v>96842000</v>
      </c>
      <c r="G26" s="20">
        <v>96842000</v>
      </c>
      <c r="H26" s="19">
        <v>9328000</v>
      </c>
      <c r="I26" s="20">
        <v>6669434</v>
      </c>
      <c r="J26" s="19">
        <v>20844000</v>
      </c>
      <c r="K26" s="20">
        <v>18762395</v>
      </c>
      <c r="L26" s="19">
        <v>21381000</v>
      </c>
      <c r="M26" s="20">
        <v>18182051</v>
      </c>
      <c r="N26" s="19"/>
      <c r="O26" s="20"/>
      <c r="P26" s="19">
        <f>$H26+$J26+$L26+$N26</f>
        <v>51553000</v>
      </c>
      <c r="Q26" s="20">
        <f>$I26+$K26+$M26+$O26</f>
        <v>43613880</v>
      </c>
      <c r="R26" s="21">
        <f>IF($J26=0,0,(($L26-$J26)/$J26)*100)</f>
        <v>2.5762809441565917</v>
      </c>
      <c r="S26" s="22">
        <f>IF($K26=0,0,(($M26-$K26)/$K26)*100)</f>
        <v>-3.0931232393305867</v>
      </c>
      <c r="T26" s="21">
        <f>IF($E26=0,0,($P26/$E26)*100)</f>
        <v>53.234133950145605</v>
      </c>
      <c r="U26" s="23">
        <f>IF($E26=0,0,($Q26/$E26)*100)</f>
        <v>45.036120691435535</v>
      </c>
      <c r="V26" s="19">
        <v>389000</v>
      </c>
      <c r="W26" s="20"/>
    </row>
    <row r="27" spans="1:23" ht="12.75" customHeight="1">
      <c r="A27" s="24" t="s">
        <v>38</v>
      </c>
      <c r="B27" s="25">
        <f>SUM(B23:B26)</f>
        <v>6049932000</v>
      </c>
      <c r="C27" s="25">
        <f>SUM(C23:C26)</f>
        <v>0</v>
      </c>
      <c r="D27" s="25"/>
      <c r="E27" s="25">
        <f>$B27+$C27+$D27</f>
        <v>6049932000</v>
      </c>
      <c r="F27" s="26">
        <f aca="true" t="shared" si="7" ref="F27:O27">SUM(F23:F26)</f>
        <v>6049932000</v>
      </c>
      <c r="G27" s="27">
        <f t="shared" si="7"/>
        <v>6049932000</v>
      </c>
      <c r="H27" s="26">
        <f t="shared" si="7"/>
        <v>864346000</v>
      </c>
      <c r="I27" s="27">
        <f t="shared" si="7"/>
        <v>906208259</v>
      </c>
      <c r="J27" s="26">
        <f t="shared" si="7"/>
        <v>1301861000</v>
      </c>
      <c r="K27" s="27">
        <f t="shared" si="7"/>
        <v>1391030089</v>
      </c>
      <c r="L27" s="26">
        <f t="shared" si="7"/>
        <v>1147881000</v>
      </c>
      <c r="M27" s="27">
        <f t="shared" si="7"/>
        <v>1007483482</v>
      </c>
      <c r="N27" s="26">
        <f t="shared" si="7"/>
        <v>0</v>
      </c>
      <c r="O27" s="27">
        <f t="shared" si="7"/>
        <v>0</v>
      </c>
      <c r="P27" s="26">
        <f>$H27+$J27+$L27+$N27</f>
        <v>3314088000</v>
      </c>
      <c r="Q27" s="27">
        <f>$I27+$K27+$M27+$O27</f>
        <v>3304721830</v>
      </c>
      <c r="R27" s="28">
        <f>IF($J27=0,0,(($L27-$J27)/$J27)*100)</f>
        <v>-11.827683600630175</v>
      </c>
      <c r="S27" s="29">
        <f>IF($K27=0,0,(($M27-$K27)/$K27)*100)</f>
        <v>-27.572847635217475</v>
      </c>
      <c r="T27" s="28">
        <f>IF($E27=0,0,($P27/$E27)*100)</f>
        <v>54.778929746648394</v>
      </c>
      <c r="U27" s="30">
        <f>IF($E27=0,0,($Q27/$E27)*100)</f>
        <v>54.624115279312235</v>
      </c>
      <c r="V27" s="26">
        <f>SUM(V23:V26)</f>
        <v>542515000</v>
      </c>
      <c r="W27" s="27">
        <f>SUM(W23:W26)</f>
        <v>205053924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587685000</v>
      </c>
      <c r="C29" s="18"/>
      <c r="D29" s="18"/>
      <c r="E29" s="18">
        <f>$B29+$C29+$D29</f>
        <v>587685000</v>
      </c>
      <c r="F29" s="19">
        <v>587685000</v>
      </c>
      <c r="G29" s="20">
        <v>587685000</v>
      </c>
      <c r="H29" s="19">
        <v>98153000</v>
      </c>
      <c r="I29" s="20">
        <v>148599230</v>
      </c>
      <c r="J29" s="19">
        <v>148163000</v>
      </c>
      <c r="K29" s="20">
        <v>184758983</v>
      </c>
      <c r="L29" s="19">
        <v>117613000</v>
      </c>
      <c r="M29" s="20">
        <v>152430004</v>
      </c>
      <c r="N29" s="19"/>
      <c r="O29" s="20"/>
      <c r="P29" s="19">
        <f>$H29+$J29+$L29+$N29</f>
        <v>363929000</v>
      </c>
      <c r="Q29" s="20">
        <f>$I29+$K29+$M29+$O29</f>
        <v>485788217</v>
      </c>
      <c r="R29" s="21">
        <f>IF($J29=0,0,(($L29-$J29)/$J29)*100)</f>
        <v>-20.619182926911577</v>
      </c>
      <c r="S29" s="22">
        <f>IF($K29=0,0,(($M29-$K29)/$K29)*100)</f>
        <v>-17.49791997934953</v>
      </c>
      <c r="T29" s="21">
        <f>IF($E29=0,0,($P29/$E29)*100)</f>
        <v>61.92586164356756</v>
      </c>
      <c r="U29" s="23">
        <f>IF($E29=0,0,($Q29/$E29)*100)</f>
        <v>82.66132656099782</v>
      </c>
      <c r="V29" s="19">
        <v>6382000</v>
      </c>
      <c r="W29" s="20">
        <v>3909805</v>
      </c>
    </row>
    <row r="30" spans="1:23" ht="12.75" customHeight="1">
      <c r="A30" s="24" t="s">
        <v>38</v>
      </c>
      <c r="B30" s="25">
        <f>B29</f>
        <v>587685000</v>
      </c>
      <c r="C30" s="25">
        <f>C29</f>
        <v>0</v>
      </c>
      <c r="D30" s="25"/>
      <c r="E30" s="25">
        <f>$B30+$C30+$D30</f>
        <v>587685000</v>
      </c>
      <c r="F30" s="26">
        <f aca="true" t="shared" si="8" ref="F30:O30">F29</f>
        <v>587685000</v>
      </c>
      <c r="G30" s="27">
        <f t="shared" si="8"/>
        <v>587685000</v>
      </c>
      <c r="H30" s="26">
        <f t="shared" si="8"/>
        <v>98153000</v>
      </c>
      <c r="I30" s="27">
        <f t="shared" si="8"/>
        <v>148599230</v>
      </c>
      <c r="J30" s="26">
        <f t="shared" si="8"/>
        <v>148163000</v>
      </c>
      <c r="K30" s="27">
        <f t="shared" si="8"/>
        <v>184758983</v>
      </c>
      <c r="L30" s="26">
        <f t="shared" si="8"/>
        <v>117613000</v>
      </c>
      <c r="M30" s="27">
        <f t="shared" si="8"/>
        <v>152430004</v>
      </c>
      <c r="N30" s="26">
        <f t="shared" si="8"/>
        <v>0</v>
      </c>
      <c r="O30" s="27">
        <f t="shared" si="8"/>
        <v>0</v>
      </c>
      <c r="P30" s="26">
        <f>$H30+$J30+$L30+$N30</f>
        <v>363929000</v>
      </c>
      <c r="Q30" s="27">
        <f>$I30+$K30+$M30+$O30</f>
        <v>485788217</v>
      </c>
      <c r="R30" s="28">
        <f>IF($J30=0,0,(($L30-$J30)/$J30)*100)</f>
        <v>-20.619182926911577</v>
      </c>
      <c r="S30" s="29">
        <f>IF($K30=0,0,(($M30-$K30)/$K30)*100)</f>
        <v>-17.49791997934953</v>
      </c>
      <c r="T30" s="28">
        <f>IF($E30=0,0,($P30/$E30)*100)</f>
        <v>61.92586164356756</v>
      </c>
      <c r="U30" s="30">
        <f>IF($E30=0,0,($Q30/$E30)*100)</f>
        <v>82.66132656099782</v>
      </c>
      <c r="V30" s="26">
        <f>V29</f>
        <v>6382000</v>
      </c>
      <c r="W30" s="27">
        <f>W29</f>
        <v>3909805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1980340000</v>
      </c>
      <c r="C32" s="18"/>
      <c r="D32" s="18"/>
      <c r="E32" s="18">
        <f aca="true" t="shared" si="9" ref="E32:E37">$B32+$C32+$D32</f>
        <v>1980340000</v>
      </c>
      <c r="F32" s="19">
        <v>1980340000</v>
      </c>
      <c r="G32" s="20">
        <v>1980340000</v>
      </c>
      <c r="H32" s="19">
        <v>371673000</v>
      </c>
      <c r="I32" s="20">
        <v>445569244</v>
      </c>
      <c r="J32" s="19">
        <v>279864000</v>
      </c>
      <c r="K32" s="20">
        <v>467757536</v>
      </c>
      <c r="L32" s="19">
        <v>269325000</v>
      </c>
      <c r="M32" s="20">
        <v>273479938</v>
      </c>
      <c r="N32" s="19"/>
      <c r="O32" s="20"/>
      <c r="P32" s="19">
        <f aca="true" t="shared" si="10" ref="P32:P37">$H32+$J32+$L32+$N32</f>
        <v>920862000</v>
      </c>
      <c r="Q32" s="20">
        <f aca="true" t="shared" si="11" ref="Q32:Q37">$I32+$K32+$M32+$O32</f>
        <v>1186806718</v>
      </c>
      <c r="R32" s="21">
        <f aca="true" t="shared" si="12" ref="R32:R37">IF($J32=0,0,(($L32-$J32)/$J32)*100)</f>
        <v>-3.76575765371752</v>
      </c>
      <c r="S32" s="22">
        <f aca="true" t="shared" si="13" ref="S32:S37">IF($K32=0,0,(($M32-$K32)/$K32)*100)</f>
        <v>-41.53382533638111</v>
      </c>
      <c r="T32" s="21">
        <f>IF($E32=0,0,($P32/$E32)*100)</f>
        <v>46.50019693587969</v>
      </c>
      <c r="U32" s="23">
        <f>IF($E32=0,0,($Q32/$E32)*100)</f>
        <v>59.9294423179858</v>
      </c>
      <c r="V32" s="19">
        <v>30062000</v>
      </c>
      <c r="W32" s="20">
        <v>7360630</v>
      </c>
    </row>
    <row r="33" spans="1:23" ht="12.75" customHeight="1">
      <c r="A33" s="17" t="s">
        <v>53</v>
      </c>
      <c r="B33" s="18">
        <v>3613243000</v>
      </c>
      <c r="C33" s="18"/>
      <c r="D33" s="18"/>
      <c r="E33" s="18">
        <f t="shared" si="9"/>
        <v>3613243000</v>
      </c>
      <c r="F33" s="19">
        <v>3613243000</v>
      </c>
      <c r="G33" s="20"/>
      <c r="H33" s="19"/>
      <c r="I33" s="20"/>
      <c r="J33" s="19"/>
      <c r="K33" s="20"/>
      <c r="L33" s="19"/>
      <c r="M33" s="20"/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/>
      <c r="C34" s="18"/>
      <c r="D34" s="18"/>
      <c r="E34" s="18">
        <f t="shared" si="9"/>
        <v>0</v>
      </c>
      <c r="F34" s="19"/>
      <c r="G34" s="20"/>
      <c r="H34" s="19"/>
      <c r="I34" s="20"/>
      <c r="J34" s="19"/>
      <c r="K34" s="20"/>
      <c r="L34" s="19"/>
      <c r="M34" s="20"/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177899000</v>
      </c>
      <c r="C35" s="18"/>
      <c r="D35" s="18"/>
      <c r="E35" s="18">
        <f t="shared" si="9"/>
        <v>177899000</v>
      </c>
      <c r="F35" s="19">
        <v>177899000</v>
      </c>
      <c r="G35" s="20">
        <v>177899000</v>
      </c>
      <c r="H35" s="19"/>
      <c r="I35" s="20">
        <v>8078581</v>
      </c>
      <c r="J35" s="19"/>
      <c r="K35" s="20">
        <v>33447863</v>
      </c>
      <c r="L35" s="19">
        <v>5635000</v>
      </c>
      <c r="M35" s="20">
        <v>8674259</v>
      </c>
      <c r="N35" s="19"/>
      <c r="O35" s="20"/>
      <c r="P35" s="19">
        <f t="shared" si="10"/>
        <v>5635000</v>
      </c>
      <c r="Q35" s="20">
        <f t="shared" si="11"/>
        <v>50200703</v>
      </c>
      <c r="R35" s="21">
        <f t="shared" si="12"/>
        <v>0</v>
      </c>
      <c r="S35" s="22">
        <f t="shared" si="13"/>
        <v>-74.06632824345161</v>
      </c>
      <c r="T35" s="21">
        <f>IF($E35=0,0,($P35/$E35)*100)</f>
        <v>3.1675276420890506</v>
      </c>
      <c r="U35" s="23">
        <f>IF($E35=0,0,($Q35/$E35)*100)</f>
        <v>28.21865384291086</v>
      </c>
      <c r="V35" s="19">
        <v>2841000</v>
      </c>
      <c r="W35" s="20">
        <v>971124</v>
      </c>
    </row>
    <row r="36" spans="1:23" ht="12.75" customHeight="1">
      <c r="A36" s="17" t="s">
        <v>56</v>
      </c>
      <c r="B36" s="18"/>
      <c r="C36" s="18"/>
      <c r="D36" s="18"/>
      <c r="E36" s="18">
        <f t="shared" si="9"/>
        <v>0</v>
      </c>
      <c r="F36" s="19"/>
      <c r="G36" s="20"/>
      <c r="H36" s="19"/>
      <c r="I36" s="20"/>
      <c r="J36" s="19"/>
      <c r="K36" s="20"/>
      <c r="L36" s="19"/>
      <c r="M36" s="20"/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5771482000</v>
      </c>
      <c r="C37" s="25">
        <f>SUM(C32:C36)</f>
        <v>0</v>
      </c>
      <c r="D37" s="25"/>
      <c r="E37" s="25">
        <f t="shared" si="9"/>
        <v>5771482000</v>
      </c>
      <c r="F37" s="26">
        <f aca="true" t="shared" si="14" ref="F37:O37">SUM(F32:F36)</f>
        <v>5771482000</v>
      </c>
      <c r="G37" s="27">
        <f t="shared" si="14"/>
        <v>2158239000</v>
      </c>
      <c r="H37" s="26">
        <f t="shared" si="14"/>
        <v>371673000</v>
      </c>
      <c r="I37" s="27">
        <f t="shared" si="14"/>
        <v>453647825</v>
      </c>
      <c r="J37" s="26">
        <f t="shared" si="14"/>
        <v>279864000</v>
      </c>
      <c r="K37" s="27">
        <f t="shared" si="14"/>
        <v>501205399</v>
      </c>
      <c r="L37" s="26">
        <f t="shared" si="14"/>
        <v>274960000</v>
      </c>
      <c r="M37" s="27">
        <f t="shared" si="14"/>
        <v>282154197</v>
      </c>
      <c r="N37" s="26">
        <f t="shared" si="14"/>
        <v>0</v>
      </c>
      <c r="O37" s="27">
        <f t="shared" si="14"/>
        <v>0</v>
      </c>
      <c r="P37" s="26">
        <f t="shared" si="10"/>
        <v>926497000</v>
      </c>
      <c r="Q37" s="27">
        <f t="shared" si="11"/>
        <v>1237007421</v>
      </c>
      <c r="R37" s="28">
        <f t="shared" si="12"/>
        <v>-1.7522796787010835</v>
      </c>
      <c r="S37" s="29">
        <f t="shared" si="13"/>
        <v>-43.70487677049145</v>
      </c>
      <c r="T37" s="28">
        <f>IF((+$E32+$E35)=0,0,(P37/(+$E32+$E35))*100)</f>
        <v>42.92837818239778</v>
      </c>
      <c r="U37" s="30">
        <f>IF((+$E32+$E35)=0,0,(Q37/(+$E32+$E35))*100)</f>
        <v>57.31559021035205</v>
      </c>
      <c r="V37" s="26">
        <f>SUM(V32:V36)</f>
        <v>32903000</v>
      </c>
      <c r="W37" s="27">
        <f>SUM(W32:W36)</f>
        <v>8331754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/>
      <c r="C39" s="18"/>
      <c r="D39" s="18"/>
      <c r="E39" s="18">
        <f aca="true" t="shared" si="15" ref="E39:E47">$B39+$C39+$D39</f>
        <v>0</v>
      </c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4862608000</v>
      </c>
      <c r="C40" s="18">
        <v>-3954000</v>
      </c>
      <c r="D40" s="18"/>
      <c r="E40" s="18">
        <f t="shared" si="15"/>
        <v>4858654000</v>
      </c>
      <c r="F40" s="19">
        <v>4858654000</v>
      </c>
      <c r="G40" s="20"/>
      <c r="H40" s="19"/>
      <c r="I40" s="20"/>
      <c r="J40" s="19"/>
      <c r="K40" s="20"/>
      <c r="L40" s="19"/>
      <c r="M40" s="20"/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452915000</v>
      </c>
      <c r="C41" s="18"/>
      <c r="D41" s="18"/>
      <c r="E41" s="18">
        <f t="shared" si="15"/>
        <v>452915000</v>
      </c>
      <c r="F41" s="19">
        <v>452915000</v>
      </c>
      <c r="G41" s="20">
        <v>452915000</v>
      </c>
      <c r="H41" s="19">
        <v>22332000</v>
      </c>
      <c r="I41" s="20">
        <v>32539355</v>
      </c>
      <c r="J41" s="19">
        <v>41131000</v>
      </c>
      <c r="K41" s="20">
        <v>67947931</v>
      </c>
      <c r="L41" s="19">
        <v>89002000</v>
      </c>
      <c r="M41" s="20">
        <v>71437115</v>
      </c>
      <c r="N41" s="19"/>
      <c r="O41" s="20"/>
      <c r="P41" s="19">
        <f t="shared" si="16"/>
        <v>152465000</v>
      </c>
      <c r="Q41" s="20">
        <f t="shared" si="17"/>
        <v>171924401</v>
      </c>
      <c r="R41" s="21">
        <f t="shared" si="18"/>
        <v>116.38666699083416</v>
      </c>
      <c r="S41" s="22">
        <f t="shared" si="19"/>
        <v>5.135084981469119</v>
      </c>
      <c r="T41" s="21">
        <f t="shared" si="20"/>
        <v>33.66304935804732</v>
      </c>
      <c r="U41" s="23">
        <f t="shared" si="21"/>
        <v>37.95952905070487</v>
      </c>
      <c r="V41" s="19">
        <v>48833000</v>
      </c>
      <c r="W41" s="20"/>
    </row>
    <row r="42" spans="1:23" ht="12.75" customHeight="1">
      <c r="A42" s="17" t="s">
        <v>61</v>
      </c>
      <c r="B42" s="18"/>
      <c r="C42" s="18"/>
      <c r="D42" s="18"/>
      <c r="E42" s="18">
        <f t="shared" si="15"/>
        <v>0</v>
      </c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/>
      <c r="C43" s="18"/>
      <c r="D43" s="18"/>
      <c r="E43" s="18">
        <f t="shared" si="15"/>
        <v>0</v>
      </c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1803932000</v>
      </c>
      <c r="C44" s="18"/>
      <c r="D44" s="18"/>
      <c r="E44" s="18">
        <f t="shared" si="15"/>
        <v>1803932000</v>
      </c>
      <c r="F44" s="19">
        <v>1803932000</v>
      </c>
      <c r="G44" s="20">
        <v>1803932000</v>
      </c>
      <c r="H44" s="19">
        <v>213752000</v>
      </c>
      <c r="I44" s="20">
        <v>146279873</v>
      </c>
      <c r="J44" s="19">
        <v>271751000</v>
      </c>
      <c r="K44" s="20">
        <v>256022955</v>
      </c>
      <c r="L44" s="19">
        <v>204365000</v>
      </c>
      <c r="M44" s="20">
        <v>299295277</v>
      </c>
      <c r="N44" s="19"/>
      <c r="O44" s="20"/>
      <c r="P44" s="19">
        <f t="shared" si="16"/>
        <v>689868000</v>
      </c>
      <c r="Q44" s="20">
        <f t="shared" si="17"/>
        <v>701598105</v>
      </c>
      <c r="R44" s="21">
        <f t="shared" si="18"/>
        <v>-24.79696486857454</v>
      </c>
      <c r="S44" s="22">
        <f t="shared" si="19"/>
        <v>16.901735236982947</v>
      </c>
      <c r="T44" s="21">
        <f t="shared" si="20"/>
        <v>38.24246146750543</v>
      </c>
      <c r="U44" s="23">
        <f t="shared" si="21"/>
        <v>38.89271352800438</v>
      </c>
      <c r="V44" s="19">
        <v>24996000</v>
      </c>
      <c r="W44" s="20"/>
    </row>
    <row r="45" spans="1:23" ht="12.75" customHeight="1">
      <c r="A45" s="17" t="s">
        <v>64</v>
      </c>
      <c r="B45" s="18">
        <v>791729000</v>
      </c>
      <c r="C45" s="18">
        <v>-200000000</v>
      </c>
      <c r="D45" s="18"/>
      <c r="E45" s="18">
        <f t="shared" si="15"/>
        <v>591729000</v>
      </c>
      <c r="F45" s="19">
        <v>591729000</v>
      </c>
      <c r="G45" s="20"/>
      <c r="H45" s="19"/>
      <c r="I45" s="20"/>
      <c r="J45" s="19"/>
      <c r="K45" s="20"/>
      <c r="L45" s="19"/>
      <c r="M45" s="20"/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975399000</v>
      </c>
      <c r="C46" s="18"/>
      <c r="D46" s="18"/>
      <c r="E46" s="18">
        <f t="shared" si="15"/>
        <v>975399000</v>
      </c>
      <c r="F46" s="19">
        <v>975399000</v>
      </c>
      <c r="G46" s="20"/>
      <c r="H46" s="19"/>
      <c r="I46" s="20"/>
      <c r="J46" s="19"/>
      <c r="K46" s="20"/>
      <c r="L46" s="19"/>
      <c r="M46" s="20"/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8886583000</v>
      </c>
      <c r="C47" s="25">
        <f>SUM(C39:C46)</f>
        <v>-203954000</v>
      </c>
      <c r="D47" s="25"/>
      <c r="E47" s="25">
        <f t="shared" si="15"/>
        <v>8682629000</v>
      </c>
      <c r="F47" s="26">
        <f aca="true" t="shared" si="22" ref="F47:O47">SUM(F39:F46)</f>
        <v>8682629000</v>
      </c>
      <c r="G47" s="27">
        <f t="shared" si="22"/>
        <v>2256847000</v>
      </c>
      <c r="H47" s="26">
        <f t="shared" si="22"/>
        <v>236084000</v>
      </c>
      <c r="I47" s="27">
        <f t="shared" si="22"/>
        <v>178819228</v>
      </c>
      <c r="J47" s="26">
        <f t="shared" si="22"/>
        <v>312882000</v>
      </c>
      <c r="K47" s="27">
        <f t="shared" si="22"/>
        <v>323970886</v>
      </c>
      <c r="L47" s="26">
        <f t="shared" si="22"/>
        <v>293367000</v>
      </c>
      <c r="M47" s="27">
        <f t="shared" si="22"/>
        <v>370732392</v>
      </c>
      <c r="N47" s="26">
        <f t="shared" si="22"/>
        <v>0</v>
      </c>
      <c r="O47" s="27">
        <f t="shared" si="22"/>
        <v>0</v>
      </c>
      <c r="P47" s="26">
        <f t="shared" si="16"/>
        <v>842333000</v>
      </c>
      <c r="Q47" s="27">
        <f t="shared" si="17"/>
        <v>873522506</v>
      </c>
      <c r="R47" s="28">
        <f t="shared" si="18"/>
        <v>-6.237175676453104</v>
      </c>
      <c r="S47" s="29">
        <f t="shared" si="19"/>
        <v>14.433860578447163</v>
      </c>
      <c r="T47" s="28">
        <f>IF((+$E41+$E43+$E43)=0,0,(P47/(+$E41+$E43+$E44))*100)</f>
        <v>37.323442838615115</v>
      </c>
      <c r="U47" s="30">
        <f>IF((+$E41+$E43+$E44)=0,0,(Q47/(+$E41+$E43+$E44))*100)</f>
        <v>38.70543754184489</v>
      </c>
      <c r="V47" s="26">
        <f>SUM(V39:V46)</f>
        <v>73829000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/>
      <c r="C49" s="18"/>
      <c r="D49" s="18"/>
      <c r="E49" s="18">
        <f>$B49+$C49+$D49</f>
        <v>0</v>
      </c>
      <c r="F49" s="19"/>
      <c r="G49" s="20"/>
      <c r="H49" s="19"/>
      <c r="I49" s="20"/>
      <c r="J49" s="19"/>
      <c r="K49" s="20"/>
      <c r="L49" s="19"/>
      <c r="M49" s="20"/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/>
      <c r="C50" s="18"/>
      <c r="D50" s="18"/>
      <c r="E50" s="18">
        <f>$B50+$C50+$D50</f>
        <v>0</v>
      </c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/>
      <c r="C51" s="18"/>
      <c r="D51" s="18"/>
      <c r="E51" s="18">
        <f>$B51+$C51+$D51</f>
        <v>0</v>
      </c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/>
      <c r="C52" s="18"/>
      <c r="D52" s="18"/>
      <c r="E52" s="18">
        <f>$B52+$C52+$D52</f>
        <v>0</v>
      </c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48182000</v>
      </c>
      <c r="C55" s="18"/>
      <c r="D55" s="18"/>
      <c r="E55" s="18">
        <f>$B55+$C55+$D55</f>
        <v>48182000</v>
      </c>
      <c r="F55" s="19">
        <v>48182000</v>
      </c>
      <c r="G55" s="20">
        <v>48182000</v>
      </c>
      <c r="H55" s="19"/>
      <c r="I55" s="20">
        <v>1678215</v>
      </c>
      <c r="J55" s="19"/>
      <c r="K55" s="20">
        <v>15264310</v>
      </c>
      <c r="L55" s="19">
        <v>25539000</v>
      </c>
      <c r="M55" s="20">
        <v>16115875</v>
      </c>
      <c r="N55" s="19"/>
      <c r="O55" s="20"/>
      <c r="P55" s="19">
        <f>$H55+$J55+$L55+$N55</f>
        <v>25539000</v>
      </c>
      <c r="Q55" s="20">
        <f>$I55+$K55+$M55+$O55</f>
        <v>33058400</v>
      </c>
      <c r="R55" s="21">
        <f>IF($J55=0,0,(($L55-$J55)/$J55)*100)</f>
        <v>0</v>
      </c>
      <c r="S55" s="22">
        <f>IF($K55=0,0,(($M55-$K55)/$K55)*100)</f>
        <v>5.578797862464795</v>
      </c>
      <c r="T55" s="21">
        <f>IF($E55=0,0,($P55/$E55)*100)</f>
        <v>53.005271678220076</v>
      </c>
      <c r="U55" s="23">
        <f>IF($E55=0,0,($Q55/$E55)*100)</f>
        <v>68.61151467352954</v>
      </c>
      <c r="V55" s="19">
        <v>11461000</v>
      </c>
      <c r="W55" s="20">
        <v>1435000</v>
      </c>
    </row>
    <row r="56" spans="1:23" ht="12.75" customHeight="1">
      <c r="A56" s="17" t="s">
        <v>73</v>
      </c>
      <c r="B56" s="18">
        <v>67328000</v>
      </c>
      <c r="C56" s="18"/>
      <c r="D56" s="18"/>
      <c r="E56" s="18">
        <f>$B56+$C56+$D56</f>
        <v>67328000</v>
      </c>
      <c r="F56" s="19">
        <v>67328000</v>
      </c>
      <c r="G56" s="20"/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100000000</v>
      </c>
      <c r="C57" s="18"/>
      <c r="D57" s="18"/>
      <c r="E57" s="18">
        <f>$B57+$C57+$D57</f>
        <v>100000000</v>
      </c>
      <c r="F57" s="19">
        <v>100000000</v>
      </c>
      <c r="G57" s="20">
        <v>100000000</v>
      </c>
      <c r="H57" s="19"/>
      <c r="I57" s="20">
        <v>8118178</v>
      </c>
      <c r="J57" s="19">
        <v>15352000</v>
      </c>
      <c r="K57" s="20">
        <v>26319074</v>
      </c>
      <c r="L57" s="19">
        <v>7887000</v>
      </c>
      <c r="M57" s="20">
        <v>-8827755</v>
      </c>
      <c r="N57" s="19"/>
      <c r="O57" s="20"/>
      <c r="P57" s="19">
        <f>$H57+$J57+$L57+$N57</f>
        <v>23239000</v>
      </c>
      <c r="Q57" s="20">
        <f>$I57+$K57+$M57+$O57</f>
        <v>25609497</v>
      </c>
      <c r="R57" s="21">
        <f>IF($J57=0,0,(($L57-$J57)/$J57)*100)</f>
        <v>-48.625586242834814</v>
      </c>
      <c r="S57" s="22">
        <f>IF($K57=0,0,(($M57-$K57)/$K57)*100)</f>
        <v>-133.54128264543047</v>
      </c>
      <c r="T57" s="21">
        <f>IF($E57=0,0,($P57/$E57)*100)</f>
        <v>23.239</v>
      </c>
      <c r="U57" s="23">
        <f>IF($E57=0,0,($Q57/$E57)*100)</f>
        <v>25.609496999999998</v>
      </c>
      <c r="V57" s="19">
        <v>162032000</v>
      </c>
      <c r="W57" s="20">
        <v>44844549</v>
      </c>
    </row>
    <row r="58" spans="1:23" ht="12.75" customHeight="1">
      <c r="A58" s="24" t="s">
        <v>38</v>
      </c>
      <c r="B58" s="25">
        <f>SUM(B55:B57)</f>
        <v>215510000</v>
      </c>
      <c r="C58" s="25">
        <f>SUM(C55:C57)</f>
        <v>0</v>
      </c>
      <c r="D58" s="25"/>
      <c r="E58" s="25">
        <f>$B58+$C58+$D58</f>
        <v>215510000</v>
      </c>
      <c r="F58" s="26">
        <f aca="true" t="shared" si="24" ref="F58:O58">SUM(F55:F57)</f>
        <v>215510000</v>
      </c>
      <c r="G58" s="27">
        <f t="shared" si="24"/>
        <v>148182000</v>
      </c>
      <c r="H58" s="26">
        <f t="shared" si="24"/>
        <v>0</v>
      </c>
      <c r="I58" s="27">
        <f t="shared" si="24"/>
        <v>9796393</v>
      </c>
      <c r="J58" s="26">
        <f t="shared" si="24"/>
        <v>15352000</v>
      </c>
      <c r="K58" s="27">
        <f t="shared" si="24"/>
        <v>41583384</v>
      </c>
      <c r="L58" s="26">
        <f t="shared" si="24"/>
        <v>33426000</v>
      </c>
      <c r="M58" s="27">
        <f t="shared" si="24"/>
        <v>7288120</v>
      </c>
      <c r="N58" s="26">
        <f t="shared" si="24"/>
        <v>0</v>
      </c>
      <c r="O58" s="27">
        <f t="shared" si="24"/>
        <v>0</v>
      </c>
      <c r="P58" s="26">
        <f>$H58+$J58+$L58+$N58</f>
        <v>48778000</v>
      </c>
      <c r="Q58" s="27">
        <f>$I58+$K58+$M58+$O58</f>
        <v>58667897</v>
      </c>
      <c r="R58" s="28">
        <f>IF($J58=0,0,(($L58-$J58)/$J58)*100)</f>
        <v>117.73058884835852</v>
      </c>
      <c r="S58" s="29">
        <f>IF($K58=0,0,(($M58-$K58)/$K58)*100)</f>
        <v>-82.47348027279358</v>
      </c>
      <c r="T58" s="28">
        <f>IF((+$E55+$E57)=0,0,(P58/(+$E55+$E57))*100)</f>
        <v>32.91762832192844</v>
      </c>
      <c r="U58" s="30">
        <f>IF((+$E55+$E57)=0,0,(Q58/(+$E55+$E57))*100)</f>
        <v>39.591783752412574</v>
      </c>
      <c r="V58" s="26">
        <f>SUM(V55:V57)</f>
        <v>173493000</v>
      </c>
      <c r="W58" s="27">
        <f>SUM(W55:W57)</f>
        <v>46279549</v>
      </c>
    </row>
    <row r="59" spans="1:23" ht="12.75" customHeight="1">
      <c r="A59" s="42" t="s">
        <v>75</v>
      </c>
      <c r="B59" s="43">
        <f>SUM(B9:B14,B17:B20,B23:B26,B29,B32:B36,B39:B46,B49:B52,B55:B57)</f>
        <v>23197607000</v>
      </c>
      <c r="C59" s="43">
        <f>SUM(C9:C14,C17:C20,C23:C26,C29,C32:C36,C39:C46,C49:C52,C55:C57)</f>
        <v>-176907000</v>
      </c>
      <c r="D59" s="43"/>
      <c r="E59" s="43">
        <f>$B59+$C59+$D59</f>
        <v>23020700000</v>
      </c>
      <c r="F59" s="44">
        <f aca="true" t="shared" si="25" ref="F59:O59">SUM(F9:F14,F17:F20,F23:F26,F29,F32:F36,F39:F46,F49:F52,F55:F57)</f>
        <v>23042340000</v>
      </c>
      <c r="G59" s="45">
        <f t="shared" si="25"/>
        <v>12678228000</v>
      </c>
      <c r="H59" s="44">
        <f t="shared" si="25"/>
        <v>1804421000</v>
      </c>
      <c r="I59" s="45">
        <f t="shared" si="25"/>
        <v>1923091385</v>
      </c>
      <c r="J59" s="44">
        <f t="shared" si="25"/>
        <v>2366147000</v>
      </c>
      <c r="K59" s="45">
        <f t="shared" si="25"/>
        <v>2736035860</v>
      </c>
      <c r="L59" s="44">
        <f t="shared" si="25"/>
        <v>2074723000</v>
      </c>
      <c r="M59" s="45">
        <f t="shared" si="25"/>
        <v>2119249305</v>
      </c>
      <c r="N59" s="44">
        <f t="shared" si="25"/>
        <v>0</v>
      </c>
      <c r="O59" s="45">
        <f t="shared" si="25"/>
        <v>0</v>
      </c>
      <c r="P59" s="44">
        <f>$H59+$J59+$L59+$N59</f>
        <v>6245291000</v>
      </c>
      <c r="Q59" s="45">
        <f>$I59+$K59+$M59+$O59</f>
        <v>6778376550</v>
      </c>
      <c r="R59" s="46">
        <f>IF($J59=0,0,(($L59-$J59)/$J59)*100)</f>
        <v>-12.316394543534278</v>
      </c>
      <c r="S59" s="47">
        <f>IF($K59=0,0,(($M59-$K59)/$K59)*100)</f>
        <v>-22.543072772445313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46.32910335070291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50.28366296061001</v>
      </c>
      <c r="V59" s="44">
        <f>SUM(V9:V14,V17:V20,V23:V26,V29,V32:V36,V39:V46,V49:V52,V55:V57)</f>
        <v>900744900</v>
      </c>
      <c r="W59" s="45">
        <f>SUM(W9:W14,W17:W20,W23:W26,W29,W32:W36,W39:W46,W49:W52,W55:W57)</f>
        <v>282243086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14955762000</v>
      </c>
      <c r="C61" s="18">
        <v>-67845000</v>
      </c>
      <c r="D61" s="18"/>
      <c r="E61" s="18">
        <f>$B61+$C61+$D61</f>
        <v>14887917000</v>
      </c>
      <c r="F61" s="19">
        <v>15577634000</v>
      </c>
      <c r="G61" s="20">
        <v>14887917000</v>
      </c>
      <c r="H61" s="19">
        <v>2677288000</v>
      </c>
      <c r="I61" s="20">
        <v>2635565084</v>
      </c>
      <c r="J61" s="19">
        <v>3672683000</v>
      </c>
      <c r="K61" s="20">
        <v>3729378416</v>
      </c>
      <c r="L61" s="19">
        <v>2843746000</v>
      </c>
      <c r="M61" s="20">
        <v>2769277129</v>
      </c>
      <c r="N61" s="19"/>
      <c r="O61" s="20"/>
      <c r="P61" s="19">
        <f>$H61+$J61+$L61+$N61</f>
        <v>9193717000</v>
      </c>
      <c r="Q61" s="20">
        <f>$I61+$K61+$M61+$O61</f>
        <v>9134220629</v>
      </c>
      <c r="R61" s="21">
        <f>IF($J61=0,0,(($L61-$J61)/$J61)*100)</f>
        <v>-22.57033890482789</v>
      </c>
      <c r="S61" s="22">
        <f>IF($K61=0,0,(($M61-$K61)/$K61)*100)</f>
        <v>-25.74427102599502</v>
      </c>
      <c r="T61" s="21">
        <f>IF($E61=0,0,($P61/$E61)*100)</f>
        <v>61.752876510528644</v>
      </c>
      <c r="U61" s="23">
        <f>IF($E61=0,0,($Q61/$E61)*100)</f>
        <v>61.35324793253481</v>
      </c>
      <c r="V61" s="19">
        <v>654348000</v>
      </c>
      <c r="W61" s="20">
        <v>104998900</v>
      </c>
    </row>
    <row r="62" spans="1:23" ht="12.75" customHeight="1">
      <c r="A62" s="35" t="s">
        <v>38</v>
      </c>
      <c r="B62" s="36">
        <f>B61</f>
        <v>14955762000</v>
      </c>
      <c r="C62" s="36">
        <f>C61</f>
        <v>-67845000</v>
      </c>
      <c r="D62" s="36"/>
      <c r="E62" s="36">
        <f>$B62+$C62+$D62</f>
        <v>14887917000</v>
      </c>
      <c r="F62" s="37">
        <f aca="true" t="shared" si="26" ref="F62:O62">F61</f>
        <v>15577634000</v>
      </c>
      <c r="G62" s="38">
        <f t="shared" si="26"/>
        <v>14887917000</v>
      </c>
      <c r="H62" s="37">
        <f t="shared" si="26"/>
        <v>2677288000</v>
      </c>
      <c r="I62" s="38">
        <f t="shared" si="26"/>
        <v>2635565084</v>
      </c>
      <c r="J62" s="37">
        <f t="shared" si="26"/>
        <v>3672683000</v>
      </c>
      <c r="K62" s="38">
        <f t="shared" si="26"/>
        <v>3729378416</v>
      </c>
      <c r="L62" s="37">
        <f t="shared" si="26"/>
        <v>2843746000</v>
      </c>
      <c r="M62" s="38">
        <f t="shared" si="26"/>
        <v>2769277129</v>
      </c>
      <c r="N62" s="37">
        <f t="shared" si="26"/>
        <v>0</v>
      </c>
      <c r="O62" s="38">
        <f t="shared" si="26"/>
        <v>0</v>
      </c>
      <c r="P62" s="37">
        <f>$H62+$J62+$L62+$N62</f>
        <v>9193717000</v>
      </c>
      <c r="Q62" s="38">
        <f>$I62+$K62+$M62+$O62</f>
        <v>9134220629</v>
      </c>
      <c r="R62" s="39">
        <f>IF($J62=0,0,(($L62-$J62)/$J62)*100)</f>
        <v>-22.57033890482789</v>
      </c>
      <c r="S62" s="40">
        <f>IF($K62=0,0,(($M62-$K62)/$K62)*100)</f>
        <v>-25.74427102599502</v>
      </c>
      <c r="T62" s="39">
        <f>IF($E62=0,0,($P62/$E62)*100)</f>
        <v>61.752876510528644</v>
      </c>
      <c r="U62" s="41">
        <f>IF($E62=0,0,($Q62/$E62)*100)</f>
        <v>61.35324793253481</v>
      </c>
      <c r="V62" s="37">
        <f>V61</f>
        <v>654348000</v>
      </c>
      <c r="W62" s="38">
        <f>W61</f>
        <v>104998900</v>
      </c>
    </row>
    <row r="63" spans="1:23" ht="12.75" customHeight="1">
      <c r="A63" s="42" t="s">
        <v>75</v>
      </c>
      <c r="B63" s="43">
        <f>B61</f>
        <v>14955762000</v>
      </c>
      <c r="C63" s="43">
        <f>C61</f>
        <v>-67845000</v>
      </c>
      <c r="D63" s="43"/>
      <c r="E63" s="43">
        <f>$B63+$C63+$D63</f>
        <v>14887917000</v>
      </c>
      <c r="F63" s="44">
        <f aca="true" t="shared" si="27" ref="F63:O63">F61</f>
        <v>15577634000</v>
      </c>
      <c r="G63" s="45">
        <f t="shared" si="27"/>
        <v>14887917000</v>
      </c>
      <c r="H63" s="44">
        <f t="shared" si="27"/>
        <v>2677288000</v>
      </c>
      <c r="I63" s="45">
        <f t="shared" si="27"/>
        <v>2635565084</v>
      </c>
      <c r="J63" s="44">
        <f t="shared" si="27"/>
        <v>3672683000</v>
      </c>
      <c r="K63" s="45">
        <f t="shared" si="27"/>
        <v>3729378416</v>
      </c>
      <c r="L63" s="44">
        <f t="shared" si="27"/>
        <v>2843746000</v>
      </c>
      <c r="M63" s="45">
        <f t="shared" si="27"/>
        <v>2769277129</v>
      </c>
      <c r="N63" s="44">
        <f t="shared" si="27"/>
        <v>0</v>
      </c>
      <c r="O63" s="45">
        <f t="shared" si="27"/>
        <v>0</v>
      </c>
      <c r="P63" s="44">
        <f>$H63+$J63+$L63+$N63</f>
        <v>9193717000</v>
      </c>
      <c r="Q63" s="45">
        <f>$I63+$K63+$M63+$O63</f>
        <v>9134220629</v>
      </c>
      <c r="R63" s="46">
        <f>IF($J63=0,0,(($L63-$J63)/$J63)*100)</f>
        <v>-22.57033890482789</v>
      </c>
      <c r="S63" s="47">
        <f>IF($K63=0,0,(($M63-$K63)/$K63)*100)</f>
        <v>-25.74427102599502</v>
      </c>
      <c r="T63" s="46">
        <f>IF($E63=0,0,($P63/$E63)*100)</f>
        <v>61.752876510528644</v>
      </c>
      <c r="U63" s="50">
        <f>IF($E63=0,0,($Q63/$E63)*100)</f>
        <v>61.35324793253481</v>
      </c>
      <c r="V63" s="44">
        <f>V61</f>
        <v>654348000</v>
      </c>
      <c r="W63" s="45">
        <f>W61</f>
        <v>104998900</v>
      </c>
    </row>
    <row r="64" spans="1:23" ht="12.75" customHeight="1" thickBot="1">
      <c r="A64" s="42" t="s">
        <v>77</v>
      </c>
      <c r="B64" s="43">
        <f>SUM(B9:B14,B17:B20,B23:B26,B29,B32:B36,B39:B46,B49:B52,B55:B57,B61)</f>
        <v>38153369000</v>
      </c>
      <c r="C64" s="43">
        <f>SUM(C9:C14,C17:C20,C23:C26,C29,C32:C36,C39:C46,C49:C52,C55:C57,C61)</f>
        <v>-244752000</v>
      </c>
      <c r="D64" s="43"/>
      <c r="E64" s="43">
        <f>$B64+$C64+$D64</f>
        <v>37908617000</v>
      </c>
      <c r="F64" s="44">
        <f aca="true" t="shared" si="28" ref="F64:O64">SUM(F9:F14,F17:F20,F23:F26,F29,F32:F36,F39:F46,F49:F52,F55:F57,F61)</f>
        <v>38619974000</v>
      </c>
      <c r="G64" s="45">
        <f t="shared" si="28"/>
        <v>27566145000</v>
      </c>
      <c r="H64" s="44">
        <f t="shared" si="28"/>
        <v>4481709000</v>
      </c>
      <c r="I64" s="45">
        <f t="shared" si="28"/>
        <v>4558656469</v>
      </c>
      <c r="J64" s="44">
        <f t="shared" si="28"/>
        <v>6038830000</v>
      </c>
      <c r="K64" s="45">
        <f t="shared" si="28"/>
        <v>6465414276</v>
      </c>
      <c r="L64" s="44">
        <f t="shared" si="28"/>
        <v>4918469000</v>
      </c>
      <c r="M64" s="45">
        <f t="shared" si="28"/>
        <v>4888526434</v>
      </c>
      <c r="N64" s="44">
        <f t="shared" si="28"/>
        <v>0</v>
      </c>
      <c r="O64" s="45">
        <f t="shared" si="28"/>
        <v>0</v>
      </c>
      <c r="P64" s="44">
        <f>$H64+$J64+$L64+$N64</f>
        <v>15439008000</v>
      </c>
      <c r="Q64" s="45">
        <f>$I64+$K64+$M64+$O64</f>
        <v>15912597179</v>
      </c>
      <c r="R64" s="46">
        <f>IF($J64=0,0,(($L64-$J64)/$J64)*100)</f>
        <v>-18.552616980441574</v>
      </c>
      <c r="S64" s="47">
        <f>IF($K64=0,0,(($M64-$K64)/$K64)*100)</f>
        <v>-24.389587034716413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54.42365680464737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56.09309404726625</v>
      </c>
      <c r="V64" s="44">
        <f>SUM(V9:V14,V17:V20,V23:V26,V29,V32:V36,V39:V46,V49:V52,V55:V57,V61)</f>
        <v>1555092900</v>
      </c>
      <c r="W64" s="45">
        <f>SUM(W9:W14,W17:W20,W23:W26,W29,W32:W36,W39:W46,W49:W52,W55:W57,W61)</f>
        <v>387241986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4568182000</v>
      </c>
      <c r="C77" s="94">
        <f t="shared" si="30"/>
        <v>1233907000</v>
      </c>
      <c r="D77" s="94">
        <f t="shared" si="30"/>
        <v>0</v>
      </c>
      <c r="E77" s="94">
        <f t="shared" si="30"/>
        <v>5802089000</v>
      </c>
      <c r="F77" s="94">
        <f t="shared" si="30"/>
        <v>0</v>
      </c>
      <c r="G77" s="94">
        <f t="shared" si="30"/>
        <v>0</v>
      </c>
      <c r="H77" s="94">
        <f t="shared" si="30"/>
        <v>2385413000</v>
      </c>
      <c r="I77" s="94">
        <f t="shared" si="30"/>
        <v>0</v>
      </c>
      <c r="J77" s="94">
        <f t="shared" si="30"/>
        <v>1582105000</v>
      </c>
      <c r="K77" s="94">
        <f t="shared" si="30"/>
        <v>0</v>
      </c>
      <c r="L77" s="94">
        <f t="shared" si="30"/>
        <v>1843891000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5811409000</v>
      </c>
      <c r="Q77" s="95">
        <f t="shared" si="30"/>
        <v>0</v>
      </c>
      <c r="R77" s="96">
        <f t="shared" si="30"/>
        <v>40862.007969867576</v>
      </c>
      <c r="S77" s="96">
        <f t="shared" si="30"/>
        <v>0</v>
      </c>
      <c r="T77" s="97">
        <f>IF(SUM($E78:$E86)=0,0,(P77/SUM($E78:$E86))*100)</f>
        <v>100.16063180002928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380000</v>
      </c>
      <c r="C78" s="100">
        <v>57248000</v>
      </c>
      <c r="D78" s="100"/>
      <c r="E78" s="100">
        <f aca="true" t="shared" si="31" ref="E78:E86">$B78+$C78+$D78</f>
        <v>57628000</v>
      </c>
      <c r="F78" s="100"/>
      <c r="G78" s="100"/>
      <c r="H78" s="100">
        <v>121000</v>
      </c>
      <c r="I78" s="100"/>
      <c r="J78" s="100">
        <v>78000</v>
      </c>
      <c r="K78" s="100"/>
      <c r="L78" s="100">
        <v>19785000</v>
      </c>
      <c r="M78" s="100"/>
      <c r="N78" s="100"/>
      <c r="O78" s="100"/>
      <c r="P78" s="100">
        <f aca="true" t="shared" si="32" ref="P78:P86">$H78+$J78+$L78+$N78</f>
        <v>19984000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25265.384615384617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34.67758728395919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1273598000</v>
      </c>
      <c r="C79" s="88">
        <v>211372000</v>
      </c>
      <c r="D79" s="88"/>
      <c r="E79" s="88">
        <f t="shared" si="31"/>
        <v>1484970000</v>
      </c>
      <c r="F79" s="88"/>
      <c r="G79" s="88"/>
      <c r="H79" s="88">
        <v>641247000</v>
      </c>
      <c r="I79" s="88"/>
      <c r="J79" s="88">
        <v>396469000</v>
      </c>
      <c r="K79" s="88"/>
      <c r="L79" s="88">
        <v>357312000</v>
      </c>
      <c r="M79" s="88"/>
      <c r="N79" s="88"/>
      <c r="O79" s="88"/>
      <c r="P79" s="90">
        <f t="shared" si="32"/>
        <v>1395028000</v>
      </c>
      <c r="Q79" s="90">
        <f t="shared" si="33"/>
        <v>0</v>
      </c>
      <c r="R79" s="101">
        <f t="shared" si="34"/>
        <v>-9.876434223104456</v>
      </c>
      <c r="S79" s="102">
        <f t="shared" si="35"/>
        <v>0</v>
      </c>
      <c r="T79" s="101">
        <f t="shared" si="36"/>
        <v>93.94317730324518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84000</v>
      </c>
      <c r="C80" s="88">
        <v>46000</v>
      </c>
      <c r="D80" s="88"/>
      <c r="E80" s="88">
        <f t="shared" si="31"/>
        <v>130000</v>
      </c>
      <c r="F80" s="88"/>
      <c r="G80" s="88"/>
      <c r="H80" s="88">
        <v>38000</v>
      </c>
      <c r="I80" s="88"/>
      <c r="J80" s="88">
        <v>18000</v>
      </c>
      <c r="K80" s="88"/>
      <c r="L80" s="88">
        <v>45000</v>
      </c>
      <c r="M80" s="88"/>
      <c r="N80" s="88"/>
      <c r="O80" s="88"/>
      <c r="P80" s="90">
        <f t="shared" si="32"/>
        <v>101000</v>
      </c>
      <c r="Q80" s="90">
        <f t="shared" si="33"/>
        <v>0</v>
      </c>
      <c r="R80" s="101">
        <f t="shared" si="34"/>
        <v>150</v>
      </c>
      <c r="S80" s="102">
        <f t="shared" si="35"/>
        <v>0</v>
      </c>
      <c r="T80" s="101">
        <f t="shared" si="36"/>
        <v>77.6923076923077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1592606000</v>
      </c>
      <c r="C81" s="88">
        <v>180145000</v>
      </c>
      <c r="D81" s="88"/>
      <c r="E81" s="88">
        <f t="shared" si="31"/>
        <v>1772751000</v>
      </c>
      <c r="F81" s="88"/>
      <c r="G81" s="88"/>
      <c r="H81" s="88">
        <v>852312000</v>
      </c>
      <c r="I81" s="88"/>
      <c r="J81" s="88">
        <v>517223000</v>
      </c>
      <c r="K81" s="88"/>
      <c r="L81" s="88">
        <v>457908000</v>
      </c>
      <c r="M81" s="88"/>
      <c r="N81" s="88"/>
      <c r="O81" s="88"/>
      <c r="P81" s="90">
        <f t="shared" si="32"/>
        <v>1827443000</v>
      </c>
      <c r="Q81" s="90">
        <f t="shared" si="33"/>
        <v>0</v>
      </c>
      <c r="R81" s="101">
        <f t="shared" si="34"/>
        <v>-11.467974162015224</v>
      </c>
      <c r="S81" s="102">
        <f t="shared" si="35"/>
        <v>0</v>
      </c>
      <c r="T81" s="101">
        <f t="shared" si="36"/>
        <v>103.08514845006434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11492000</v>
      </c>
      <c r="C82" s="88">
        <v>-1161000</v>
      </c>
      <c r="D82" s="88"/>
      <c r="E82" s="88">
        <f t="shared" si="31"/>
        <v>10331000</v>
      </c>
      <c r="F82" s="88"/>
      <c r="G82" s="88"/>
      <c r="H82" s="88">
        <v>3098000</v>
      </c>
      <c r="I82" s="88"/>
      <c r="J82" s="88">
        <v>35000</v>
      </c>
      <c r="K82" s="88"/>
      <c r="L82" s="88">
        <v>5432000</v>
      </c>
      <c r="M82" s="88"/>
      <c r="N82" s="88"/>
      <c r="O82" s="88"/>
      <c r="P82" s="90">
        <f t="shared" si="32"/>
        <v>8565000</v>
      </c>
      <c r="Q82" s="90">
        <f t="shared" si="33"/>
        <v>0</v>
      </c>
      <c r="R82" s="101">
        <f t="shared" si="34"/>
        <v>15419.999999999998</v>
      </c>
      <c r="S82" s="102">
        <f t="shared" si="35"/>
        <v>0</v>
      </c>
      <c r="T82" s="101">
        <f t="shared" si="36"/>
        <v>82.90581744264834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762566000</v>
      </c>
      <c r="C83" s="88">
        <v>-26746000</v>
      </c>
      <c r="D83" s="88"/>
      <c r="E83" s="88">
        <f t="shared" si="31"/>
        <v>735820000</v>
      </c>
      <c r="F83" s="88"/>
      <c r="G83" s="88"/>
      <c r="H83" s="88">
        <v>451513000</v>
      </c>
      <c r="I83" s="88"/>
      <c r="J83" s="88">
        <v>166704000</v>
      </c>
      <c r="K83" s="88"/>
      <c r="L83" s="88">
        <v>129791000</v>
      </c>
      <c r="M83" s="88"/>
      <c r="N83" s="88"/>
      <c r="O83" s="88"/>
      <c r="P83" s="90">
        <f t="shared" si="32"/>
        <v>748008000</v>
      </c>
      <c r="Q83" s="90">
        <f t="shared" si="33"/>
        <v>0</v>
      </c>
      <c r="R83" s="101">
        <f t="shared" si="34"/>
        <v>-22.14284000383914</v>
      </c>
      <c r="S83" s="102">
        <f t="shared" si="35"/>
        <v>0</v>
      </c>
      <c r="T83" s="101">
        <f t="shared" si="36"/>
        <v>101.65638335462477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684524000</v>
      </c>
      <c r="C84" s="88">
        <v>644616000</v>
      </c>
      <c r="D84" s="88"/>
      <c r="E84" s="88">
        <f t="shared" si="31"/>
        <v>1329140000</v>
      </c>
      <c r="F84" s="88"/>
      <c r="G84" s="88"/>
      <c r="H84" s="88">
        <v>418151000</v>
      </c>
      <c r="I84" s="88"/>
      <c r="J84" s="88">
        <v>419661000</v>
      </c>
      <c r="K84" s="88"/>
      <c r="L84" s="88">
        <v>727911000</v>
      </c>
      <c r="M84" s="88"/>
      <c r="N84" s="88"/>
      <c r="O84" s="88"/>
      <c r="P84" s="90">
        <f t="shared" si="32"/>
        <v>1565723000</v>
      </c>
      <c r="Q84" s="90">
        <f t="shared" si="33"/>
        <v>0</v>
      </c>
      <c r="R84" s="101">
        <f t="shared" si="34"/>
        <v>73.45214351583779</v>
      </c>
      <c r="S84" s="102">
        <f t="shared" si="35"/>
        <v>0</v>
      </c>
      <c r="T84" s="101">
        <f t="shared" si="36"/>
        <v>117.79970507245285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7865000</v>
      </c>
      <c r="C85" s="88"/>
      <c r="D85" s="88"/>
      <c r="E85" s="88">
        <f t="shared" si="31"/>
        <v>7865000</v>
      </c>
      <c r="F85" s="88"/>
      <c r="G85" s="88"/>
      <c r="H85" s="88">
        <v>13000</v>
      </c>
      <c r="I85" s="88"/>
      <c r="J85" s="88">
        <v>7804000</v>
      </c>
      <c r="K85" s="88"/>
      <c r="L85" s="88">
        <v>5000</v>
      </c>
      <c r="M85" s="88"/>
      <c r="N85" s="88"/>
      <c r="O85" s="88"/>
      <c r="P85" s="90">
        <f t="shared" si="32"/>
        <v>7822000</v>
      </c>
      <c r="Q85" s="90">
        <f t="shared" si="33"/>
        <v>0</v>
      </c>
      <c r="R85" s="101">
        <f t="shared" si="34"/>
        <v>-99.93593029215788</v>
      </c>
      <c r="S85" s="102">
        <f t="shared" si="35"/>
        <v>0</v>
      </c>
      <c r="T85" s="101">
        <f t="shared" si="36"/>
        <v>99.45327399872855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235067000</v>
      </c>
      <c r="C86" s="105">
        <v>168387000</v>
      </c>
      <c r="D86" s="105"/>
      <c r="E86" s="105">
        <f t="shared" si="31"/>
        <v>403454000</v>
      </c>
      <c r="F86" s="105"/>
      <c r="G86" s="105"/>
      <c r="H86" s="105">
        <v>18920000</v>
      </c>
      <c r="I86" s="105"/>
      <c r="J86" s="105">
        <v>74113000</v>
      </c>
      <c r="K86" s="105"/>
      <c r="L86" s="105">
        <v>145702000</v>
      </c>
      <c r="M86" s="105"/>
      <c r="N86" s="105"/>
      <c r="O86" s="105"/>
      <c r="P86" s="106">
        <f t="shared" si="32"/>
        <v>238735000</v>
      </c>
      <c r="Q86" s="106">
        <f t="shared" si="33"/>
        <v>0</v>
      </c>
      <c r="R86" s="107">
        <f t="shared" si="34"/>
        <v>96.59438964823985</v>
      </c>
      <c r="S86" s="108">
        <f t="shared" si="35"/>
        <v>0</v>
      </c>
      <c r="T86" s="107">
        <f t="shared" si="36"/>
        <v>59.172792933023345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4568182000</v>
      </c>
      <c r="C104" s="121">
        <f t="shared" si="44"/>
        <v>1233907000</v>
      </c>
      <c r="D104" s="121">
        <f t="shared" si="44"/>
        <v>0</v>
      </c>
      <c r="E104" s="121">
        <f t="shared" si="44"/>
        <v>5802089000</v>
      </c>
      <c r="F104" s="121">
        <f t="shared" si="44"/>
        <v>0</v>
      </c>
      <c r="G104" s="121">
        <f t="shared" si="44"/>
        <v>0</v>
      </c>
      <c r="H104" s="121">
        <f t="shared" si="44"/>
        <v>2385413000</v>
      </c>
      <c r="I104" s="121">
        <f t="shared" si="44"/>
        <v>0</v>
      </c>
      <c r="J104" s="121">
        <f t="shared" si="44"/>
        <v>1582105000</v>
      </c>
      <c r="K104" s="121">
        <f t="shared" si="44"/>
        <v>0</v>
      </c>
      <c r="L104" s="121">
        <f t="shared" si="44"/>
        <v>1843891000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5811409000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1.0016063180002928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4568182000</v>
      </c>
      <c r="C105" s="124">
        <f aca="true" t="shared" si="45" ref="C105:Q105">C77</f>
        <v>1233907000</v>
      </c>
      <c r="D105" s="124">
        <f t="shared" si="45"/>
        <v>0</v>
      </c>
      <c r="E105" s="124">
        <f t="shared" si="45"/>
        <v>5802089000</v>
      </c>
      <c r="F105" s="124">
        <f t="shared" si="45"/>
        <v>0</v>
      </c>
      <c r="G105" s="124">
        <f t="shared" si="45"/>
        <v>0</v>
      </c>
      <c r="H105" s="124">
        <f t="shared" si="45"/>
        <v>2385413000</v>
      </c>
      <c r="I105" s="124">
        <f t="shared" si="45"/>
        <v>0</v>
      </c>
      <c r="J105" s="124">
        <f t="shared" si="45"/>
        <v>1582105000</v>
      </c>
      <c r="K105" s="124">
        <f t="shared" si="45"/>
        <v>0</v>
      </c>
      <c r="L105" s="124">
        <f t="shared" si="45"/>
        <v>1843891000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5811409000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1.0016063180002928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43175000</v>
      </c>
      <c r="C10" s="18">
        <v>0</v>
      </c>
      <c r="D10" s="18"/>
      <c r="E10" s="18">
        <f aca="true" t="shared" si="0" ref="E10:E15">$B10+$C10+$D10</f>
        <v>43175000</v>
      </c>
      <c r="F10" s="19">
        <v>43175000</v>
      </c>
      <c r="G10" s="20">
        <v>43175000</v>
      </c>
      <c r="H10" s="19">
        <v>10783000</v>
      </c>
      <c r="I10" s="20">
        <v>9238623</v>
      </c>
      <c r="J10" s="19">
        <v>12558000</v>
      </c>
      <c r="K10" s="20">
        <v>10678961</v>
      </c>
      <c r="L10" s="19">
        <v>7901000</v>
      </c>
      <c r="M10" s="20">
        <v>7634821</v>
      </c>
      <c r="N10" s="19"/>
      <c r="O10" s="20"/>
      <c r="P10" s="19">
        <f aca="true" t="shared" si="1" ref="P10:P15">$H10+$J10+$L10+$N10</f>
        <v>31242000</v>
      </c>
      <c r="Q10" s="20">
        <f aca="true" t="shared" si="2" ref="Q10:Q15">$I10+$K10+$M10+$O10</f>
        <v>27552405</v>
      </c>
      <c r="R10" s="21">
        <f aca="true" t="shared" si="3" ref="R10:R15">IF($J10=0,0,(($L10-$J10)/$J10)*100)</f>
        <v>-37.08393056219143</v>
      </c>
      <c r="S10" s="22">
        <f aca="true" t="shared" si="4" ref="S10:S15">IF($K10=0,0,(($M10-$K10)/$K10)*100)</f>
        <v>-28.505956712455454</v>
      </c>
      <c r="T10" s="21">
        <f>IF($E10=0,0,($P10/$E10)*100)</f>
        <v>72.36132020845398</v>
      </c>
      <c r="U10" s="23">
        <f>IF($E10=0,0,($Q10/$E10)*100)</f>
        <v>63.81564562825709</v>
      </c>
      <c r="V10" s="19">
        <v>590000</v>
      </c>
      <c r="W10" s="20"/>
    </row>
    <row r="11" spans="1:23" ht="12.75" customHeight="1">
      <c r="A11" s="17" t="s">
        <v>35</v>
      </c>
      <c r="B11" s="18">
        <v>10526000</v>
      </c>
      <c r="C11" s="18">
        <v>0</v>
      </c>
      <c r="D11" s="18"/>
      <c r="E11" s="18">
        <f t="shared" si="0"/>
        <v>10526000</v>
      </c>
      <c r="F11" s="19">
        <v>10526000</v>
      </c>
      <c r="G11" s="20">
        <v>0</v>
      </c>
      <c r="H11" s="19">
        <v>2352000</v>
      </c>
      <c r="I11" s="20">
        <v>1945331</v>
      </c>
      <c r="J11" s="19">
        <v>2432000</v>
      </c>
      <c r="K11" s="20">
        <v>1789806</v>
      </c>
      <c r="L11" s="19">
        <v>0</v>
      </c>
      <c r="M11" s="20">
        <v>3077512</v>
      </c>
      <c r="N11" s="19"/>
      <c r="O11" s="20"/>
      <c r="P11" s="19">
        <f t="shared" si="1"/>
        <v>4784000</v>
      </c>
      <c r="Q11" s="20">
        <f t="shared" si="2"/>
        <v>6812649</v>
      </c>
      <c r="R11" s="21">
        <f t="shared" si="3"/>
        <v>-100</v>
      </c>
      <c r="S11" s="22">
        <f t="shared" si="4"/>
        <v>71.94668025473152</v>
      </c>
      <c r="T11" s="21">
        <f>IF($E11=0,0,($P11/$E11)*100)</f>
        <v>45.449363480904424</v>
      </c>
      <c r="U11" s="23">
        <f>IF($E11=0,0,($Q11/$E11)*100)</f>
        <v>64.72210716321489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60000000</v>
      </c>
      <c r="C13" s="18">
        <v>-15690000</v>
      </c>
      <c r="D13" s="18"/>
      <c r="E13" s="18">
        <f t="shared" si="0"/>
        <v>44310000</v>
      </c>
      <c r="F13" s="19">
        <v>44310000</v>
      </c>
      <c r="G13" s="20">
        <v>44310000</v>
      </c>
      <c r="H13" s="19">
        <v>1314000</v>
      </c>
      <c r="I13" s="20">
        <v>3155999</v>
      </c>
      <c r="J13" s="19">
        <v>12666000</v>
      </c>
      <c r="K13" s="20">
        <v>5695687</v>
      </c>
      <c r="L13" s="19">
        <v>5445000</v>
      </c>
      <c r="M13" s="20">
        <v>10034947</v>
      </c>
      <c r="N13" s="19"/>
      <c r="O13" s="20"/>
      <c r="P13" s="19">
        <f t="shared" si="1"/>
        <v>19425000</v>
      </c>
      <c r="Q13" s="20">
        <f t="shared" si="2"/>
        <v>18886633</v>
      </c>
      <c r="R13" s="21">
        <f t="shared" si="3"/>
        <v>-57.01089531027949</v>
      </c>
      <c r="S13" s="22">
        <f t="shared" si="4"/>
        <v>76.18501508246503</v>
      </c>
      <c r="T13" s="21">
        <f>IF($E13=0,0,($P13/$E13)*100)</f>
        <v>43.838862559241704</v>
      </c>
      <c r="U13" s="23">
        <f>IF($E13=0,0,($Q13/$E13)*100)</f>
        <v>42.623861430828256</v>
      </c>
      <c r="V13" s="19"/>
      <c r="W13" s="20"/>
    </row>
    <row r="14" spans="1:23" ht="12.75" customHeight="1">
      <c r="A14" s="17" t="s">
        <v>37</v>
      </c>
      <c r="B14" s="18">
        <v>1000000</v>
      </c>
      <c r="C14" s="18">
        <v>-1000000</v>
      </c>
      <c r="D14" s="18"/>
      <c r="E14" s="18">
        <f t="shared" si="0"/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114701000</v>
      </c>
      <c r="C15" s="25">
        <f>SUM(C9:C14)</f>
        <v>-16690000</v>
      </c>
      <c r="D15" s="25"/>
      <c r="E15" s="25">
        <f t="shared" si="0"/>
        <v>98011000</v>
      </c>
      <c r="F15" s="26">
        <f aca="true" t="shared" si="5" ref="F15:O15">SUM(F9:F14)</f>
        <v>98011000</v>
      </c>
      <c r="G15" s="27">
        <f t="shared" si="5"/>
        <v>87485000</v>
      </c>
      <c r="H15" s="26">
        <f t="shared" si="5"/>
        <v>14449000</v>
      </c>
      <c r="I15" s="27">
        <f t="shared" si="5"/>
        <v>14339953</v>
      </c>
      <c r="J15" s="26">
        <f t="shared" si="5"/>
        <v>27656000</v>
      </c>
      <c r="K15" s="27">
        <f t="shared" si="5"/>
        <v>18164454</v>
      </c>
      <c r="L15" s="26">
        <f t="shared" si="5"/>
        <v>13346000</v>
      </c>
      <c r="M15" s="27">
        <f t="shared" si="5"/>
        <v>20747280</v>
      </c>
      <c r="N15" s="26">
        <f t="shared" si="5"/>
        <v>0</v>
      </c>
      <c r="O15" s="27">
        <f t="shared" si="5"/>
        <v>0</v>
      </c>
      <c r="P15" s="26">
        <f t="shared" si="1"/>
        <v>55451000</v>
      </c>
      <c r="Q15" s="27">
        <f t="shared" si="2"/>
        <v>53251687</v>
      </c>
      <c r="R15" s="28">
        <f t="shared" si="3"/>
        <v>-51.74284061324849</v>
      </c>
      <c r="S15" s="29">
        <f t="shared" si="4"/>
        <v>14.219122688741429</v>
      </c>
      <c r="T15" s="28">
        <f>IF(SUM($E9:$E13)=0,0,(P15/SUM($E9:$E13))*100)</f>
        <v>56.57630265990552</v>
      </c>
      <c r="U15" s="30">
        <f>IF(SUM($E9:$E13)=0,0,(Q15/SUM($E9:$E13))*100)</f>
        <v>54.33235759251512</v>
      </c>
      <c r="V15" s="26">
        <f>SUM(V9:V14)</f>
        <v>590000</v>
      </c>
      <c r="W15" s="27">
        <f>SUM(W9:W14)</f>
        <v>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27012000</v>
      </c>
      <c r="C17" s="18">
        <v>0</v>
      </c>
      <c r="D17" s="18"/>
      <c r="E17" s="18">
        <f>$B17+$C17+$D17</f>
        <v>27012000</v>
      </c>
      <c r="F17" s="19">
        <v>27012000</v>
      </c>
      <c r="G17" s="20">
        <v>27012000</v>
      </c>
      <c r="H17" s="19">
        <v>2572000</v>
      </c>
      <c r="I17" s="20">
        <v>3240015</v>
      </c>
      <c r="J17" s="19">
        <v>3866000</v>
      </c>
      <c r="K17" s="20">
        <v>5916140</v>
      </c>
      <c r="L17" s="19">
        <v>2818000</v>
      </c>
      <c r="M17" s="20">
        <v>5958690</v>
      </c>
      <c r="N17" s="19"/>
      <c r="O17" s="20"/>
      <c r="P17" s="19">
        <f>$H17+$J17+$L17+$N17</f>
        <v>9256000</v>
      </c>
      <c r="Q17" s="20">
        <f>$I17+$K17+$M17+$O17</f>
        <v>15114845</v>
      </c>
      <c r="R17" s="21">
        <f>IF($J17=0,0,(($L17-$J17)/$J17)*100)</f>
        <v>-27.10812209001552</v>
      </c>
      <c r="S17" s="22">
        <f>IF($K17=0,0,(($M17-$K17)/$K17)*100)</f>
        <v>0.7192189501938764</v>
      </c>
      <c r="T17" s="21">
        <f>IF($E17=0,0,($P17/$E17)*100)</f>
        <v>34.26625203613209</v>
      </c>
      <c r="U17" s="23">
        <f>IF($E17=0,0,($Q17/$E17)*100)</f>
        <v>55.95603805715979</v>
      </c>
      <c r="V17" s="19">
        <v>182000</v>
      </c>
      <c r="W17" s="20">
        <v>175754</v>
      </c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50849000</v>
      </c>
      <c r="C19" s="18">
        <v>0</v>
      </c>
      <c r="D19" s="18"/>
      <c r="E19" s="18">
        <f>$B19+$C19+$D19</f>
        <v>50849000</v>
      </c>
      <c r="F19" s="19">
        <v>50849000</v>
      </c>
      <c r="G19" s="20">
        <v>50849000</v>
      </c>
      <c r="H19" s="19">
        <v>9081000</v>
      </c>
      <c r="I19" s="20">
        <v>1370650</v>
      </c>
      <c r="J19" s="19">
        <v>2056000</v>
      </c>
      <c r="K19" s="20">
        <v>0</v>
      </c>
      <c r="L19" s="19">
        <v>0</v>
      </c>
      <c r="M19" s="20">
        <v>15365032</v>
      </c>
      <c r="N19" s="19"/>
      <c r="O19" s="20"/>
      <c r="P19" s="19">
        <f>$H19+$J19+$L19+$N19</f>
        <v>11137000</v>
      </c>
      <c r="Q19" s="20">
        <f>$I19+$K19+$M19+$O19</f>
        <v>16735682</v>
      </c>
      <c r="R19" s="21">
        <f>IF($J19=0,0,(($L19-$J19)/$J19)*100)</f>
        <v>-100</v>
      </c>
      <c r="S19" s="22">
        <f>IF($K19=0,0,(($M19-$K19)/$K19)*100)</f>
        <v>0</v>
      </c>
      <c r="T19" s="21">
        <f>IF($E19=0,0,($P19/$E19)*100)</f>
        <v>21.90210230289681</v>
      </c>
      <c r="U19" s="23">
        <f>IF($E19=0,0,($Q19/$E19)*100)</f>
        <v>32.912509587209186</v>
      </c>
      <c r="V19" s="19">
        <v>18994000</v>
      </c>
      <c r="W19" s="20">
        <v>1560642</v>
      </c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77861000</v>
      </c>
      <c r="C21" s="25">
        <f>SUM(C17:C20)</f>
        <v>0</v>
      </c>
      <c r="D21" s="25"/>
      <c r="E21" s="25">
        <f>$B21+$C21+$D21</f>
        <v>77861000</v>
      </c>
      <c r="F21" s="26">
        <f aca="true" t="shared" si="6" ref="F21:O21">SUM(F17:F20)</f>
        <v>77861000</v>
      </c>
      <c r="G21" s="27">
        <f t="shared" si="6"/>
        <v>77861000</v>
      </c>
      <c r="H21" s="26">
        <f t="shared" si="6"/>
        <v>11653000</v>
      </c>
      <c r="I21" s="27">
        <f t="shared" si="6"/>
        <v>4610665</v>
      </c>
      <c r="J21" s="26">
        <f t="shared" si="6"/>
        <v>5922000</v>
      </c>
      <c r="K21" s="27">
        <f t="shared" si="6"/>
        <v>5916140</v>
      </c>
      <c r="L21" s="26">
        <f t="shared" si="6"/>
        <v>2818000</v>
      </c>
      <c r="M21" s="27">
        <f t="shared" si="6"/>
        <v>21323722</v>
      </c>
      <c r="N21" s="26">
        <f t="shared" si="6"/>
        <v>0</v>
      </c>
      <c r="O21" s="27">
        <f t="shared" si="6"/>
        <v>0</v>
      </c>
      <c r="P21" s="26">
        <f>$H21+$J21+$L21+$N21</f>
        <v>20393000</v>
      </c>
      <c r="Q21" s="27">
        <f>$I21+$K21+$M21+$O21</f>
        <v>31850527</v>
      </c>
      <c r="R21" s="28">
        <f>IF($J21=0,0,(($L21-$J21)/$J21)*100)</f>
        <v>-52.41472475515029</v>
      </c>
      <c r="S21" s="29">
        <f>IF($K21=0,0,(($M21-$K21)/$K21)*100)</f>
        <v>260.43301882646455</v>
      </c>
      <c r="T21" s="28">
        <f>IF($E21=0,0,($P21/$E21)*100)</f>
        <v>26.19154647384441</v>
      </c>
      <c r="U21" s="30">
        <f>IF($E21=0,0,($Q21/$E21)*100)</f>
        <v>40.90690718074517</v>
      </c>
      <c r="V21" s="26">
        <f>SUM(V17:V20)</f>
        <v>19176000</v>
      </c>
      <c r="W21" s="27">
        <f>SUM(W17:W20)</f>
        <v>1736396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>
        <v>408232000</v>
      </c>
      <c r="W23" s="20">
        <v>185884334</v>
      </c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>
        <v>64765000</v>
      </c>
      <c r="W24" s="20">
        <v>902675</v>
      </c>
    </row>
    <row r="25" spans="1:23" ht="12.75" customHeight="1">
      <c r="A25" s="17" t="s">
        <v>47</v>
      </c>
      <c r="B25" s="18">
        <v>1209826000</v>
      </c>
      <c r="C25" s="18">
        <v>-212000000</v>
      </c>
      <c r="D25" s="18"/>
      <c r="E25" s="18">
        <f>$B25+$C25+$D25</f>
        <v>997826000</v>
      </c>
      <c r="F25" s="19">
        <v>1209826000</v>
      </c>
      <c r="G25" s="20">
        <v>997826000</v>
      </c>
      <c r="H25" s="19">
        <v>155768000</v>
      </c>
      <c r="I25" s="20">
        <v>157279309</v>
      </c>
      <c r="J25" s="19">
        <v>245553000</v>
      </c>
      <c r="K25" s="20">
        <v>245552237</v>
      </c>
      <c r="L25" s="19">
        <v>183500000</v>
      </c>
      <c r="M25" s="20">
        <v>72383371</v>
      </c>
      <c r="N25" s="19"/>
      <c r="O25" s="20"/>
      <c r="P25" s="19">
        <f>$H25+$J25+$L25+$N25</f>
        <v>584821000</v>
      </c>
      <c r="Q25" s="20">
        <f>$I25+$K25+$M25+$O25</f>
        <v>475214917</v>
      </c>
      <c r="R25" s="21">
        <f>IF($J25=0,0,(($L25-$J25)/$J25)*100)</f>
        <v>-25.270715487084257</v>
      </c>
      <c r="S25" s="22">
        <f>IF($K25=0,0,(($M25-$K25)/$K25)*100)</f>
        <v>-70.5222107180396</v>
      </c>
      <c r="T25" s="21">
        <f>IF($E25=0,0,($P25/$E25)*100)</f>
        <v>58.60951709015399</v>
      </c>
      <c r="U25" s="23">
        <f>IF($E25=0,0,($Q25/$E25)*100)</f>
        <v>47.62502851198506</v>
      </c>
      <c r="V25" s="19"/>
      <c r="W25" s="20"/>
    </row>
    <row r="26" spans="1:23" ht="12.75" customHeight="1">
      <c r="A26" s="17" t="s">
        <v>48</v>
      </c>
      <c r="B26" s="18">
        <v>11034000</v>
      </c>
      <c r="C26" s="18">
        <v>0</v>
      </c>
      <c r="D26" s="18"/>
      <c r="E26" s="18">
        <f>$B26+$C26+$D26</f>
        <v>11034000</v>
      </c>
      <c r="F26" s="19">
        <v>11034000</v>
      </c>
      <c r="G26" s="20">
        <v>11034000</v>
      </c>
      <c r="H26" s="19">
        <v>442000</v>
      </c>
      <c r="I26" s="20">
        <v>350319</v>
      </c>
      <c r="J26" s="19">
        <v>1565000</v>
      </c>
      <c r="K26" s="20">
        <v>1333141</v>
      </c>
      <c r="L26" s="19">
        <v>2604000</v>
      </c>
      <c r="M26" s="20">
        <v>3611952</v>
      </c>
      <c r="N26" s="19"/>
      <c r="O26" s="20"/>
      <c r="P26" s="19">
        <f>$H26+$J26+$L26+$N26</f>
        <v>4611000</v>
      </c>
      <c r="Q26" s="20">
        <f>$I26+$K26+$M26+$O26</f>
        <v>5295412</v>
      </c>
      <c r="R26" s="21">
        <f>IF($J26=0,0,(($L26-$J26)/$J26)*100)</f>
        <v>66.38977635782749</v>
      </c>
      <c r="S26" s="22">
        <f>IF($K26=0,0,(($M26-$K26)/$K26)*100)</f>
        <v>170.93548244334244</v>
      </c>
      <c r="T26" s="21">
        <f>IF($E26=0,0,($P26/$E26)*100)</f>
        <v>41.789015769439914</v>
      </c>
      <c r="U26" s="23">
        <f>IF($E26=0,0,($Q26/$E26)*100)</f>
        <v>47.991770889976436</v>
      </c>
      <c r="V26" s="19"/>
      <c r="W26" s="20"/>
    </row>
    <row r="27" spans="1:23" ht="12.75" customHeight="1">
      <c r="A27" s="24" t="s">
        <v>38</v>
      </c>
      <c r="B27" s="25">
        <f>SUM(B23:B26)</f>
        <v>1220860000</v>
      </c>
      <c r="C27" s="25">
        <f>SUM(C23:C26)</f>
        <v>-212000000</v>
      </c>
      <c r="D27" s="25"/>
      <c r="E27" s="25">
        <f>$B27+$C27+$D27</f>
        <v>1008860000</v>
      </c>
      <c r="F27" s="26">
        <f aca="true" t="shared" si="7" ref="F27:O27">SUM(F23:F26)</f>
        <v>1220860000</v>
      </c>
      <c r="G27" s="27">
        <f t="shared" si="7"/>
        <v>1008860000</v>
      </c>
      <c r="H27" s="26">
        <f t="shared" si="7"/>
        <v>156210000</v>
      </c>
      <c r="I27" s="27">
        <f t="shared" si="7"/>
        <v>157629628</v>
      </c>
      <c r="J27" s="26">
        <f t="shared" si="7"/>
        <v>247118000</v>
      </c>
      <c r="K27" s="27">
        <f t="shared" si="7"/>
        <v>246885378</v>
      </c>
      <c r="L27" s="26">
        <f t="shared" si="7"/>
        <v>186104000</v>
      </c>
      <c r="M27" s="27">
        <f t="shared" si="7"/>
        <v>75995323</v>
      </c>
      <c r="N27" s="26">
        <f t="shared" si="7"/>
        <v>0</v>
      </c>
      <c r="O27" s="27">
        <f t="shared" si="7"/>
        <v>0</v>
      </c>
      <c r="P27" s="26">
        <f>$H27+$J27+$L27+$N27</f>
        <v>589432000</v>
      </c>
      <c r="Q27" s="27">
        <f>$I27+$K27+$M27+$O27</f>
        <v>480510329</v>
      </c>
      <c r="R27" s="28">
        <f>IF($J27=0,0,(($L27-$J27)/$J27)*100)</f>
        <v>-24.690228959444475</v>
      </c>
      <c r="S27" s="29">
        <f>IF($K27=0,0,(($M27-$K27)/$K27)*100)</f>
        <v>-69.21837833587699</v>
      </c>
      <c r="T27" s="28">
        <f>IF($E27=0,0,($P27/$E27)*100)</f>
        <v>58.42554963027575</v>
      </c>
      <c r="U27" s="30">
        <f>IF($E27=0,0,($Q27/$E27)*100)</f>
        <v>47.629039609063696</v>
      </c>
      <c r="V27" s="26">
        <f>SUM(V23:V26)</f>
        <v>472997000</v>
      </c>
      <c r="W27" s="27">
        <f>SUM(W23:W26)</f>
        <v>186787009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57170000</v>
      </c>
      <c r="C29" s="18">
        <v>0</v>
      </c>
      <c r="D29" s="18"/>
      <c r="E29" s="18">
        <f>$B29+$C29+$D29</f>
        <v>57170000</v>
      </c>
      <c r="F29" s="19">
        <v>57170000</v>
      </c>
      <c r="G29" s="20">
        <v>57170000</v>
      </c>
      <c r="H29" s="19">
        <v>4998000</v>
      </c>
      <c r="I29" s="20">
        <v>6301918</v>
      </c>
      <c r="J29" s="19">
        <v>19222000</v>
      </c>
      <c r="K29" s="20">
        <v>19404962</v>
      </c>
      <c r="L29" s="19">
        <v>13530000</v>
      </c>
      <c r="M29" s="20">
        <v>14572049</v>
      </c>
      <c r="N29" s="19"/>
      <c r="O29" s="20"/>
      <c r="P29" s="19">
        <f>$H29+$J29+$L29+$N29</f>
        <v>37750000</v>
      </c>
      <c r="Q29" s="20">
        <f>$I29+$K29+$M29+$O29</f>
        <v>40278929</v>
      </c>
      <c r="R29" s="21">
        <f>IF($J29=0,0,(($L29-$J29)/$J29)*100)</f>
        <v>-29.611903027780667</v>
      </c>
      <c r="S29" s="22">
        <f>IF($K29=0,0,(($M29-$K29)/$K29)*100)</f>
        <v>-24.905552507652423</v>
      </c>
      <c r="T29" s="21">
        <f>IF($E29=0,0,($P29/$E29)*100)</f>
        <v>66.03113521077488</v>
      </c>
      <c r="U29" s="23">
        <f>IF($E29=0,0,($Q29/$E29)*100)</f>
        <v>70.45465978660135</v>
      </c>
      <c r="V29" s="19">
        <v>311000</v>
      </c>
      <c r="W29" s="20">
        <v>252619</v>
      </c>
    </row>
    <row r="30" spans="1:23" ht="12.75" customHeight="1">
      <c r="A30" s="24" t="s">
        <v>38</v>
      </c>
      <c r="B30" s="25">
        <f>B29</f>
        <v>57170000</v>
      </c>
      <c r="C30" s="25">
        <f>C29</f>
        <v>0</v>
      </c>
      <c r="D30" s="25"/>
      <c r="E30" s="25">
        <f>$B30+$C30+$D30</f>
        <v>57170000</v>
      </c>
      <c r="F30" s="26">
        <f aca="true" t="shared" si="8" ref="F30:O30">F29</f>
        <v>57170000</v>
      </c>
      <c r="G30" s="27">
        <f t="shared" si="8"/>
        <v>57170000</v>
      </c>
      <c r="H30" s="26">
        <f t="shared" si="8"/>
        <v>4998000</v>
      </c>
      <c r="I30" s="27">
        <f t="shared" si="8"/>
        <v>6301918</v>
      </c>
      <c r="J30" s="26">
        <f t="shared" si="8"/>
        <v>19222000</v>
      </c>
      <c r="K30" s="27">
        <f t="shared" si="8"/>
        <v>19404962</v>
      </c>
      <c r="L30" s="26">
        <f t="shared" si="8"/>
        <v>13530000</v>
      </c>
      <c r="M30" s="27">
        <f t="shared" si="8"/>
        <v>14572049</v>
      </c>
      <c r="N30" s="26">
        <f t="shared" si="8"/>
        <v>0</v>
      </c>
      <c r="O30" s="27">
        <f t="shared" si="8"/>
        <v>0</v>
      </c>
      <c r="P30" s="26">
        <f>$H30+$J30+$L30+$N30</f>
        <v>37750000</v>
      </c>
      <c r="Q30" s="27">
        <f>$I30+$K30+$M30+$O30</f>
        <v>40278929</v>
      </c>
      <c r="R30" s="28">
        <f>IF($J30=0,0,(($L30-$J30)/$J30)*100)</f>
        <v>-29.611903027780667</v>
      </c>
      <c r="S30" s="29">
        <f>IF($K30=0,0,(($M30-$K30)/$K30)*100)</f>
        <v>-24.905552507652423</v>
      </c>
      <c r="T30" s="28">
        <f>IF($E30=0,0,($P30/$E30)*100)</f>
        <v>66.03113521077488</v>
      </c>
      <c r="U30" s="30">
        <f>IF($E30=0,0,($Q30/$E30)*100)</f>
        <v>70.45465978660135</v>
      </c>
      <c r="V30" s="26">
        <f>V29</f>
        <v>311000</v>
      </c>
      <c r="W30" s="27">
        <f>W29</f>
        <v>252619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107500000</v>
      </c>
      <c r="C32" s="18">
        <v>0</v>
      </c>
      <c r="D32" s="18"/>
      <c r="E32" s="18">
        <f aca="true" t="shared" si="9" ref="E32:E37">$B32+$C32+$D32</f>
        <v>107500000</v>
      </c>
      <c r="F32" s="19">
        <v>107500000</v>
      </c>
      <c r="G32" s="20">
        <v>107500000</v>
      </c>
      <c r="H32" s="19">
        <v>22248000</v>
      </c>
      <c r="I32" s="20">
        <v>8127527</v>
      </c>
      <c r="J32" s="19">
        <v>37788000</v>
      </c>
      <c r="K32" s="20">
        <v>17719023</v>
      </c>
      <c r="L32" s="19">
        <v>18463000</v>
      </c>
      <c r="M32" s="20">
        <v>13127720</v>
      </c>
      <c r="N32" s="19"/>
      <c r="O32" s="20"/>
      <c r="P32" s="19">
        <f aca="true" t="shared" si="10" ref="P32:P37">$H32+$J32+$L32+$N32</f>
        <v>78499000</v>
      </c>
      <c r="Q32" s="20">
        <f aca="true" t="shared" si="11" ref="Q32:Q37">$I32+$K32+$M32+$O32</f>
        <v>38974270</v>
      </c>
      <c r="R32" s="21">
        <f aca="true" t="shared" si="12" ref="R32:R37">IF($J32=0,0,(($L32-$J32)/$J32)*100)</f>
        <v>-51.14057372710914</v>
      </c>
      <c r="S32" s="22">
        <f aca="true" t="shared" si="13" ref="S32:S37">IF($K32=0,0,(($M32-$K32)/$K32)*100)</f>
        <v>-25.91171646427684</v>
      </c>
      <c r="T32" s="21">
        <f>IF($E32=0,0,($P32/$E32)*100)</f>
        <v>73.02232558139535</v>
      </c>
      <c r="U32" s="23">
        <f>IF($E32=0,0,($Q32/$E32)*100)</f>
        <v>36.25513488372093</v>
      </c>
      <c r="V32" s="19">
        <v>508000</v>
      </c>
      <c r="W32" s="20"/>
    </row>
    <row r="33" spans="1:23" ht="12.75" customHeight="1">
      <c r="A33" s="17" t="s">
        <v>53</v>
      </c>
      <c r="B33" s="18">
        <v>183078000</v>
      </c>
      <c r="C33" s="18">
        <v>0</v>
      </c>
      <c r="D33" s="18"/>
      <c r="E33" s="18">
        <f t="shared" si="9"/>
        <v>183078000</v>
      </c>
      <c r="F33" s="19">
        <v>183078000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32000000</v>
      </c>
      <c r="C35" s="18">
        <v>5000000</v>
      </c>
      <c r="D35" s="18"/>
      <c r="E35" s="18">
        <f t="shared" si="9"/>
        <v>37000000</v>
      </c>
      <c r="F35" s="19">
        <v>37000000</v>
      </c>
      <c r="G35" s="20">
        <v>37000000</v>
      </c>
      <c r="H35" s="19">
        <v>0</v>
      </c>
      <c r="I35" s="20">
        <v>404624</v>
      </c>
      <c r="J35" s="19">
        <v>0</v>
      </c>
      <c r="K35" s="20">
        <v>5137260</v>
      </c>
      <c r="L35" s="19">
        <v>1534000</v>
      </c>
      <c r="M35" s="20">
        <v>5833852</v>
      </c>
      <c r="N35" s="19"/>
      <c r="O35" s="20"/>
      <c r="P35" s="19">
        <f t="shared" si="10"/>
        <v>1534000</v>
      </c>
      <c r="Q35" s="20">
        <f t="shared" si="11"/>
        <v>11375736</v>
      </c>
      <c r="R35" s="21">
        <f t="shared" si="12"/>
        <v>0</v>
      </c>
      <c r="S35" s="22">
        <f t="shared" si="13"/>
        <v>13.559601811082173</v>
      </c>
      <c r="T35" s="21">
        <f>IF($E35=0,0,($P35/$E35)*100)</f>
        <v>4.145945945945946</v>
      </c>
      <c r="U35" s="23">
        <f>IF($E35=0,0,($Q35/$E35)*100)</f>
        <v>30.745232432432434</v>
      </c>
      <c r="V35" s="19">
        <v>538000</v>
      </c>
      <c r="W35" s="20">
        <v>523032</v>
      </c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322578000</v>
      </c>
      <c r="C37" s="25">
        <f>SUM(C32:C36)</f>
        <v>5000000</v>
      </c>
      <c r="D37" s="25"/>
      <c r="E37" s="25">
        <f t="shared" si="9"/>
        <v>327578000</v>
      </c>
      <c r="F37" s="26">
        <f aca="true" t="shared" si="14" ref="F37:O37">SUM(F32:F36)</f>
        <v>327578000</v>
      </c>
      <c r="G37" s="27">
        <f t="shared" si="14"/>
        <v>144500000</v>
      </c>
      <c r="H37" s="26">
        <f t="shared" si="14"/>
        <v>22248000</v>
      </c>
      <c r="I37" s="27">
        <f t="shared" si="14"/>
        <v>8532151</v>
      </c>
      <c r="J37" s="26">
        <f t="shared" si="14"/>
        <v>37788000</v>
      </c>
      <c r="K37" s="27">
        <f t="shared" si="14"/>
        <v>22856283</v>
      </c>
      <c r="L37" s="26">
        <f t="shared" si="14"/>
        <v>19997000</v>
      </c>
      <c r="M37" s="27">
        <f t="shared" si="14"/>
        <v>18961572</v>
      </c>
      <c r="N37" s="26">
        <f t="shared" si="14"/>
        <v>0</v>
      </c>
      <c r="O37" s="27">
        <f t="shared" si="14"/>
        <v>0</v>
      </c>
      <c r="P37" s="26">
        <f t="shared" si="10"/>
        <v>80033000</v>
      </c>
      <c r="Q37" s="27">
        <f t="shared" si="11"/>
        <v>50350006</v>
      </c>
      <c r="R37" s="28">
        <f t="shared" si="12"/>
        <v>-47.08108394199217</v>
      </c>
      <c r="S37" s="29">
        <f t="shared" si="13"/>
        <v>-17.04000164856202</v>
      </c>
      <c r="T37" s="28">
        <f>IF((+$E32+$E35)=0,0,(P37/(+$E32+$E35))*100)</f>
        <v>55.386159169550176</v>
      </c>
      <c r="U37" s="30">
        <f>IF((+$E32+$E35)=0,0,(Q37/(+$E32+$E35))*100)</f>
        <v>34.84429480968858</v>
      </c>
      <c r="V37" s="26">
        <f>SUM(V32:V36)</f>
        <v>1046000</v>
      </c>
      <c r="W37" s="27">
        <f>SUM(W32:W36)</f>
        <v>523032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122731000</v>
      </c>
      <c r="C40" s="18">
        <v>-339000</v>
      </c>
      <c r="D40" s="18"/>
      <c r="E40" s="18">
        <f t="shared" si="15"/>
        <v>122392000</v>
      </c>
      <c r="F40" s="19">
        <v>122392000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4500000</v>
      </c>
      <c r="C41" s="18">
        <v>0</v>
      </c>
      <c r="D41" s="18"/>
      <c r="E41" s="18">
        <f t="shared" si="15"/>
        <v>4500000</v>
      </c>
      <c r="F41" s="19">
        <v>4500000</v>
      </c>
      <c r="G41" s="20">
        <v>4500000</v>
      </c>
      <c r="H41" s="19">
        <v>0</v>
      </c>
      <c r="I41" s="20">
        <v>176431</v>
      </c>
      <c r="J41" s="19">
        <v>0</v>
      </c>
      <c r="K41" s="20">
        <v>616105</v>
      </c>
      <c r="L41" s="19">
        <v>1500000</v>
      </c>
      <c r="M41" s="20">
        <v>687907</v>
      </c>
      <c r="N41" s="19"/>
      <c r="O41" s="20"/>
      <c r="P41" s="19">
        <f t="shared" si="16"/>
        <v>1500000</v>
      </c>
      <c r="Q41" s="20">
        <f t="shared" si="17"/>
        <v>1480443</v>
      </c>
      <c r="R41" s="21">
        <f t="shared" si="18"/>
        <v>0</v>
      </c>
      <c r="S41" s="22">
        <f t="shared" si="19"/>
        <v>11.65418232281835</v>
      </c>
      <c r="T41" s="21">
        <f t="shared" si="20"/>
        <v>33.33333333333333</v>
      </c>
      <c r="U41" s="23">
        <f t="shared" si="21"/>
        <v>32.89873333333333</v>
      </c>
      <c r="V41" s="19">
        <v>903000</v>
      </c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0</v>
      </c>
      <c r="C44" s="18">
        <v>0</v>
      </c>
      <c r="D44" s="18"/>
      <c r="E44" s="18">
        <f t="shared" si="15"/>
        <v>0</v>
      </c>
      <c r="F44" s="19">
        <v>0</v>
      </c>
      <c r="G44" s="20">
        <v>0</v>
      </c>
      <c r="H44" s="19">
        <v>0</v>
      </c>
      <c r="I44" s="20">
        <v>0</v>
      </c>
      <c r="J44" s="19">
        <v>0</v>
      </c>
      <c r="K44" s="20">
        <v>0</v>
      </c>
      <c r="L44" s="19">
        <v>0</v>
      </c>
      <c r="M44" s="20">
        <v>0</v>
      </c>
      <c r="N44" s="19"/>
      <c r="O44" s="20"/>
      <c r="P44" s="19">
        <f t="shared" si="16"/>
        <v>0</v>
      </c>
      <c r="Q44" s="20">
        <f t="shared" si="17"/>
        <v>0</v>
      </c>
      <c r="R44" s="21">
        <f t="shared" si="18"/>
        <v>0</v>
      </c>
      <c r="S44" s="22">
        <f t="shared" si="19"/>
        <v>0</v>
      </c>
      <c r="T44" s="21">
        <f t="shared" si="20"/>
        <v>0</v>
      </c>
      <c r="U44" s="23">
        <f t="shared" si="21"/>
        <v>0</v>
      </c>
      <c r="V44" s="19"/>
      <c r="W44" s="20"/>
    </row>
    <row r="45" spans="1:23" ht="12.75" customHeight="1">
      <c r="A45" s="17" t="s">
        <v>64</v>
      </c>
      <c r="B45" s="18">
        <v>0</v>
      </c>
      <c r="C45" s="18">
        <v>0</v>
      </c>
      <c r="D45" s="18"/>
      <c r="E45" s="18">
        <f t="shared" si="15"/>
        <v>0</v>
      </c>
      <c r="F45" s="19">
        <v>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0</v>
      </c>
      <c r="C46" s="18">
        <v>500000</v>
      </c>
      <c r="D46" s="18"/>
      <c r="E46" s="18">
        <f t="shared" si="15"/>
        <v>500000</v>
      </c>
      <c r="F46" s="19">
        <v>500000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127231000</v>
      </c>
      <c r="C47" s="25">
        <f>SUM(C39:C46)</f>
        <v>161000</v>
      </c>
      <c r="D47" s="25"/>
      <c r="E47" s="25">
        <f t="shared" si="15"/>
        <v>127392000</v>
      </c>
      <c r="F47" s="26">
        <f aca="true" t="shared" si="22" ref="F47:O47">SUM(F39:F46)</f>
        <v>127392000</v>
      </c>
      <c r="G47" s="27">
        <f t="shared" si="22"/>
        <v>4500000</v>
      </c>
      <c r="H47" s="26">
        <f t="shared" si="22"/>
        <v>0</v>
      </c>
      <c r="I47" s="27">
        <f t="shared" si="22"/>
        <v>176431</v>
      </c>
      <c r="J47" s="26">
        <f t="shared" si="22"/>
        <v>0</v>
      </c>
      <c r="K47" s="27">
        <f t="shared" si="22"/>
        <v>616105</v>
      </c>
      <c r="L47" s="26">
        <f t="shared" si="22"/>
        <v>1500000</v>
      </c>
      <c r="M47" s="27">
        <f t="shared" si="22"/>
        <v>687907</v>
      </c>
      <c r="N47" s="26">
        <f t="shared" si="22"/>
        <v>0</v>
      </c>
      <c r="O47" s="27">
        <f t="shared" si="22"/>
        <v>0</v>
      </c>
      <c r="P47" s="26">
        <f t="shared" si="16"/>
        <v>1500000</v>
      </c>
      <c r="Q47" s="27">
        <f t="shared" si="17"/>
        <v>1480443</v>
      </c>
      <c r="R47" s="28">
        <f t="shared" si="18"/>
        <v>0</v>
      </c>
      <c r="S47" s="29">
        <f t="shared" si="19"/>
        <v>11.65418232281835</v>
      </c>
      <c r="T47" s="28">
        <f>IF((+$E41+$E43+$E43)=0,0,(P47/(+$E41+$E43+$E44))*100)</f>
        <v>33.33333333333333</v>
      </c>
      <c r="U47" s="30">
        <f>IF((+$E41+$E43+$E44)=0,0,(Q47/(+$E41+$E43+$E44))*100)</f>
        <v>32.89873333333333</v>
      </c>
      <c r="V47" s="26">
        <f>SUM(V39:V46)</f>
        <v>903000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>
        <v>0</v>
      </c>
      <c r="I55" s="20">
        <v>0</v>
      </c>
      <c r="J55" s="19">
        <v>0</v>
      </c>
      <c r="K55" s="20">
        <v>0</v>
      </c>
      <c r="L55" s="19">
        <v>0</v>
      </c>
      <c r="M55" s="20">
        <v>0</v>
      </c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/>
      <c r="W55" s="20"/>
    </row>
    <row r="56" spans="1:23" ht="12.75" customHeight="1">
      <c r="A56" s="17" t="s">
        <v>73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13703000</v>
      </c>
      <c r="C57" s="18">
        <v>0</v>
      </c>
      <c r="D57" s="18"/>
      <c r="E57" s="18">
        <f>$B57+$C57+$D57</f>
        <v>13703000</v>
      </c>
      <c r="F57" s="19">
        <v>13703000</v>
      </c>
      <c r="G57" s="20">
        <v>13703000</v>
      </c>
      <c r="H57" s="19">
        <v>0</v>
      </c>
      <c r="I57" s="20">
        <v>3374816</v>
      </c>
      <c r="J57" s="19">
        <v>6169000</v>
      </c>
      <c r="K57" s="20">
        <v>6168381</v>
      </c>
      <c r="L57" s="19">
        <v>4672000</v>
      </c>
      <c r="M57" s="20">
        <v>4672582</v>
      </c>
      <c r="N57" s="19"/>
      <c r="O57" s="20"/>
      <c r="P57" s="19">
        <f>$H57+$J57+$L57+$N57</f>
        <v>10841000</v>
      </c>
      <c r="Q57" s="20">
        <f>$I57+$K57+$M57+$O57</f>
        <v>14215779</v>
      </c>
      <c r="R57" s="21">
        <f>IF($J57=0,0,(($L57-$J57)/$J57)*100)</f>
        <v>-24.26649375911817</v>
      </c>
      <c r="S57" s="22">
        <f>IF($K57=0,0,(($M57-$K57)/$K57)*100)</f>
        <v>-24.24945865049516</v>
      </c>
      <c r="T57" s="21">
        <f>IF($E57=0,0,($P57/$E57)*100)</f>
        <v>79.11406261402612</v>
      </c>
      <c r="U57" s="23">
        <f>IF($E57=0,0,($Q57/$E57)*100)</f>
        <v>103.74209297234182</v>
      </c>
      <c r="V57" s="19">
        <v>31580000</v>
      </c>
      <c r="W57" s="20">
        <v>14078704</v>
      </c>
    </row>
    <row r="58" spans="1:23" ht="12.75" customHeight="1">
      <c r="A58" s="24" t="s">
        <v>38</v>
      </c>
      <c r="B58" s="25">
        <f>SUM(B55:B57)</f>
        <v>13703000</v>
      </c>
      <c r="C58" s="25">
        <f>SUM(C55:C57)</f>
        <v>0</v>
      </c>
      <c r="D58" s="25"/>
      <c r="E58" s="25">
        <f>$B58+$C58+$D58</f>
        <v>13703000</v>
      </c>
      <c r="F58" s="26">
        <f aca="true" t="shared" si="24" ref="F58:O58">SUM(F55:F57)</f>
        <v>13703000</v>
      </c>
      <c r="G58" s="27">
        <f t="shared" si="24"/>
        <v>13703000</v>
      </c>
      <c r="H58" s="26">
        <f t="shared" si="24"/>
        <v>0</v>
      </c>
      <c r="I58" s="27">
        <f t="shared" si="24"/>
        <v>3374816</v>
      </c>
      <c r="J58" s="26">
        <f t="shared" si="24"/>
        <v>6169000</v>
      </c>
      <c r="K58" s="27">
        <f t="shared" si="24"/>
        <v>6168381</v>
      </c>
      <c r="L58" s="26">
        <f t="shared" si="24"/>
        <v>4672000</v>
      </c>
      <c r="M58" s="27">
        <f t="shared" si="24"/>
        <v>4672582</v>
      </c>
      <c r="N58" s="26">
        <f t="shared" si="24"/>
        <v>0</v>
      </c>
      <c r="O58" s="27">
        <f t="shared" si="24"/>
        <v>0</v>
      </c>
      <c r="P58" s="26">
        <f>$H58+$J58+$L58+$N58</f>
        <v>10841000</v>
      </c>
      <c r="Q58" s="27">
        <f>$I58+$K58+$M58+$O58</f>
        <v>14215779</v>
      </c>
      <c r="R58" s="28">
        <f>IF($J58=0,0,(($L58-$J58)/$J58)*100)</f>
        <v>-24.26649375911817</v>
      </c>
      <c r="S58" s="29">
        <f>IF($K58=0,0,(($M58-$K58)/$K58)*100)</f>
        <v>-24.24945865049516</v>
      </c>
      <c r="T58" s="28">
        <f>IF((+$E55+$E57)=0,0,(P58/(+$E55+$E57))*100)</f>
        <v>79.11406261402612</v>
      </c>
      <c r="U58" s="30">
        <f>IF((+$E55+$E57)=0,0,(Q58/(+$E55+$E57))*100)</f>
        <v>103.74209297234182</v>
      </c>
      <c r="V58" s="26">
        <f>SUM(V55:V57)</f>
        <v>31580000</v>
      </c>
      <c r="W58" s="27">
        <f>SUM(W55:W57)</f>
        <v>14078704</v>
      </c>
    </row>
    <row r="59" spans="1:23" ht="12.75" customHeight="1">
      <c r="A59" s="42" t="s">
        <v>75</v>
      </c>
      <c r="B59" s="43">
        <f>SUM(B9:B14,B17:B20,B23:B26,B29,B32:B36,B39:B46,B49:B52,B55:B57)</f>
        <v>1934104000</v>
      </c>
      <c r="C59" s="43">
        <f>SUM(C9:C14,C17:C20,C23:C26,C29,C32:C36,C39:C46,C49:C52,C55:C57)</f>
        <v>-223529000</v>
      </c>
      <c r="D59" s="43"/>
      <c r="E59" s="43">
        <f>$B59+$C59+$D59</f>
        <v>1710575000</v>
      </c>
      <c r="F59" s="44">
        <f aca="true" t="shared" si="25" ref="F59:O59">SUM(F9:F14,F17:F20,F23:F26,F29,F32:F36,F39:F46,F49:F52,F55:F57)</f>
        <v>1922575000</v>
      </c>
      <c r="G59" s="45">
        <f t="shared" si="25"/>
        <v>1394079000</v>
      </c>
      <c r="H59" s="44">
        <f t="shared" si="25"/>
        <v>209558000</v>
      </c>
      <c r="I59" s="45">
        <f t="shared" si="25"/>
        <v>194965562</v>
      </c>
      <c r="J59" s="44">
        <f t="shared" si="25"/>
        <v>343875000</v>
      </c>
      <c r="K59" s="45">
        <f t="shared" si="25"/>
        <v>320011703</v>
      </c>
      <c r="L59" s="44">
        <f t="shared" si="25"/>
        <v>241967000</v>
      </c>
      <c r="M59" s="45">
        <f t="shared" si="25"/>
        <v>156960435</v>
      </c>
      <c r="N59" s="44">
        <f t="shared" si="25"/>
        <v>0</v>
      </c>
      <c r="O59" s="45">
        <f t="shared" si="25"/>
        <v>0</v>
      </c>
      <c r="P59" s="44">
        <f>$H59+$J59+$L59+$N59</f>
        <v>795400000</v>
      </c>
      <c r="Q59" s="45">
        <f>$I59+$K59+$M59+$O59</f>
        <v>671937700</v>
      </c>
      <c r="R59" s="46">
        <f>IF($J59=0,0,(($L59-$J59)/$J59)*100)</f>
        <v>-29.63518720465285</v>
      </c>
      <c r="S59" s="47">
        <f>IF($K59=0,0,(($M59-$K59)/$K59)*100)</f>
        <v>-50.95165785233798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56.62801997714661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47.838196503643374</v>
      </c>
      <c r="V59" s="44">
        <f>SUM(V9:V14,V17:V20,V23:V26,V29,V32:V36,V39:V46,V49:V52,V55:V57)</f>
        <v>526603000</v>
      </c>
      <c r="W59" s="45">
        <f>SUM(W9:W14,W17:W20,W23:W26,W29,W32:W36,W39:W46,W49:W52,W55:W57)</f>
        <v>203377760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482938000</v>
      </c>
      <c r="C61" s="18">
        <v>24000000</v>
      </c>
      <c r="D61" s="18"/>
      <c r="E61" s="18">
        <f>$B61+$C61+$D61</f>
        <v>506938000</v>
      </c>
      <c r="F61" s="19">
        <v>506938000</v>
      </c>
      <c r="G61" s="20">
        <v>506938000</v>
      </c>
      <c r="H61" s="19">
        <v>75403000</v>
      </c>
      <c r="I61" s="20">
        <v>68110072</v>
      </c>
      <c r="J61" s="19">
        <v>127923000</v>
      </c>
      <c r="K61" s="20">
        <v>123081067</v>
      </c>
      <c r="L61" s="19">
        <v>81494000</v>
      </c>
      <c r="M61" s="20">
        <v>82509266</v>
      </c>
      <c r="N61" s="19"/>
      <c r="O61" s="20"/>
      <c r="P61" s="19">
        <f>$H61+$J61+$L61+$N61</f>
        <v>284820000</v>
      </c>
      <c r="Q61" s="20">
        <f>$I61+$K61+$M61+$O61</f>
        <v>273700405</v>
      </c>
      <c r="R61" s="21">
        <f>IF($J61=0,0,(($L61-$J61)/$J61)*100)</f>
        <v>-36.294489653932445</v>
      </c>
      <c r="S61" s="22">
        <f>IF($K61=0,0,(($M61-$K61)/$K61)*100)</f>
        <v>-32.96347845278267</v>
      </c>
      <c r="T61" s="21">
        <f>IF($E61=0,0,($P61/$E61)*100)</f>
        <v>56.18438546725635</v>
      </c>
      <c r="U61" s="23">
        <f>IF($E61=0,0,($Q61/$E61)*100)</f>
        <v>53.990903226824585</v>
      </c>
      <c r="V61" s="19">
        <v>3426000</v>
      </c>
      <c r="W61" s="20">
        <v>3055000</v>
      </c>
    </row>
    <row r="62" spans="1:23" ht="12.75" customHeight="1">
      <c r="A62" s="35" t="s">
        <v>38</v>
      </c>
      <c r="B62" s="36">
        <f>B61</f>
        <v>482938000</v>
      </c>
      <c r="C62" s="36">
        <f>C61</f>
        <v>24000000</v>
      </c>
      <c r="D62" s="36"/>
      <c r="E62" s="36">
        <f>$B62+$C62+$D62</f>
        <v>506938000</v>
      </c>
      <c r="F62" s="37">
        <f aca="true" t="shared" si="26" ref="F62:O62">F61</f>
        <v>506938000</v>
      </c>
      <c r="G62" s="38">
        <f t="shared" si="26"/>
        <v>506938000</v>
      </c>
      <c r="H62" s="37">
        <f t="shared" si="26"/>
        <v>75403000</v>
      </c>
      <c r="I62" s="38">
        <f t="shared" si="26"/>
        <v>68110072</v>
      </c>
      <c r="J62" s="37">
        <f t="shared" si="26"/>
        <v>127923000</v>
      </c>
      <c r="K62" s="38">
        <f t="shared" si="26"/>
        <v>123081067</v>
      </c>
      <c r="L62" s="37">
        <f t="shared" si="26"/>
        <v>81494000</v>
      </c>
      <c r="M62" s="38">
        <f t="shared" si="26"/>
        <v>82509266</v>
      </c>
      <c r="N62" s="37">
        <f t="shared" si="26"/>
        <v>0</v>
      </c>
      <c r="O62" s="38">
        <f t="shared" si="26"/>
        <v>0</v>
      </c>
      <c r="P62" s="37">
        <f>$H62+$J62+$L62+$N62</f>
        <v>284820000</v>
      </c>
      <c r="Q62" s="38">
        <f>$I62+$K62+$M62+$O62</f>
        <v>273700405</v>
      </c>
      <c r="R62" s="39">
        <f>IF($J62=0,0,(($L62-$J62)/$J62)*100)</f>
        <v>-36.294489653932445</v>
      </c>
      <c r="S62" s="40">
        <f>IF($K62=0,0,(($M62-$K62)/$K62)*100)</f>
        <v>-32.96347845278267</v>
      </c>
      <c r="T62" s="39">
        <f>IF($E62=0,0,($P62/$E62)*100)</f>
        <v>56.18438546725635</v>
      </c>
      <c r="U62" s="41">
        <f>IF($E62=0,0,($Q62/$E62)*100)</f>
        <v>53.990903226824585</v>
      </c>
      <c r="V62" s="37">
        <f>V61</f>
        <v>3426000</v>
      </c>
      <c r="W62" s="38">
        <f>W61</f>
        <v>3055000</v>
      </c>
    </row>
    <row r="63" spans="1:23" ht="12.75" customHeight="1">
      <c r="A63" s="42" t="s">
        <v>75</v>
      </c>
      <c r="B63" s="43">
        <f>B61</f>
        <v>482938000</v>
      </c>
      <c r="C63" s="43">
        <f>C61</f>
        <v>24000000</v>
      </c>
      <c r="D63" s="43"/>
      <c r="E63" s="43">
        <f>$B63+$C63+$D63</f>
        <v>506938000</v>
      </c>
      <c r="F63" s="44">
        <f aca="true" t="shared" si="27" ref="F63:O63">F61</f>
        <v>506938000</v>
      </c>
      <c r="G63" s="45">
        <f t="shared" si="27"/>
        <v>506938000</v>
      </c>
      <c r="H63" s="44">
        <f t="shared" si="27"/>
        <v>75403000</v>
      </c>
      <c r="I63" s="45">
        <f t="shared" si="27"/>
        <v>68110072</v>
      </c>
      <c r="J63" s="44">
        <f t="shared" si="27"/>
        <v>127923000</v>
      </c>
      <c r="K63" s="45">
        <f t="shared" si="27"/>
        <v>123081067</v>
      </c>
      <c r="L63" s="44">
        <f t="shared" si="27"/>
        <v>81494000</v>
      </c>
      <c r="M63" s="45">
        <f t="shared" si="27"/>
        <v>82509266</v>
      </c>
      <c r="N63" s="44">
        <f t="shared" si="27"/>
        <v>0</v>
      </c>
      <c r="O63" s="45">
        <f t="shared" si="27"/>
        <v>0</v>
      </c>
      <c r="P63" s="44">
        <f>$H63+$J63+$L63+$N63</f>
        <v>284820000</v>
      </c>
      <c r="Q63" s="45">
        <f>$I63+$K63+$M63+$O63</f>
        <v>273700405</v>
      </c>
      <c r="R63" s="46">
        <f>IF($J63=0,0,(($L63-$J63)/$J63)*100)</f>
        <v>-36.294489653932445</v>
      </c>
      <c r="S63" s="47">
        <f>IF($K63=0,0,(($M63-$K63)/$K63)*100)</f>
        <v>-32.96347845278267</v>
      </c>
      <c r="T63" s="46">
        <f>IF($E63=0,0,($P63/$E63)*100)</f>
        <v>56.18438546725635</v>
      </c>
      <c r="U63" s="50">
        <f>IF($E63=0,0,($Q63/$E63)*100)</f>
        <v>53.990903226824585</v>
      </c>
      <c r="V63" s="44">
        <f>V61</f>
        <v>3426000</v>
      </c>
      <c r="W63" s="45">
        <f>W61</f>
        <v>3055000</v>
      </c>
    </row>
    <row r="64" spans="1:23" ht="12.75" customHeight="1" thickBot="1">
      <c r="A64" s="42" t="s">
        <v>77</v>
      </c>
      <c r="B64" s="43">
        <f>SUM(B9:B14,B17:B20,B23:B26,B29,B32:B36,B39:B46,B49:B52,B55:B57,B61)</f>
        <v>2417042000</v>
      </c>
      <c r="C64" s="43">
        <f>SUM(C9:C14,C17:C20,C23:C26,C29,C32:C36,C39:C46,C49:C52,C55:C57,C61)</f>
        <v>-199529000</v>
      </c>
      <c r="D64" s="43"/>
      <c r="E64" s="43">
        <f>$B64+$C64+$D64</f>
        <v>2217513000</v>
      </c>
      <c r="F64" s="44">
        <f aca="true" t="shared" si="28" ref="F64:O64">SUM(F9:F14,F17:F20,F23:F26,F29,F32:F36,F39:F46,F49:F52,F55:F57,F61)</f>
        <v>2429513000</v>
      </c>
      <c r="G64" s="45">
        <f t="shared" si="28"/>
        <v>1901017000</v>
      </c>
      <c r="H64" s="44">
        <f t="shared" si="28"/>
        <v>284961000</v>
      </c>
      <c r="I64" s="45">
        <f t="shared" si="28"/>
        <v>263075634</v>
      </c>
      <c r="J64" s="44">
        <f t="shared" si="28"/>
        <v>471798000</v>
      </c>
      <c r="K64" s="45">
        <f t="shared" si="28"/>
        <v>443092770</v>
      </c>
      <c r="L64" s="44">
        <f t="shared" si="28"/>
        <v>323461000</v>
      </c>
      <c r="M64" s="45">
        <f t="shared" si="28"/>
        <v>239469701</v>
      </c>
      <c r="N64" s="44">
        <f t="shared" si="28"/>
        <v>0</v>
      </c>
      <c r="O64" s="45">
        <f t="shared" si="28"/>
        <v>0</v>
      </c>
      <c r="P64" s="44">
        <f>$H64+$J64+$L64+$N64</f>
        <v>1080220000</v>
      </c>
      <c r="Q64" s="45">
        <f>$I64+$K64+$M64+$O64</f>
        <v>945638105</v>
      </c>
      <c r="R64" s="46">
        <f>IF($J64=0,0,(($L64-$J64)/$J64)*100)</f>
        <v>-31.440786099135646</v>
      </c>
      <c r="S64" s="47">
        <f>IF($K64=0,0,(($M64-$K64)/$K64)*100)</f>
        <v>-45.95495182645386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56.51036884862124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49.46988401516471</v>
      </c>
      <c r="V64" s="44">
        <f>SUM(V9:V14,V17:V20,V23:V26,V29,V32:V36,V39:V46,V49:V52,V55:V57,V61)</f>
        <v>530029000</v>
      </c>
      <c r="W64" s="45">
        <f>SUM(W9:W14,W17:W20,W23:W26,W29,W32:W36,W39:W46,W49:W52,W55:W57,W61)</f>
        <v>206432760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815806000</v>
      </c>
      <c r="C77" s="94">
        <f t="shared" si="30"/>
        <v>137100000</v>
      </c>
      <c r="D77" s="94">
        <f t="shared" si="30"/>
        <v>0</v>
      </c>
      <c r="E77" s="94">
        <f t="shared" si="30"/>
        <v>952906000</v>
      </c>
      <c r="F77" s="94">
        <f t="shared" si="30"/>
        <v>0</v>
      </c>
      <c r="G77" s="94">
        <f t="shared" si="30"/>
        <v>0</v>
      </c>
      <c r="H77" s="94">
        <f t="shared" si="30"/>
        <v>296507000</v>
      </c>
      <c r="I77" s="94">
        <f t="shared" si="30"/>
        <v>0</v>
      </c>
      <c r="J77" s="94">
        <f t="shared" si="30"/>
        <v>299749000</v>
      </c>
      <c r="K77" s="94">
        <f t="shared" si="30"/>
        <v>0</v>
      </c>
      <c r="L77" s="94">
        <f t="shared" si="30"/>
        <v>395106000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991362000</v>
      </c>
      <c r="Q77" s="95">
        <f t="shared" si="30"/>
        <v>0</v>
      </c>
      <c r="R77" s="96">
        <f t="shared" si="30"/>
        <v>383.7183916198116</v>
      </c>
      <c r="S77" s="96">
        <f t="shared" si="30"/>
        <v>0</v>
      </c>
      <c r="T77" s="97">
        <f>IF(SUM($E78:$E86)=0,0,(P77/SUM($E78:$E86))*100)</f>
        <v>104.03565514331949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440649000</v>
      </c>
      <c r="C79" s="88">
        <v>-4434000</v>
      </c>
      <c r="D79" s="88"/>
      <c r="E79" s="88">
        <f t="shared" si="31"/>
        <v>436215000</v>
      </c>
      <c r="F79" s="88">
        <v>0</v>
      </c>
      <c r="G79" s="88">
        <v>0</v>
      </c>
      <c r="H79" s="88">
        <v>197330000</v>
      </c>
      <c r="I79" s="88">
        <v>0</v>
      </c>
      <c r="J79" s="88">
        <v>124129000</v>
      </c>
      <c r="K79" s="88">
        <v>0</v>
      </c>
      <c r="L79" s="88">
        <v>111765000</v>
      </c>
      <c r="M79" s="88">
        <v>0</v>
      </c>
      <c r="N79" s="88"/>
      <c r="O79" s="88"/>
      <c r="P79" s="90">
        <f t="shared" si="32"/>
        <v>433224000</v>
      </c>
      <c r="Q79" s="90">
        <f t="shared" si="33"/>
        <v>0</v>
      </c>
      <c r="R79" s="101">
        <f t="shared" si="34"/>
        <v>-9.960605499117852</v>
      </c>
      <c r="S79" s="102">
        <f t="shared" si="35"/>
        <v>0</v>
      </c>
      <c r="T79" s="101">
        <f t="shared" si="36"/>
        <v>99.31432894329632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125985000</v>
      </c>
      <c r="C81" s="88">
        <v>81300000</v>
      </c>
      <c r="D81" s="88"/>
      <c r="E81" s="88">
        <f t="shared" si="31"/>
        <v>207285000</v>
      </c>
      <c r="F81" s="88">
        <v>0</v>
      </c>
      <c r="G81" s="88">
        <v>0</v>
      </c>
      <c r="H81" s="88">
        <v>3000000</v>
      </c>
      <c r="I81" s="88">
        <v>0</v>
      </c>
      <c r="J81" s="88">
        <v>78430000</v>
      </c>
      <c r="K81" s="88">
        <v>0</v>
      </c>
      <c r="L81" s="88">
        <v>164305000</v>
      </c>
      <c r="M81" s="88">
        <v>0</v>
      </c>
      <c r="N81" s="88"/>
      <c r="O81" s="88"/>
      <c r="P81" s="90">
        <f t="shared" si="32"/>
        <v>245735000</v>
      </c>
      <c r="Q81" s="90">
        <f t="shared" si="33"/>
        <v>0</v>
      </c>
      <c r="R81" s="101">
        <f t="shared" si="34"/>
        <v>109.49254111946959</v>
      </c>
      <c r="S81" s="102">
        <f t="shared" si="35"/>
        <v>0</v>
      </c>
      <c r="T81" s="101">
        <f t="shared" si="36"/>
        <v>118.54934028029042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50000</v>
      </c>
      <c r="C82" s="88">
        <v>4000</v>
      </c>
      <c r="D82" s="88"/>
      <c r="E82" s="88">
        <f t="shared" si="31"/>
        <v>54000</v>
      </c>
      <c r="F82" s="88">
        <v>0</v>
      </c>
      <c r="G82" s="88">
        <v>0</v>
      </c>
      <c r="H82" s="88">
        <v>18000</v>
      </c>
      <c r="I82" s="88">
        <v>0</v>
      </c>
      <c r="J82" s="88">
        <v>16000</v>
      </c>
      <c r="K82" s="88">
        <v>0</v>
      </c>
      <c r="L82" s="88">
        <v>13000</v>
      </c>
      <c r="M82" s="88">
        <v>0</v>
      </c>
      <c r="N82" s="88"/>
      <c r="O82" s="88"/>
      <c r="P82" s="90">
        <f t="shared" si="32"/>
        <v>47000</v>
      </c>
      <c r="Q82" s="90">
        <f t="shared" si="33"/>
        <v>0</v>
      </c>
      <c r="R82" s="101">
        <f t="shared" si="34"/>
        <v>-18.75</v>
      </c>
      <c r="S82" s="102">
        <f t="shared" si="35"/>
        <v>0</v>
      </c>
      <c r="T82" s="101">
        <f t="shared" si="36"/>
        <v>87.03703703703704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202774000</v>
      </c>
      <c r="C83" s="88">
        <v>5000000</v>
      </c>
      <c r="D83" s="88"/>
      <c r="E83" s="88">
        <f t="shared" si="31"/>
        <v>207774000</v>
      </c>
      <c r="F83" s="88">
        <v>0</v>
      </c>
      <c r="G83" s="88">
        <v>0</v>
      </c>
      <c r="H83" s="88">
        <v>85691000</v>
      </c>
      <c r="I83" s="88">
        <v>0</v>
      </c>
      <c r="J83" s="88">
        <v>59791000</v>
      </c>
      <c r="K83" s="88">
        <v>0</v>
      </c>
      <c r="L83" s="88">
        <v>62292000</v>
      </c>
      <c r="M83" s="88">
        <v>0</v>
      </c>
      <c r="N83" s="88"/>
      <c r="O83" s="88"/>
      <c r="P83" s="90">
        <f t="shared" si="32"/>
        <v>207774000</v>
      </c>
      <c r="Q83" s="90">
        <f t="shared" si="33"/>
        <v>0</v>
      </c>
      <c r="R83" s="101">
        <f t="shared" si="34"/>
        <v>4.182903781505578</v>
      </c>
      <c r="S83" s="102">
        <f t="shared" si="35"/>
        <v>0</v>
      </c>
      <c r="T83" s="101">
        <f t="shared" si="36"/>
        <v>100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33550000</v>
      </c>
      <c r="C84" s="88">
        <v>30669000</v>
      </c>
      <c r="D84" s="88"/>
      <c r="E84" s="88">
        <f t="shared" si="31"/>
        <v>64219000</v>
      </c>
      <c r="F84" s="88">
        <v>0</v>
      </c>
      <c r="G84" s="88">
        <v>0</v>
      </c>
      <c r="H84" s="88">
        <v>8245000</v>
      </c>
      <c r="I84" s="88">
        <v>0</v>
      </c>
      <c r="J84" s="88">
        <v>7871000</v>
      </c>
      <c r="K84" s="88">
        <v>0</v>
      </c>
      <c r="L84" s="88">
        <v>41858000</v>
      </c>
      <c r="M84" s="88">
        <v>0</v>
      </c>
      <c r="N84" s="88"/>
      <c r="O84" s="88"/>
      <c r="P84" s="90">
        <f t="shared" si="32"/>
        <v>57974000</v>
      </c>
      <c r="Q84" s="90">
        <f t="shared" si="33"/>
        <v>0</v>
      </c>
      <c r="R84" s="101">
        <f t="shared" si="34"/>
        <v>431.80027950705124</v>
      </c>
      <c r="S84" s="102">
        <f t="shared" si="35"/>
        <v>0</v>
      </c>
      <c r="T84" s="101">
        <f t="shared" si="36"/>
        <v>90.27546364783008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7298000</v>
      </c>
      <c r="C85" s="88">
        <v>0</v>
      </c>
      <c r="D85" s="88"/>
      <c r="E85" s="88">
        <f t="shared" si="31"/>
        <v>7298000</v>
      </c>
      <c r="F85" s="88">
        <v>0</v>
      </c>
      <c r="G85" s="88">
        <v>0</v>
      </c>
      <c r="H85" s="88">
        <v>0</v>
      </c>
      <c r="I85" s="88">
        <v>0</v>
      </c>
      <c r="J85" s="88">
        <v>7298000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7298000</v>
      </c>
      <c r="Q85" s="90">
        <f t="shared" si="33"/>
        <v>0</v>
      </c>
      <c r="R85" s="101">
        <f t="shared" si="34"/>
        <v>-100</v>
      </c>
      <c r="S85" s="102">
        <f t="shared" si="35"/>
        <v>0</v>
      </c>
      <c r="T85" s="101">
        <f t="shared" si="36"/>
        <v>100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5500000</v>
      </c>
      <c r="C86" s="105">
        <v>24561000</v>
      </c>
      <c r="D86" s="105"/>
      <c r="E86" s="105">
        <f t="shared" si="31"/>
        <v>30061000</v>
      </c>
      <c r="F86" s="105">
        <v>0</v>
      </c>
      <c r="G86" s="105">
        <v>0</v>
      </c>
      <c r="H86" s="105">
        <v>2223000</v>
      </c>
      <c r="I86" s="105">
        <v>0</v>
      </c>
      <c r="J86" s="105">
        <v>22214000</v>
      </c>
      <c r="K86" s="105">
        <v>0</v>
      </c>
      <c r="L86" s="105">
        <v>14873000</v>
      </c>
      <c r="M86" s="105">
        <v>0</v>
      </c>
      <c r="N86" s="105"/>
      <c r="O86" s="105"/>
      <c r="P86" s="106">
        <f t="shared" si="32"/>
        <v>39310000</v>
      </c>
      <c r="Q86" s="106">
        <f t="shared" si="33"/>
        <v>0</v>
      </c>
      <c r="R86" s="107">
        <f t="shared" si="34"/>
        <v>-33.046727289096964</v>
      </c>
      <c r="S86" s="108">
        <f t="shared" si="35"/>
        <v>0</v>
      </c>
      <c r="T86" s="107">
        <f t="shared" si="36"/>
        <v>130.7674395396028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815806000</v>
      </c>
      <c r="C104" s="121">
        <f t="shared" si="44"/>
        <v>137100000</v>
      </c>
      <c r="D104" s="121">
        <f t="shared" si="44"/>
        <v>0</v>
      </c>
      <c r="E104" s="121">
        <f t="shared" si="44"/>
        <v>952906000</v>
      </c>
      <c r="F104" s="121">
        <f t="shared" si="44"/>
        <v>0</v>
      </c>
      <c r="G104" s="121">
        <f t="shared" si="44"/>
        <v>0</v>
      </c>
      <c r="H104" s="121">
        <f t="shared" si="44"/>
        <v>296507000</v>
      </c>
      <c r="I104" s="121">
        <f t="shared" si="44"/>
        <v>0</v>
      </c>
      <c r="J104" s="121">
        <f t="shared" si="44"/>
        <v>299749000</v>
      </c>
      <c r="K104" s="121">
        <f t="shared" si="44"/>
        <v>0</v>
      </c>
      <c r="L104" s="121">
        <f t="shared" si="44"/>
        <v>395106000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991362000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1.040356551433195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815806000</v>
      </c>
      <c r="C105" s="124">
        <f aca="true" t="shared" si="45" ref="C105:Q105">C77</f>
        <v>137100000</v>
      </c>
      <c r="D105" s="124">
        <f t="shared" si="45"/>
        <v>0</v>
      </c>
      <c r="E105" s="124">
        <f t="shared" si="45"/>
        <v>952906000</v>
      </c>
      <c r="F105" s="124">
        <f t="shared" si="45"/>
        <v>0</v>
      </c>
      <c r="G105" s="124">
        <f t="shared" si="45"/>
        <v>0</v>
      </c>
      <c r="H105" s="124">
        <f t="shared" si="45"/>
        <v>296507000</v>
      </c>
      <c r="I105" s="124">
        <f t="shared" si="45"/>
        <v>0</v>
      </c>
      <c r="J105" s="124">
        <f t="shared" si="45"/>
        <v>299749000</v>
      </c>
      <c r="K105" s="124">
        <f t="shared" si="45"/>
        <v>0</v>
      </c>
      <c r="L105" s="124">
        <f t="shared" si="45"/>
        <v>395106000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991362000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1.040356551433195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74075000</v>
      </c>
      <c r="C10" s="18">
        <v>0</v>
      </c>
      <c r="D10" s="18"/>
      <c r="E10" s="18">
        <f aca="true" t="shared" si="0" ref="E10:E15">$B10+$C10+$D10</f>
        <v>74075000</v>
      </c>
      <c r="F10" s="19">
        <v>74075000</v>
      </c>
      <c r="G10" s="20">
        <v>74075000</v>
      </c>
      <c r="H10" s="19">
        <v>15850000</v>
      </c>
      <c r="I10" s="20">
        <v>16506026</v>
      </c>
      <c r="J10" s="19">
        <v>16187000</v>
      </c>
      <c r="K10" s="20">
        <v>16616544</v>
      </c>
      <c r="L10" s="19">
        <v>12885000</v>
      </c>
      <c r="M10" s="20">
        <v>12847620</v>
      </c>
      <c r="N10" s="19"/>
      <c r="O10" s="20"/>
      <c r="P10" s="19">
        <f aca="true" t="shared" si="1" ref="P10:P15">$H10+$J10+$L10+$N10</f>
        <v>44922000</v>
      </c>
      <c r="Q10" s="20">
        <f aca="true" t="shared" si="2" ref="Q10:Q15">$I10+$K10+$M10+$O10</f>
        <v>45970190</v>
      </c>
      <c r="R10" s="21">
        <f aca="true" t="shared" si="3" ref="R10:R15">IF($J10=0,0,(($L10-$J10)/$J10)*100)</f>
        <v>-20.39908568604436</v>
      </c>
      <c r="S10" s="22">
        <f aca="true" t="shared" si="4" ref="S10:S15">IF($K10=0,0,(($M10-$K10)/$K10)*100)</f>
        <v>-22.681756206344712</v>
      </c>
      <c r="T10" s="21">
        <f>IF($E10=0,0,($P10/$E10)*100)</f>
        <v>60.64394195072561</v>
      </c>
      <c r="U10" s="23">
        <f>IF($E10=0,0,($Q10/$E10)*100)</f>
        <v>62.05898076274047</v>
      </c>
      <c r="V10" s="19">
        <v>158000</v>
      </c>
      <c r="W10" s="20">
        <v>158000</v>
      </c>
    </row>
    <row r="11" spans="1:23" ht="12.75" customHeight="1">
      <c r="A11" s="17" t="s">
        <v>35</v>
      </c>
      <c r="B11" s="18">
        <v>26500000</v>
      </c>
      <c r="C11" s="18">
        <v>0</v>
      </c>
      <c r="D11" s="18"/>
      <c r="E11" s="18">
        <f t="shared" si="0"/>
        <v>26500000</v>
      </c>
      <c r="F11" s="19">
        <v>26500000</v>
      </c>
      <c r="G11" s="20">
        <v>0</v>
      </c>
      <c r="H11" s="19">
        <v>5799000</v>
      </c>
      <c r="I11" s="20">
        <v>5802102</v>
      </c>
      <c r="J11" s="19">
        <v>6521000</v>
      </c>
      <c r="K11" s="20">
        <v>6513987</v>
      </c>
      <c r="L11" s="19">
        <v>0</v>
      </c>
      <c r="M11" s="20">
        <v>4694573</v>
      </c>
      <c r="N11" s="19"/>
      <c r="O11" s="20"/>
      <c r="P11" s="19">
        <f t="shared" si="1"/>
        <v>12320000</v>
      </c>
      <c r="Q11" s="20">
        <f t="shared" si="2"/>
        <v>17010662</v>
      </c>
      <c r="R11" s="21">
        <f t="shared" si="3"/>
        <v>-100</v>
      </c>
      <c r="S11" s="22">
        <f t="shared" si="4"/>
        <v>-27.93088165512151</v>
      </c>
      <c r="T11" s="21">
        <f>IF($E11=0,0,($P11/$E11)*100)</f>
        <v>46.490566037735846</v>
      </c>
      <c r="U11" s="23">
        <f>IF($E11=0,0,($Q11/$E11)*100)</f>
        <v>64.19117735849056</v>
      </c>
      <c r="V11" s="19">
        <v>705900</v>
      </c>
      <c r="W11" s="20">
        <v>630406</v>
      </c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60000000</v>
      </c>
      <c r="C13" s="18">
        <v>-8688000</v>
      </c>
      <c r="D13" s="18"/>
      <c r="E13" s="18">
        <f t="shared" si="0"/>
        <v>51312000</v>
      </c>
      <c r="F13" s="19">
        <v>60000000</v>
      </c>
      <c r="G13" s="20">
        <v>11312000</v>
      </c>
      <c r="H13" s="19">
        <v>2443000</v>
      </c>
      <c r="I13" s="20">
        <v>2369117</v>
      </c>
      <c r="J13" s="19">
        <v>0</v>
      </c>
      <c r="K13" s="20">
        <v>2191169</v>
      </c>
      <c r="L13" s="19">
        <v>3933000</v>
      </c>
      <c r="M13" s="20">
        <v>568642</v>
      </c>
      <c r="N13" s="19"/>
      <c r="O13" s="20"/>
      <c r="P13" s="19">
        <f t="shared" si="1"/>
        <v>6376000</v>
      </c>
      <c r="Q13" s="20">
        <f t="shared" si="2"/>
        <v>5128928</v>
      </c>
      <c r="R13" s="21">
        <f t="shared" si="3"/>
        <v>0</v>
      </c>
      <c r="S13" s="22">
        <f t="shared" si="4"/>
        <v>-74.04846454107373</v>
      </c>
      <c r="T13" s="21">
        <f>IF($E13=0,0,($P13/$E13)*100)</f>
        <v>12.4259432491425</v>
      </c>
      <c r="U13" s="23">
        <f>IF($E13=0,0,($Q13/$E13)*100)</f>
        <v>9.995572185843466</v>
      </c>
      <c r="V13" s="19"/>
      <c r="W13" s="20"/>
    </row>
    <row r="14" spans="1:23" ht="12.75" customHeight="1">
      <c r="A14" s="17" t="s">
        <v>37</v>
      </c>
      <c r="B14" s="18">
        <v>2803000</v>
      </c>
      <c r="C14" s="18">
        <v>-700000</v>
      </c>
      <c r="D14" s="18"/>
      <c r="E14" s="18">
        <f t="shared" si="0"/>
        <v>2103000</v>
      </c>
      <c r="F14" s="19">
        <v>2103000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163378000</v>
      </c>
      <c r="C15" s="25">
        <f>SUM(C9:C14)</f>
        <v>-9388000</v>
      </c>
      <c r="D15" s="25"/>
      <c r="E15" s="25">
        <f t="shared" si="0"/>
        <v>153990000</v>
      </c>
      <c r="F15" s="26">
        <f aca="true" t="shared" si="5" ref="F15:O15">SUM(F9:F14)</f>
        <v>162678000</v>
      </c>
      <c r="G15" s="27">
        <f t="shared" si="5"/>
        <v>85387000</v>
      </c>
      <c r="H15" s="26">
        <f t="shared" si="5"/>
        <v>24092000</v>
      </c>
      <c r="I15" s="27">
        <f t="shared" si="5"/>
        <v>24677245</v>
      </c>
      <c r="J15" s="26">
        <f t="shared" si="5"/>
        <v>22708000</v>
      </c>
      <c r="K15" s="27">
        <f t="shared" si="5"/>
        <v>25321700</v>
      </c>
      <c r="L15" s="26">
        <f t="shared" si="5"/>
        <v>16818000</v>
      </c>
      <c r="M15" s="27">
        <f t="shared" si="5"/>
        <v>18110835</v>
      </c>
      <c r="N15" s="26">
        <f t="shared" si="5"/>
        <v>0</v>
      </c>
      <c r="O15" s="27">
        <f t="shared" si="5"/>
        <v>0</v>
      </c>
      <c r="P15" s="26">
        <f t="shared" si="1"/>
        <v>63618000</v>
      </c>
      <c r="Q15" s="27">
        <f t="shared" si="2"/>
        <v>68109780</v>
      </c>
      <c r="R15" s="28">
        <f t="shared" si="3"/>
        <v>-25.937995420116263</v>
      </c>
      <c r="S15" s="29">
        <f t="shared" si="4"/>
        <v>-28.477017735776034</v>
      </c>
      <c r="T15" s="28">
        <f>IF(SUM($E9:$E13)=0,0,(P15/SUM($E9:$E13))*100)</f>
        <v>41.885085622864366</v>
      </c>
      <c r="U15" s="30">
        <f>IF(SUM($E9:$E13)=0,0,(Q15/SUM($E9:$E13))*100)</f>
        <v>44.84240257559897</v>
      </c>
      <c r="V15" s="26">
        <f>SUM(V9:V14)</f>
        <v>863900</v>
      </c>
      <c r="W15" s="27">
        <f>SUM(W9:W14)</f>
        <v>788406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40040000</v>
      </c>
      <c r="C17" s="18">
        <v>0</v>
      </c>
      <c r="D17" s="18"/>
      <c r="E17" s="18">
        <f>$B17+$C17+$D17</f>
        <v>40040000</v>
      </c>
      <c r="F17" s="19">
        <v>40040000</v>
      </c>
      <c r="G17" s="20">
        <v>40040000</v>
      </c>
      <c r="H17" s="19">
        <v>1679000</v>
      </c>
      <c r="I17" s="20">
        <v>5801764</v>
      </c>
      <c r="J17" s="19">
        <v>2898000</v>
      </c>
      <c r="K17" s="20">
        <v>9633491</v>
      </c>
      <c r="L17" s="19">
        <v>1430000</v>
      </c>
      <c r="M17" s="20">
        <v>5769193</v>
      </c>
      <c r="N17" s="19"/>
      <c r="O17" s="20"/>
      <c r="P17" s="19">
        <f>$H17+$J17+$L17+$N17</f>
        <v>6007000</v>
      </c>
      <c r="Q17" s="20">
        <f>$I17+$K17+$M17+$O17</f>
        <v>21204448</v>
      </c>
      <c r="R17" s="21">
        <f>IF($J17=0,0,(($L17-$J17)/$J17)*100)</f>
        <v>-50.655624568668046</v>
      </c>
      <c r="S17" s="22">
        <f>IF($K17=0,0,(($M17-$K17)/$K17)*100)</f>
        <v>-40.11316354580079</v>
      </c>
      <c r="T17" s="21">
        <f>IF($E17=0,0,($P17/$E17)*100)</f>
        <v>15.002497502497503</v>
      </c>
      <c r="U17" s="23">
        <f>IF($E17=0,0,($Q17/$E17)*100)</f>
        <v>52.95816183816184</v>
      </c>
      <c r="V17" s="19">
        <v>480000</v>
      </c>
      <c r="W17" s="20">
        <v>97926</v>
      </c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/>
      <c r="O19" s="20"/>
      <c r="P19" s="19">
        <f>$H19+$J19+$L19+$N19</f>
        <v>0</v>
      </c>
      <c r="Q19" s="20">
        <f>$I19+$K19+$M19+$O19</f>
        <v>0</v>
      </c>
      <c r="R19" s="21">
        <f>IF($J19=0,0,(($L19-$J19)/$J19)*100)</f>
        <v>0</v>
      </c>
      <c r="S19" s="22">
        <f>IF($K19=0,0,(($M19-$K19)/$K19)*100)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40040000</v>
      </c>
      <c r="C21" s="25">
        <f>SUM(C17:C20)</f>
        <v>0</v>
      </c>
      <c r="D21" s="25"/>
      <c r="E21" s="25">
        <f>$B21+$C21+$D21</f>
        <v>40040000</v>
      </c>
      <c r="F21" s="26">
        <f aca="true" t="shared" si="6" ref="F21:O21">SUM(F17:F20)</f>
        <v>40040000</v>
      </c>
      <c r="G21" s="27">
        <f t="shared" si="6"/>
        <v>40040000</v>
      </c>
      <c r="H21" s="26">
        <f t="shared" si="6"/>
        <v>1679000</v>
      </c>
      <c r="I21" s="27">
        <f t="shared" si="6"/>
        <v>5801764</v>
      </c>
      <c r="J21" s="26">
        <f t="shared" si="6"/>
        <v>2898000</v>
      </c>
      <c r="K21" s="27">
        <f t="shared" si="6"/>
        <v>9633491</v>
      </c>
      <c r="L21" s="26">
        <f t="shared" si="6"/>
        <v>1430000</v>
      </c>
      <c r="M21" s="27">
        <f t="shared" si="6"/>
        <v>5769193</v>
      </c>
      <c r="N21" s="26">
        <f t="shared" si="6"/>
        <v>0</v>
      </c>
      <c r="O21" s="27">
        <f t="shared" si="6"/>
        <v>0</v>
      </c>
      <c r="P21" s="26">
        <f>$H21+$J21+$L21+$N21</f>
        <v>6007000</v>
      </c>
      <c r="Q21" s="27">
        <f>$I21+$K21+$M21+$O21</f>
        <v>21204448</v>
      </c>
      <c r="R21" s="28">
        <f>IF($J21=0,0,(($L21-$J21)/$J21)*100)</f>
        <v>-50.655624568668046</v>
      </c>
      <c r="S21" s="29">
        <f>IF($K21=0,0,(($M21-$K21)/$K21)*100)</f>
        <v>-40.11316354580079</v>
      </c>
      <c r="T21" s="28">
        <f>IF($E21=0,0,($P21/$E21)*100)</f>
        <v>15.002497502497503</v>
      </c>
      <c r="U21" s="30">
        <f>IF($E21=0,0,($Q21/$E21)*100)</f>
        <v>52.95816183816184</v>
      </c>
      <c r="V21" s="26">
        <f>SUM(V17:V20)</f>
        <v>480000</v>
      </c>
      <c r="W21" s="27">
        <f>SUM(W17:W20)</f>
        <v>97926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372256000</v>
      </c>
      <c r="C25" s="18">
        <v>-186128000</v>
      </c>
      <c r="D25" s="18"/>
      <c r="E25" s="18">
        <f>$B25+$C25+$D25</f>
        <v>186128000</v>
      </c>
      <c r="F25" s="19">
        <v>372256000</v>
      </c>
      <c r="G25" s="20">
        <v>186128000</v>
      </c>
      <c r="H25" s="19">
        <v>1603000</v>
      </c>
      <c r="I25" s="20">
        <v>2300744</v>
      </c>
      <c r="J25" s="19">
        <v>871000</v>
      </c>
      <c r="K25" s="20">
        <v>3452736</v>
      </c>
      <c r="L25" s="19">
        <v>6764000</v>
      </c>
      <c r="M25" s="20">
        <v>17158347</v>
      </c>
      <c r="N25" s="19"/>
      <c r="O25" s="20"/>
      <c r="P25" s="19">
        <f>$H25+$J25+$L25+$N25</f>
        <v>9238000</v>
      </c>
      <c r="Q25" s="20">
        <f>$I25+$K25+$M25+$O25</f>
        <v>22911827</v>
      </c>
      <c r="R25" s="21">
        <f>IF($J25=0,0,(($L25-$J25)/$J25)*100)</f>
        <v>676.5786452353616</v>
      </c>
      <c r="S25" s="22">
        <f>IF($K25=0,0,(($M25-$K25)/$K25)*100)</f>
        <v>396.94928891175</v>
      </c>
      <c r="T25" s="21">
        <f>IF($E25=0,0,($P25/$E25)*100)</f>
        <v>4.963251096019943</v>
      </c>
      <c r="U25" s="23">
        <f>IF($E25=0,0,($Q25/$E25)*100)</f>
        <v>12.309715357173557</v>
      </c>
      <c r="V25" s="19"/>
      <c r="W25" s="20"/>
    </row>
    <row r="26" spans="1:23" ht="12.75" customHeight="1">
      <c r="A26" s="17" t="s">
        <v>48</v>
      </c>
      <c r="B26" s="18">
        <v>14823000</v>
      </c>
      <c r="C26" s="18">
        <v>0</v>
      </c>
      <c r="D26" s="18"/>
      <c r="E26" s="18">
        <f>$B26+$C26+$D26</f>
        <v>14823000</v>
      </c>
      <c r="F26" s="19">
        <v>14823000</v>
      </c>
      <c r="G26" s="20">
        <v>14823000</v>
      </c>
      <c r="H26" s="19">
        <v>1858000</v>
      </c>
      <c r="I26" s="20">
        <v>2425197</v>
      </c>
      <c r="J26" s="19">
        <v>3678000</v>
      </c>
      <c r="K26" s="20">
        <v>3294244</v>
      </c>
      <c r="L26" s="19">
        <v>1833000</v>
      </c>
      <c r="M26" s="20">
        <v>1770415</v>
      </c>
      <c r="N26" s="19"/>
      <c r="O26" s="20"/>
      <c r="P26" s="19">
        <f>$H26+$J26+$L26+$N26</f>
        <v>7369000</v>
      </c>
      <c r="Q26" s="20">
        <f>$I26+$K26+$M26+$O26</f>
        <v>7489856</v>
      </c>
      <c r="R26" s="21">
        <f>IF($J26=0,0,(($L26-$J26)/$J26)*100)</f>
        <v>-50.163132137031</v>
      </c>
      <c r="S26" s="22">
        <f>IF($K26=0,0,(($M26-$K26)/$K26)*100)</f>
        <v>-46.25732034421251</v>
      </c>
      <c r="T26" s="21">
        <f>IF($E26=0,0,($P26/$E26)*100)</f>
        <v>49.71328341091547</v>
      </c>
      <c r="U26" s="23">
        <f>IF($E26=0,0,($Q26/$E26)*100)</f>
        <v>50.5286109424543</v>
      </c>
      <c r="V26" s="19"/>
      <c r="W26" s="20"/>
    </row>
    <row r="27" spans="1:23" ht="12.75" customHeight="1">
      <c r="A27" s="24" t="s">
        <v>38</v>
      </c>
      <c r="B27" s="25">
        <f>SUM(B23:B26)</f>
        <v>387079000</v>
      </c>
      <c r="C27" s="25">
        <f>SUM(C23:C26)</f>
        <v>-186128000</v>
      </c>
      <c r="D27" s="25"/>
      <c r="E27" s="25">
        <f>$B27+$C27+$D27</f>
        <v>200951000</v>
      </c>
      <c r="F27" s="26">
        <f aca="true" t="shared" si="7" ref="F27:O27">SUM(F23:F26)</f>
        <v>387079000</v>
      </c>
      <c r="G27" s="27">
        <f t="shared" si="7"/>
        <v>200951000</v>
      </c>
      <c r="H27" s="26">
        <f t="shared" si="7"/>
        <v>3461000</v>
      </c>
      <c r="I27" s="27">
        <f t="shared" si="7"/>
        <v>4725941</v>
      </c>
      <c r="J27" s="26">
        <f t="shared" si="7"/>
        <v>4549000</v>
      </c>
      <c r="K27" s="27">
        <f t="shared" si="7"/>
        <v>6746980</v>
      </c>
      <c r="L27" s="26">
        <f t="shared" si="7"/>
        <v>8597000</v>
      </c>
      <c r="M27" s="27">
        <f t="shared" si="7"/>
        <v>18928762</v>
      </c>
      <c r="N27" s="26">
        <f t="shared" si="7"/>
        <v>0</v>
      </c>
      <c r="O27" s="27">
        <f t="shared" si="7"/>
        <v>0</v>
      </c>
      <c r="P27" s="26">
        <f>$H27+$J27+$L27+$N27</f>
        <v>16607000</v>
      </c>
      <c r="Q27" s="27">
        <f>$I27+$K27+$M27+$O27</f>
        <v>30401683</v>
      </c>
      <c r="R27" s="28">
        <f>IF($J27=0,0,(($L27-$J27)/$J27)*100)</f>
        <v>88.98659045944164</v>
      </c>
      <c r="S27" s="29">
        <f>IF($K27=0,0,(($M27-$K27)/$K27)*100)</f>
        <v>180.5516245787004</v>
      </c>
      <c r="T27" s="28">
        <f>IF($E27=0,0,($P27/$E27)*100)</f>
        <v>8.264203711352518</v>
      </c>
      <c r="U27" s="30">
        <f>IF($E27=0,0,($Q27/$E27)*100)</f>
        <v>15.128903563555292</v>
      </c>
      <c r="V27" s="26">
        <f>SUM(V23:V26)</f>
        <v>0</v>
      </c>
      <c r="W27" s="27">
        <f>SUM(W23:W26)</f>
        <v>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75640000</v>
      </c>
      <c r="C29" s="18">
        <v>0</v>
      </c>
      <c r="D29" s="18"/>
      <c r="E29" s="18">
        <f>$B29+$C29+$D29</f>
        <v>75640000</v>
      </c>
      <c r="F29" s="19">
        <v>75640000</v>
      </c>
      <c r="G29" s="20">
        <v>75640000</v>
      </c>
      <c r="H29" s="19">
        <v>5080000</v>
      </c>
      <c r="I29" s="20">
        <v>14291003</v>
      </c>
      <c r="J29" s="19">
        <v>16423000</v>
      </c>
      <c r="K29" s="20">
        <v>24091925</v>
      </c>
      <c r="L29" s="19">
        <v>11051000</v>
      </c>
      <c r="M29" s="20">
        <v>18207725</v>
      </c>
      <c r="N29" s="19"/>
      <c r="O29" s="20"/>
      <c r="P29" s="19">
        <f>$H29+$J29+$L29+$N29</f>
        <v>32554000</v>
      </c>
      <c r="Q29" s="20">
        <f>$I29+$K29+$M29+$O29</f>
        <v>56590653</v>
      </c>
      <c r="R29" s="21">
        <f>IF($J29=0,0,(($L29-$J29)/$J29)*100)</f>
        <v>-32.71022346708884</v>
      </c>
      <c r="S29" s="22">
        <f>IF($K29=0,0,(($M29-$K29)/$K29)*100)</f>
        <v>-24.42395117866256</v>
      </c>
      <c r="T29" s="21">
        <f>IF($E29=0,0,($P29/$E29)*100)</f>
        <v>43.03807509254363</v>
      </c>
      <c r="U29" s="23">
        <f>IF($E29=0,0,($Q29/$E29)*100)</f>
        <v>74.81577604442094</v>
      </c>
      <c r="V29" s="19">
        <v>1116000</v>
      </c>
      <c r="W29" s="20">
        <v>557000</v>
      </c>
    </row>
    <row r="30" spans="1:23" ht="12.75" customHeight="1">
      <c r="A30" s="24" t="s">
        <v>38</v>
      </c>
      <c r="B30" s="25">
        <f>B29</f>
        <v>75640000</v>
      </c>
      <c r="C30" s="25">
        <f>C29</f>
        <v>0</v>
      </c>
      <c r="D30" s="25"/>
      <c r="E30" s="25">
        <f>$B30+$C30+$D30</f>
        <v>75640000</v>
      </c>
      <c r="F30" s="26">
        <f aca="true" t="shared" si="8" ref="F30:O30">F29</f>
        <v>75640000</v>
      </c>
      <c r="G30" s="27">
        <f t="shared" si="8"/>
        <v>75640000</v>
      </c>
      <c r="H30" s="26">
        <f t="shared" si="8"/>
        <v>5080000</v>
      </c>
      <c r="I30" s="27">
        <f t="shared" si="8"/>
        <v>14291003</v>
      </c>
      <c r="J30" s="26">
        <f t="shared" si="8"/>
        <v>16423000</v>
      </c>
      <c r="K30" s="27">
        <f t="shared" si="8"/>
        <v>24091925</v>
      </c>
      <c r="L30" s="26">
        <f t="shared" si="8"/>
        <v>11051000</v>
      </c>
      <c r="M30" s="27">
        <f t="shared" si="8"/>
        <v>18207725</v>
      </c>
      <c r="N30" s="26">
        <f t="shared" si="8"/>
        <v>0</v>
      </c>
      <c r="O30" s="27">
        <f t="shared" si="8"/>
        <v>0</v>
      </c>
      <c r="P30" s="26">
        <f>$H30+$J30+$L30+$N30</f>
        <v>32554000</v>
      </c>
      <c r="Q30" s="27">
        <f>$I30+$K30+$M30+$O30</f>
        <v>56590653</v>
      </c>
      <c r="R30" s="28">
        <f>IF($J30=0,0,(($L30-$J30)/$J30)*100)</f>
        <v>-32.71022346708884</v>
      </c>
      <c r="S30" s="29">
        <f>IF($K30=0,0,(($M30-$K30)/$K30)*100)</f>
        <v>-24.42395117866256</v>
      </c>
      <c r="T30" s="28">
        <f>IF($E30=0,0,($P30/$E30)*100)</f>
        <v>43.03807509254363</v>
      </c>
      <c r="U30" s="30">
        <f>IF($E30=0,0,($Q30/$E30)*100)</f>
        <v>74.81577604442094</v>
      </c>
      <c r="V30" s="26">
        <f>V29</f>
        <v>1116000</v>
      </c>
      <c r="W30" s="27">
        <f>W29</f>
        <v>557000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416200000</v>
      </c>
      <c r="C32" s="18">
        <v>9400000</v>
      </c>
      <c r="D32" s="18"/>
      <c r="E32" s="18">
        <f aca="true" t="shared" si="9" ref="E32:E37">$B32+$C32+$D32</f>
        <v>425600000</v>
      </c>
      <c r="F32" s="19">
        <v>425600000</v>
      </c>
      <c r="G32" s="20">
        <v>425600000</v>
      </c>
      <c r="H32" s="19">
        <v>29382000</v>
      </c>
      <c r="I32" s="20">
        <v>105521123</v>
      </c>
      <c r="J32" s="19">
        <v>88238000</v>
      </c>
      <c r="K32" s="20">
        <v>110289026</v>
      </c>
      <c r="L32" s="19">
        <v>82470000</v>
      </c>
      <c r="M32" s="20">
        <v>55567574</v>
      </c>
      <c r="N32" s="19"/>
      <c r="O32" s="20"/>
      <c r="P32" s="19">
        <f aca="true" t="shared" si="10" ref="P32:P37">$H32+$J32+$L32+$N32</f>
        <v>200090000</v>
      </c>
      <c r="Q32" s="20">
        <f aca="true" t="shared" si="11" ref="Q32:Q37">$I32+$K32+$M32+$O32</f>
        <v>271377723</v>
      </c>
      <c r="R32" s="21">
        <f aca="true" t="shared" si="12" ref="R32:R37">IF($J32=0,0,(($L32-$J32)/$J32)*100)</f>
        <v>-6.536866202769782</v>
      </c>
      <c r="S32" s="22">
        <f aca="true" t="shared" si="13" ref="S32:S37">IF($K32=0,0,(($M32-$K32)/$K32)*100)</f>
        <v>-49.6164069850431</v>
      </c>
      <c r="T32" s="21">
        <f>IF($E32=0,0,($P32/$E32)*100)</f>
        <v>47.01362781954887</v>
      </c>
      <c r="U32" s="23">
        <f>IF($E32=0,0,($Q32/$E32)*100)</f>
        <v>63.763562734962406</v>
      </c>
      <c r="V32" s="19">
        <v>5653000</v>
      </c>
      <c r="W32" s="20"/>
    </row>
    <row r="33" spans="1:23" ht="12.75" customHeight="1">
      <c r="A33" s="17" t="s">
        <v>53</v>
      </c>
      <c r="B33" s="18">
        <v>824354000</v>
      </c>
      <c r="C33" s="18">
        <v>0</v>
      </c>
      <c r="D33" s="18"/>
      <c r="E33" s="18">
        <f t="shared" si="9"/>
        <v>824354000</v>
      </c>
      <c r="F33" s="19">
        <v>824354000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32000000</v>
      </c>
      <c r="C35" s="18">
        <v>-12000000</v>
      </c>
      <c r="D35" s="18"/>
      <c r="E35" s="18">
        <f t="shared" si="9"/>
        <v>20000000</v>
      </c>
      <c r="F35" s="19">
        <v>20000000</v>
      </c>
      <c r="G35" s="20">
        <v>20000000</v>
      </c>
      <c r="H35" s="19">
        <v>0</v>
      </c>
      <c r="I35" s="20">
        <v>4312178</v>
      </c>
      <c r="J35" s="19">
        <v>0</v>
      </c>
      <c r="K35" s="20">
        <v>14614792</v>
      </c>
      <c r="L35" s="19">
        <v>0</v>
      </c>
      <c r="M35" s="20">
        <v>7323657</v>
      </c>
      <c r="N35" s="19"/>
      <c r="O35" s="20"/>
      <c r="P35" s="19">
        <f t="shared" si="10"/>
        <v>0</v>
      </c>
      <c r="Q35" s="20">
        <f t="shared" si="11"/>
        <v>26250627</v>
      </c>
      <c r="R35" s="21">
        <f t="shared" si="12"/>
        <v>0</v>
      </c>
      <c r="S35" s="22">
        <f t="shared" si="13"/>
        <v>-49.88873601485399</v>
      </c>
      <c r="T35" s="21">
        <f>IF($E35=0,0,($P35/$E35)*100)</f>
        <v>0</v>
      </c>
      <c r="U35" s="23">
        <f>IF($E35=0,0,($Q35/$E35)*100)</f>
        <v>131.253135</v>
      </c>
      <c r="V35" s="19"/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1272554000</v>
      </c>
      <c r="C37" s="25">
        <f>SUM(C32:C36)</f>
        <v>-2600000</v>
      </c>
      <c r="D37" s="25"/>
      <c r="E37" s="25">
        <f t="shared" si="9"/>
        <v>1269954000</v>
      </c>
      <c r="F37" s="26">
        <f aca="true" t="shared" si="14" ref="F37:O37">SUM(F32:F36)</f>
        <v>1269954000</v>
      </c>
      <c r="G37" s="27">
        <f t="shared" si="14"/>
        <v>445600000</v>
      </c>
      <c r="H37" s="26">
        <f t="shared" si="14"/>
        <v>29382000</v>
      </c>
      <c r="I37" s="27">
        <f t="shared" si="14"/>
        <v>109833301</v>
      </c>
      <c r="J37" s="26">
        <f t="shared" si="14"/>
        <v>88238000</v>
      </c>
      <c r="K37" s="27">
        <f t="shared" si="14"/>
        <v>124903818</v>
      </c>
      <c r="L37" s="26">
        <f t="shared" si="14"/>
        <v>82470000</v>
      </c>
      <c r="M37" s="27">
        <f t="shared" si="14"/>
        <v>62891231</v>
      </c>
      <c r="N37" s="26">
        <f t="shared" si="14"/>
        <v>0</v>
      </c>
      <c r="O37" s="27">
        <f t="shared" si="14"/>
        <v>0</v>
      </c>
      <c r="P37" s="26">
        <f t="shared" si="10"/>
        <v>200090000</v>
      </c>
      <c r="Q37" s="27">
        <f t="shared" si="11"/>
        <v>297628350</v>
      </c>
      <c r="R37" s="28">
        <f t="shared" si="12"/>
        <v>-6.536866202769782</v>
      </c>
      <c r="S37" s="29">
        <f t="shared" si="13"/>
        <v>-49.64827176059582</v>
      </c>
      <c r="T37" s="28">
        <f>IF((+$E32+$E35)=0,0,(P37/(+$E32+$E35))*100)</f>
        <v>44.90350089766606</v>
      </c>
      <c r="U37" s="30">
        <f>IF((+$E32+$E35)=0,0,(Q37/(+$E32+$E35))*100)</f>
        <v>66.79271768402154</v>
      </c>
      <c r="V37" s="26">
        <f>SUM(V32:V36)</f>
        <v>5653000</v>
      </c>
      <c r="W37" s="27">
        <f>SUM(W32:W36)</f>
        <v>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954000000</v>
      </c>
      <c r="C40" s="18">
        <v>-31687000</v>
      </c>
      <c r="D40" s="18"/>
      <c r="E40" s="18">
        <f t="shared" si="15"/>
        <v>922313000</v>
      </c>
      <c r="F40" s="19">
        <v>922313000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40500000</v>
      </c>
      <c r="C41" s="18">
        <v>0</v>
      </c>
      <c r="D41" s="18"/>
      <c r="E41" s="18">
        <f t="shared" si="15"/>
        <v>40500000</v>
      </c>
      <c r="F41" s="19">
        <v>40500000</v>
      </c>
      <c r="G41" s="20">
        <v>40500000</v>
      </c>
      <c r="H41" s="19">
        <v>2551000</v>
      </c>
      <c r="I41" s="20">
        <v>1772910</v>
      </c>
      <c r="J41" s="19">
        <v>3245000</v>
      </c>
      <c r="K41" s="20">
        <v>5953046</v>
      </c>
      <c r="L41" s="19">
        <v>12259000</v>
      </c>
      <c r="M41" s="20">
        <v>13153694</v>
      </c>
      <c r="N41" s="19"/>
      <c r="O41" s="20"/>
      <c r="P41" s="19">
        <f t="shared" si="16"/>
        <v>18055000</v>
      </c>
      <c r="Q41" s="20">
        <f t="shared" si="17"/>
        <v>20879650</v>
      </c>
      <c r="R41" s="21">
        <f t="shared" si="18"/>
        <v>277.7812018489985</v>
      </c>
      <c r="S41" s="22">
        <f t="shared" si="19"/>
        <v>120.95737207473283</v>
      </c>
      <c r="T41" s="21">
        <f t="shared" si="20"/>
        <v>44.58024691358025</v>
      </c>
      <c r="U41" s="23">
        <f t="shared" si="21"/>
        <v>51.5546913580247</v>
      </c>
      <c r="V41" s="19"/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441843000</v>
      </c>
      <c r="C44" s="18">
        <v>0</v>
      </c>
      <c r="D44" s="18"/>
      <c r="E44" s="18">
        <f t="shared" si="15"/>
        <v>441843000</v>
      </c>
      <c r="F44" s="19">
        <v>441843000</v>
      </c>
      <c r="G44" s="20">
        <v>441843000</v>
      </c>
      <c r="H44" s="19">
        <v>60605000</v>
      </c>
      <c r="I44" s="20">
        <v>31396840</v>
      </c>
      <c r="J44" s="19">
        <v>14976000</v>
      </c>
      <c r="K44" s="20">
        <v>63607775</v>
      </c>
      <c r="L44" s="19">
        <v>105386000</v>
      </c>
      <c r="M44" s="20">
        <v>74539508</v>
      </c>
      <c r="N44" s="19"/>
      <c r="O44" s="20"/>
      <c r="P44" s="19">
        <f t="shared" si="16"/>
        <v>180967000</v>
      </c>
      <c r="Q44" s="20">
        <f t="shared" si="17"/>
        <v>169544123</v>
      </c>
      <c r="R44" s="21">
        <f t="shared" si="18"/>
        <v>603.6992521367521</v>
      </c>
      <c r="S44" s="22">
        <f t="shared" si="19"/>
        <v>17.186158453113634</v>
      </c>
      <c r="T44" s="21">
        <f t="shared" si="20"/>
        <v>40.95730836518854</v>
      </c>
      <c r="U44" s="23">
        <f t="shared" si="21"/>
        <v>38.37202875229437</v>
      </c>
      <c r="V44" s="19"/>
      <c r="W44" s="20"/>
    </row>
    <row r="45" spans="1:23" ht="12.75" customHeight="1">
      <c r="A45" s="17" t="s">
        <v>64</v>
      </c>
      <c r="B45" s="18">
        <v>0</v>
      </c>
      <c r="C45" s="18">
        <v>0</v>
      </c>
      <c r="D45" s="18"/>
      <c r="E45" s="18">
        <f t="shared" si="15"/>
        <v>0</v>
      </c>
      <c r="F45" s="19">
        <v>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448685000</v>
      </c>
      <c r="C46" s="18">
        <v>-278994000</v>
      </c>
      <c r="D46" s="18"/>
      <c r="E46" s="18">
        <f t="shared" si="15"/>
        <v>169691000</v>
      </c>
      <c r="F46" s="19">
        <v>169691000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1885028000</v>
      </c>
      <c r="C47" s="25">
        <f>SUM(C39:C46)</f>
        <v>-310681000</v>
      </c>
      <c r="D47" s="25"/>
      <c r="E47" s="25">
        <f t="shared" si="15"/>
        <v>1574347000</v>
      </c>
      <c r="F47" s="26">
        <f aca="true" t="shared" si="22" ref="F47:O47">SUM(F39:F46)</f>
        <v>1574347000</v>
      </c>
      <c r="G47" s="27">
        <f t="shared" si="22"/>
        <v>482343000</v>
      </c>
      <c r="H47" s="26">
        <f t="shared" si="22"/>
        <v>63156000</v>
      </c>
      <c r="I47" s="27">
        <f t="shared" si="22"/>
        <v>33169750</v>
      </c>
      <c r="J47" s="26">
        <f t="shared" si="22"/>
        <v>18221000</v>
      </c>
      <c r="K47" s="27">
        <f t="shared" si="22"/>
        <v>69560821</v>
      </c>
      <c r="L47" s="26">
        <f t="shared" si="22"/>
        <v>117645000</v>
      </c>
      <c r="M47" s="27">
        <f t="shared" si="22"/>
        <v>87693202</v>
      </c>
      <c r="N47" s="26">
        <f t="shared" si="22"/>
        <v>0</v>
      </c>
      <c r="O47" s="27">
        <f t="shared" si="22"/>
        <v>0</v>
      </c>
      <c r="P47" s="26">
        <f t="shared" si="16"/>
        <v>199022000</v>
      </c>
      <c r="Q47" s="27">
        <f t="shared" si="17"/>
        <v>190423773</v>
      </c>
      <c r="R47" s="28">
        <f t="shared" si="18"/>
        <v>545.6561110806213</v>
      </c>
      <c r="S47" s="29">
        <f t="shared" si="19"/>
        <v>26.066945069552872</v>
      </c>
      <c r="T47" s="28">
        <f>IF((+$E41+$E43+$E43)=0,0,(P47/(+$E41+$E43+$E44))*100)</f>
        <v>41.26150892622055</v>
      </c>
      <c r="U47" s="30">
        <f>IF((+$E41+$E43+$E44)=0,0,(Q47/(+$E41+$E43+$E44))*100)</f>
        <v>39.478912931254314</v>
      </c>
      <c r="V47" s="26">
        <f>SUM(V39:V46)</f>
        <v>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4000000</v>
      </c>
      <c r="C55" s="18">
        <v>0</v>
      </c>
      <c r="D55" s="18"/>
      <c r="E55" s="18">
        <f>$B55+$C55+$D55</f>
        <v>4000000</v>
      </c>
      <c r="F55" s="19">
        <v>4000000</v>
      </c>
      <c r="G55" s="20">
        <v>4000000</v>
      </c>
      <c r="H55" s="19">
        <v>0</v>
      </c>
      <c r="I55" s="20">
        <v>0</v>
      </c>
      <c r="J55" s="19">
        <v>0</v>
      </c>
      <c r="K55" s="20">
        <v>0</v>
      </c>
      <c r="L55" s="19">
        <v>4000000</v>
      </c>
      <c r="M55" s="20">
        <v>4000000</v>
      </c>
      <c r="N55" s="19"/>
      <c r="O55" s="20"/>
      <c r="P55" s="19">
        <f>$H55+$J55+$L55+$N55</f>
        <v>4000000</v>
      </c>
      <c r="Q55" s="20">
        <f>$I55+$K55+$M55+$O55</f>
        <v>4000000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100</v>
      </c>
      <c r="U55" s="23">
        <f>IF($E55=0,0,($Q55/$E55)*100)</f>
        <v>100</v>
      </c>
      <c r="V55" s="19">
        <v>4110000</v>
      </c>
      <c r="W55" s="20"/>
    </row>
    <row r="56" spans="1:23" ht="12.75" customHeight="1">
      <c r="A56" s="17" t="s">
        <v>73</v>
      </c>
      <c r="B56" s="18">
        <v>20000000</v>
      </c>
      <c r="C56" s="18">
        <v>1000000</v>
      </c>
      <c r="D56" s="18"/>
      <c r="E56" s="18">
        <f>$B56+$C56+$D56</f>
        <v>21000000</v>
      </c>
      <c r="F56" s="19">
        <v>21000000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19100000</v>
      </c>
      <c r="C57" s="18">
        <v>0</v>
      </c>
      <c r="D57" s="18"/>
      <c r="E57" s="18">
        <f>$B57+$C57+$D57</f>
        <v>19100000</v>
      </c>
      <c r="F57" s="19">
        <v>19100000</v>
      </c>
      <c r="G57" s="20">
        <v>19100000</v>
      </c>
      <c r="H57" s="19">
        <v>0</v>
      </c>
      <c r="I57" s="20">
        <v>1853577</v>
      </c>
      <c r="J57" s="19">
        <v>44000</v>
      </c>
      <c r="K57" s="20">
        <v>994948</v>
      </c>
      <c r="L57" s="19">
        <v>0</v>
      </c>
      <c r="M57" s="20">
        <v>2283828</v>
      </c>
      <c r="N57" s="19"/>
      <c r="O57" s="20"/>
      <c r="P57" s="19">
        <f>$H57+$J57+$L57+$N57</f>
        <v>44000</v>
      </c>
      <c r="Q57" s="20">
        <f>$I57+$K57+$M57+$O57</f>
        <v>5132353</v>
      </c>
      <c r="R57" s="21">
        <f>IF($J57=0,0,(($L57-$J57)/$J57)*100)</f>
        <v>-100</v>
      </c>
      <c r="S57" s="22">
        <f>IF($K57=0,0,(($M57-$K57)/$K57)*100)</f>
        <v>129.54244844956722</v>
      </c>
      <c r="T57" s="21">
        <f>IF($E57=0,0,($P57/$E57)*100)</f>
        <v>0.23036649214659685</v>
      </c>
      <c r="U57" s="23">
        <f>IF($E57=0,0,($Q57/$E57)*100)</f>
        <v>26.870958115183246</v>
      </c>
      <c r="V57" s="19">
        <v>23235000</v>
      </c>
      <c r="W57" s="20">
        <v>12015765</v>
      </c>
    </row>
    <row r="58" spans="1:23" ht="12.75" customHeight="1">
      <c r="A58" s="24" t="s">
        <v>38</v>
      </c>
      <c r="B58" s="25">
        <f>SUM(B55:B57)</f>
        <v>43100000</v>
      </c>
      <c r="C58" s="25">
        <f>SUM(C55:C57)</f>
        <v>1000000</v>
      </c>
      <c r="D58" s="25"/>
      <c r="E58" s="25">
        <f>$B58+$C58+$D58</f>
        <v>44100000</v>
      </c>
      <c r="F58" s="26">
        <f aca="true" t="shared" si="24" ref="F58:O58">SUM(F55:F57)</f>
        <v>44100000</v>
      </c>
      <c r="G58" s="27">
        <f t="shared" si="24"/>
        <v>23100000</v>
      </c>
      <c r="H58" s="26">
        <f t="shared" si="24"/>
        <v>0</v>
      </c>
      <c r="I58" s="27">
        <f t="shared" si="24"/>
        <v>1853577</v>
      </c>
      <c r="J58" s="26">
        <f t="shared" si="24"/>
        <v>44000</v>
      </c>
      <c r="K58" s="27">
        <f t="shared" si="24"/>
        <v>994948</v>
      </c>
      <c r="L58" s="26">
        <f t="shared" si="24"/>
        <v>4000000</v>
      </c>
      <c r="M58" s="27">
        <f t="shared" si="24"/>
        <v>6283828</v>
      </c>
      <c r="N58" s="26">
        <f t="shared" si="24"/>
        <v>0</v>
      </c>
      <c r="O58" s="27">
        <f t="shared" si="24"/>
        <v>0</v>
      </c>
      <c r="P58" s="26">
        <f>$H58+$J58+$L58+$N58</f>
        <v>4044000</v>
      </c>
      <c r="Q58" s="27">
        <f>$I58+$K58+$M58+$O58</f>
        <v>9132353</v>
      </c>
      <c r="R58" s="28">
        <f>IF($J58=0,0,(($L58-$J58)/$J58)*100)</f>
        <v>8990.90909090909</v>
      </c>
      <c r="S58" s="29">
        <f>IF($K58=0,0,(($M58-$K58)/$K58)*100)</f>
        <v>531.5735093693338</v>
      </c>
      <c r="T58" s="28">
        <f>IF((+$E55+$E57)=0,0,(P58/(+$E55+$E57))*100)</f>
        <v>17.506493506493506</v>
      </c>
      <c r="U58" s="30">
        <f>IF((+$E55+$E57)=0,0,(Q58/(+$E55+$E57))*100)</f>
        <v>39.53399567099567</v>
      </c>
      <c r="V58" s="26">
        <f>SUM(V55:V57)</f>
        <v>27345000</v>
      </c>
      <c r="W58" s="27">
        <f>SUM(W55:W57)</f>
        <v>12015765</v>
      </c>
    </row>
    <row r="59" spans="1:23" ht="12.75" customHeight="1">
      <c r="A59" s="42" t="s">
        <v>75</v>
      </c>
      <c r="B59" s="43">
        <f>SUM(B9:B14,B17:B20,B23:B26,B29,B32:B36,B39:B46,B49:B52,B55:B57)</f>
        <v>3866819000</v>
      </c>
      <c r="C59" s="43">
        <f>SUM(C9:C14,C17:C20,C23:C26,C29,C32:C36,C39:C46,C49:C52,C55:C57)</f>
        <v>-507797000</v>
      </c>
      <c r="D59" s="43"/>
      <c r="E59" s="43">
        <f>$B59+$C59+$D59</f>
        <v>3359022000</v>
      </c>
      <c r="F59" s="44">
        <f aca="true" t="shared" si="25" ref="F59:O59">SUM(F9:F14,F17:F20,F23:F26,F29,F32:F36,F39:F46,F49:F52,F55:F57)</f>
        <v>3553838000</v>
      </c>
      <c r="G59" s="45">
        <f t="shared" si="25"/>
        <v>1353061000</v>
      </c>
      <c r="H59" s="44">
        <f t="shared" si="25"/>
        <v>126850000</v>
      </c>
      <c r="I59" s="45">
        <f t="shared" si="25"/>
        <v>194352581</v>
      </c>
      <c r="J59" s="44">
        <f t="shared" si="25"/>
        <v>153081000</v>
      </c>
      <c r="K59" s="45">
        <f t="shared" si="25"/>
        <v>261253683</v>
      </c>
      <c r="L59" s="44">
        <f t="shared" si="25"/>
        <v>242011000</v>
      </c>
      <c r="M59" s="45">
        <f t="shared" si="25"/>
        <v>217884776</v>
      </c>
      <c r="N59" s="44">
        <f t="shared" si="25"/>
        <v>0</v>
      </c>
      <c r="O59" s="45">
        <f t="shared" si="25"/>
        <v>0</v>
      </c>
      <c r="P59" s="44">
        <f>$H59+$J59+$L59+$N59</f>
        <v>521942000</v>
      </c>
      <c r="Q59" s="45">
        <f>$I59+$K59+$M59+$O59</f>
        <v>673491040</v>
      </c>
      <c r="R59" s="46">
        <f>IF($J59=0,0,(($L59-$J59)/$J59)*100)</f>
        <v>58.093427662479336</v>
      </c>
      <c r="S59" s="47">
        <f>IF($K59=0,0,(($M59-$K59)/$K59)*100)</f>
        <v>-16.600304540012935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36.767845834028975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47.443613905989245</v>
      </c>
      <c r="V59" s="44">
        <f>SUM(V9:V14,V17:V20,V23:V26,V29,V32:V36,V39:V46,V49:V52,V55:V57)</f>
        <v>35457900</v>
      </c>
      <c r="W59" s="45">
        <f>SUM(W9:W14,W17:W20,W23:W26,W29,W32:W36,W39:W46,W49:W52,W55:W57)</f>
        <v>13459097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2984967000</v>
      </c>
      <c r="C61" s="18">
        <v>1135000</v>
      </c>
      <c r="D61" s="18"/>
      <c r="E61" s="18">
        <f>$B61+$C61+$D61</f>
        <v>2986102000</v>
      </c>
      <c r="F61" s="19">
        <v>2959773000</v>
      </c>
      <c r="G61" s="20">
        <v>2986102000</v>
      </c>
      <c r="H61" s="19">
        <v>796303000</v>
      </c>
      <c r="I61" s="20">
        <v>858173839</v>
      </c>
      <c r="J61" s="19">
        <v>778145000</v>
      </c>
      <c r="K61" s="20">
        <v>774460422</v>
      </c>
      <c r="L61" s="19">
        <v>429154000</v>
      </c>
      <c r="M61" s="20">
        <v>431763015</v>
      </c>
      <c r="N61" s="19"/>
      <c r="O61" s="20"/>
      <c r="P61" s="19">
        <f>$H61+$J61+$L61+$N61</f>
        <v>2003602000</v>
      </c>
      <c r="Q61" s="20">
        <f>$I61+$K61+$M61+$O61</f>
        <v>2064397276</v>
      </c>
      <c r="R61" s="21">
        <f>IF($J61=0,0,(($L61-$J61)/$J61)*100)</f>
        <v>-44.84909624812856</v>
      </c>
      <c r="S61" s="22">
        <f>IF($K61=0,0,(($M61-$K61)/$K61)*100)</f>
        <v>-44.249828301748906</v>
      </c>
      <c r="T61" s="21">
        <f>IF($E61=0,0,($P61/$E61)*100)</f>
        <v>67.0975740279468</v>
      </c>
      <c r="U61" s="23">
        <f>IF($E61=0,0,($Q61/$E61)*100)</f>
        <v>69.13351506412037</v>
      </c>
      <c r="V61" s="19">
        <v>94265000</v>
      </c>
      <c r="W61" s="20">
        <v>24061146</v>
      </c>
    </row>
    <row r="62" spans="1:23" ht="12.75" customHeight="1">
      <c r="A62" s="35" t="s">
        <v>38</v>
      </c>
      <c r="B62" s="36">
        <f>B61</f>
        <v>2984967000</v>
      </c>
      <c r="C62" s="36">
        <f>C61</f>
        <v>1135000</v>
      </c>
      <c r="D62" s="36"/>
      <c r="E62" s="36">
        <f>$B62+$C62+$D62</f>
        <v>2986102000</v>
      </c>
      <c r="F62" s="37">
        <f aca="true" t="shared" si="26" ref="F62:O62">F61</f>
        <v>2959773000</v>
      </c>
      <c r="G62" s="38">
        <f t="shared" si="26"/>
        <v>2986102000</v>
      </c>
      <c r="H62" s="37">
        <f t="shared" si="26"/>
        <v>796303000</v>
      </c>
      <c r="I62" s="38">
        <f t="shared" si="26"/>
        <v>858173839</v>
      </c>
      <c r="J62" s="37">
        <f t="shared" si="26"/>
        <v>778145000</v>
      </c>
      <c r="K62" s="38">
        <f t="shared" si="26"/>
        <v>774460422</v>
      </c>
      <c r="L62" s="37">
        <f t="shared" si="26"/>
        <v>429154000</v>
      </c>
      <c r="M62" s="38">
        <f t="shared" si="26"/>
        <v>431763015</v>
      </c>
      <c r="N62" s="37">
        <f t="shared" si="26"/>
        <v>0</v>
      </c>
      <c r="O62" s="38">
        <f t="shared" si="26"/>
        <v>0</v>
      </c>
      <c r="P62" s="37">
        <f>$H62+$J62+$L62+$N62</f>
        <v>2003602000</v>
      </c>
      <c r="Q62" s="38">
        <f>$I62+$K62+$M62+$O62</f>
        <v>2064397276</v>
      </c>
      <c r="R62" s="39">
        <f>IF($J62=0,0,(($L62-$J62)/$J62)*100)</f>
        <v>-44.84909624812856</v>
      </c>
      <c r="S62" s="40">
        <f>IF($K62=0,0,(($M62-$K62)/$K62)*100)</f>
        <v>-44.249828301748906</v>
      </c>
      <c r="T62" s="39">
        <f>IF($E62=0,0,($P62/$E62)*100)</f>
        <v>67.0975740279468</v>
      </c>
      <c r="U62" s="41">
        <f>IF($E62=0,0,($Q62/$E62)*100)</f>
        <v>69.13351506412037</v>
      </c>
      <c r="V62" s="37">
        <f>V61</f>
        <v>94265000</v>
      </c>
      <c r="W62" s="38">
        <f>W61</f>
        <v>24061146</v>
      </c>
    </row>
    <row r="63" spans="1:23" ht="12.75" customHeight="1">
      <c r="A63" s="42" t="s">
        <v>75</v>
      </c>
      <c r="B63" s="43">
        <f>B61</f>
        <v>2984967000</v>
      </c>
      <c r="C63" s="43">
        <f>C61</f>
        <v>1135000</v>
      </c>
      <c r="D63" s="43"/>
      <c r="E63" s="43">
        <f>$B63+$C63+$D63</f>
        <v>2986102000</v>
      </c>
      <c r="F63" s="44">
        <f aca="true" t="shared" si="27" ref="F63:O63">F61</f>
        <v>2959773000</v>
      </c>
      <c r="G63" s="45">
        <f t="shared" si="27"/>
        <v>2986102000</v>
      </c>
      <c r="H63" s="44">
        <f t="shared" si="27"/>
        <v>796303000</v>
      </c>
      <c r="I63" s="45">
        <f t="shared" si="27"/>
        <v>858173839</v>
      </c>
      <c r="J63" s="44">
        <f t="shared" si="27"/>
        <v>778145000</v>
      </c>
      <c r="K63" s="45">
        <f t="shared" si="27"/>
        <v>774460422</v>
      </c>
      <c r="L63" s="44">
        <f t="shared" si="27"/>
        <v>429154000</v>
      </c>
      <c r="M63" s="45">
        <f t="shared" si="27"/>
        <v>431763015</v>
      </c>
      <c r="N63" s="44">
        <f t="shared" si="27"/>
        <v>0</v>
      </c>
      <c r="O63" s="45">
        <f t="shared" si="27"/>
        <v>0</v>
      </c>
      <c r="P63" s="44">
        <f>$H63+$J63+$L63+$N63</f>
        <v>2003602000</v>
      </c>
      <c r="Q63" s="45">
        <f>$I63+$K63+$M63+$O63</f>
        <v>2064397276</v>
      </c>
      <c r="R63" s="46">
        <f>IF($J63=0,0,(($L63-$J63)/$J63)*100)</f>
        <v>-44.84909624812856</v>
      </c>
      <c r="S63" s="47">
        <f>IF($K63=0,0,(($M63-$K63)/$K63)*100)</f>
        <v>-44.249828301748906</v>
      </c>
      <c r="T63" s="46">
        <f>IF($E63=0,0,($P63/$E63)*100)</f>
        <v>67.0975740279468</v>
      </c>
      <c r="U63" s="50">
        <f>IF($E63=0,0,($Q63/$E63)*100)</f>
        <v>69.13351506412037</v>
      </c>
      <c r="V63" s="44">
        <f>V61</f>
        <v>94265000</v>
      </c>
      <c r="W63" s="45">
        <f>W61</f>
        <v>24061146</v>
      </c>
    </row>
    <row r="64" spans="1:23" ht="12.75" customHeight="1" thickBot="1">
      <c r="A64" s="42" t="s">
        <v>77</v>
      </c>
      <c r="B64" s="43">
        <f>SUM(B9:B14,B17:B20,B23:B26,B29,B32:B36,B39:B46,B49:B52,B55:B57,B61)</f>
        <v>6851786000</v>
      </c>
      <c r="C64" s="43">
        <f>SUM(C9:C14,C17:C20,C23:C26,C29,C32:C36,C39:C46,C49:C52,C55:C57,C61)</f>
        <v>-506662000</v>
      </c>
      <c r="D64" s="43"/>
      <c r="E64" s="43">
        <f>$B64+$C64+$D64</f>
        <v>6345124000</v>
      </c>
      <c r="F64" s="44">
        <f aca="true" t="shared" si="28" ref="F64:O64">SUM(F9:F14,F17:F20,F23:F26,F29,F32:F36,F39:F46,F49:F52,F55:F57,F61)</f>
        <v>6513611000</v>
      </c>
      <c r="G64" s="45">
        <f t="shared" si="28"/>
        <v>4339163000</v>
      </c>
      <c r="H64" s="44">
        <f t="shared" si="28"/>
        <v>923153000</v>
      </c>
      <c r="I64" s="45">
        <f t="shared" si="28"/>
        <v>1052526420</v>
      </c>
      <c r="J64" s="44">
        <f t="shared" si="28"/>
        <v>931226000</v>
      </c>
      <c r="K64" s="45">
        <f t="shared" si="28"/>
        <v>1035714105</v>
      </c>
      <c r="L64" s="44">
        <f t="shared" si="28"/>
        <v>671165000</v>
      </c>
      <c r="M64" s="45">
        <f t="shared" si="28"/>
        <v>649647791</v>
      </c>
      <c r="N64" s="44">
        <f t="shared" si="28"/>
        <v>0</v>
      </c>
      <c r="O64" s="45">
        <f t="shared" si="28"/>
        <v>0</v>
      </c>
      <c r="P64" s="44">
        <f>$H64+$J64+$L64+$N64</f>
        <v>2525544000</v>
      </c>
      <c r="Q64" s="45">
        <f>$I64+$K64+$M64+$O64</f>
        <v>2737888316</v>
      </c>
      <c r="R64" s="46">
        <f>IF($J64=0,0,(($L64-$J64)/$J64)*100)</f>
        <v>-27.926733145337433</v>
      </c>
      <c r="S64" s="47">
        <f>IF($K64=0,0,(($M64-$K64)/$K64)*100)</f>
        <v>-37.27537475218608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57.32494745966725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62.14475133481612</v>
      </c>
      <c r="V64" s="44">
        <f>SUM(V9:V14,V17:V20,V23:V26,V29,V32:V36,V39:V46,V49:V52,V55:V57,V61)</f>
        <v>129722900</v>
      </c>
      <c r="W64" s="45">
        <f>SUM(W9:W14,W17:W20,W23:W26,W29,W32:W36,W39:W46,W49:W52,W55:W57,W61)</f>
        <v>37520243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587659000</v>
      </c>
      <c r="C77" s="94">
        <f t="shared" si="30"/>
        <v>108819000</v>
      </c>
      <c r="D77" s="94">
        <f t="shared" si="30"/>
        <v>0</v>
      </c>
      <c r="E77" s="94">
        <f t="shared" si="30"/>
        <v>696478000</v>
      </c>
      <c r="F77" s="94">
        <f t="shared" si="30"/>
        <v>0</v>
      </c>
      <c r="G77" s="94">
        <f t="shared" si="30"/>
        <v>0</v>
      </c>
      <c r="H77" s="94">
        <f t="shared" si="30"/>
        <v>155336000</v>
      </c>
      <c r="I77" s="94">
        <f t="shared" si="30"/>
        <v>0</v>
      </c>
      <c r="J77" s="94">
        <f t="shared" si="30"/>
        <v>158444000</v>
      </c>
      <c r="K77" s="94">
        <f t="shared" si="30"/>
        <v>0</v>
      </c>
      <c r="L77" s="94">
        <f t="shared" si="30"/>
        <v>211788000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525568000</v>
      </c>
      <c r="Q77" s="95">
        <f t="shared" si="30"/>
        <v>0</v>
      </c>
      <c r="R77" s="96">
        <f t="shared" si="30"/>
        <v>728.6147727173861</v>
      </c>
      <c r="S77" s="96">
        <f t="shared" si="30"/>
        <v>0</v>
      </c>
      <c r="T77" s="97">
        <f>IF(SUM($E78:$E86)=0,0,(P77/SUM($E78:$E86))*100)</f>
        <v>75.46081857574826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7248000</v>
      </c>
      <c r="D78" s="100"/>
      <c r="E78" s="100">
        <f aca="true" t="shared" si="31" ref="E78:E86">$B78+$C78+$D78</f>
        <v>7248000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14069000</v>
      </c>
      <c r="C79" s="88">
        <v>6676000</v>
      </c>
      <c r="D79" s="88"/>
      <c r="E79" s="88">
        <f t="shared" si="31"/>
        <v>20745000</v>
      </c>
      <c r="F79" s="88">
        <v>0</v>
      </c>
      <c r="G79" s="88">
        <v>0</v>
      </c>
      <c r="H79" s="88">
        <v>5470000</v>
      </c>
      <c r="I79" s="88">
        <v>0</v>
      </c>
      <c r="J79" s="88">
        <v>2957000</v>
      </c>
      <c r="K79" s="88">
        <v>0</v>
      </c>
      <c r="L79" s="88">
        <v>4802000</v>
      </c>
      <c r="M79" s="88">
        <v>0</v>
      </c>
      <c r="N79" s="88"/>
      <c r="O79" s="88"/>
      <c r="P79" s="90">
        <f t="shared" si="32"/>
        <v>13229000</v>
      </c>
      <c r="Q79" s="90">
        <f t="shared" si="33"/>
        <v>0</v>
      </c>
      <c r="R79" s="101">
        <f t="shared" si="34"/>
        <v>62.39431856611431</v>
      </c>
      <c r="S79" s="102">
        <f t="shared" si="35"/>
        <v>0</v>
      </c>
      <c r="T79" s="101">
        <f t="shared" si="36"/>
        <v>63.76958303205592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236135000</v>
      </c>
      <c r="C81" s="88">
        <v>15885000</v>
      </c>
      <c r="D81" s="88"/>
      <c r="E81" s="88">
        <f t="shared" si="31"/>
        <v>252020000</v>
      </c>
      <c r="F81" s="88">
        <v>0</v>
      </c>
      <c r="G81" s="88">
        <v>0</v>
      </c>
      <c r="H81" s="88">
        <v>132488000</v>
      </c>
      <c r="I81" s="88">
        <v>0</v>
      </c>
      <c r="J81" s="88">
        <v>81156000</v>
      </c>
      <c r="K81" s="88">
        <v>0</v>
      </c>
      <c r="L81" s="88">
        <v>17724000</v>
      </c>
      <c r="M81" s="88">
        <v>0</v>
      </c>
      <c r="N81" s="88"/>
      <c r="O81" s="88"/>
      <c r="P81" s="90">
        <f t="shared" si="32"/>
        <v>231368000</v>
      </c>
      <c r="Q81" s="90">
        <f t="shared" si="33"/>
        <v>0</v>
      </c>
      <c r="R81" s="101">
        <f t="shared" si="34"/>
        <v>-78.16057962442703</v>
      </c>
      <c r="S81" s="102">
        <f t="shared" si="35"/>
        <v>0</v>
      </c>
      <c r="T81" s="101">
        <f t="shared" si="36"/>
        <v>91.80541226886754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/>
      <c r="O82" s="88"/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55311000</v>
      </c>
      <c r="C83" s="88">
        <v>10000</v>
      </c>
      <c r="D83" s="88"/>
      <c r="E83" s="88">
        <f t="shared" si="31"/>
        <v>55321000</v>
      </c>
      <c r="F83" s="88">
        <v>0</v>
      </c>
      <c r="G83" s="88">
        <v>0</v>
      </c>
      <c r="H83" s="88">
        <v>16366000</v>
      </c>
      <c r="I83" s="88">
        <v>0</v>
      </c>
      <c r="J83" s="88">
        <v>33828000</v>
      </c>
      <c r="K83" s="88">
        <v>0</v>
      </c>
      <c r="L83" s="88">
        <v>4105000</v>
      </c>
      <c r="M83" s="88">
        <v>0</v>
      </c>
      <c r="N83" s="88"/>
      <c r="O83" s="88"/>
      <c r="P83" s="90">
        <f t="shared" si="32"/>
        <v>54299000</v>
      </c>
      <c r="Q83" s="90">
        <f t="shared" si="33"/>
        <v>0</v>
      </c>
      <c r="R83" s="101">
        <f t="shared" si="34"/>
        <v>-87.86508218044223</v>
      </c>
      <c r="S83" s="102">
        <f t="shared" si="35"/>
        <v>0</v>
      </c>
      <c r="T83" s="101">
        <f t="shared" si="36"/>
        <v>98.1526002783753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71012000</v>
      </c>
      <c r="C84" s="88">
        <v>-40000000</v>
      </c>
      <c r="D84" s="88"/>
      <c r="E84" s="88">
        <f t="shared" si="31"/>
        <v>31012000</v>
      </c>
      <c r="F84" s="88">
        <v>0</v>
      </c>
      <c r="G84" s="88">
        <v>0</v>
      </c>
      <c r="H84" s="88">
        <v>1012000</v>
      </c>
      <c r="I84" s="88">
        <v>0</v>
      </c>
      <c r="J84" s="88">
        <v>8651000</v>
      </c>
      <c r="K84" s="88">
        <v>0</v>
      </c>
      <c r="L84" s="88">
        <v>65431000</v>
      </c>
      <c r="M84" s="88">
        <v>0</v>
      </c>
      <c r="N84" s="88"/>
      <c r="O84" s="88"/>
      <c r="P84" s="90">
        <f t="shared" si="32"/>
        <v>75094000</v>
      </c>
      <c r="Q84" s="90">
        <f t="shared" si="33"/>
        <v>0</v>
      </c>
      <c r="R84" s="101">
        <f t="shared" si="34"/>
        <v>656.3403074789042</v>
      </c>
      <c r="S84" s="102">
        <f t="shared" si="35"/>
        <v>0</v>
      </c>
      <c r="T84" s="101">
        <f t="shared" si="36"/>
        <v>242.14497613826907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0</v>
      </c>
      <c r="C85" s="88">
        <v>0</v>
      </c>
      <c r="D85" s="88"/>
      <c r="E85" s="88">
        <f t="shared" si="31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2000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2000</v>
      </c>
      <c r="Q85" s="90">
        <f t="shared" si="33"/>
        <v>0</v>
      </c>
      <c r="R85" s="101">
        <f t="shared" si="34"/>
        <v>-100</v>
      </c>
      <c r="S85" s="102">
        <f t="shared" si="35"/>
        <v>0</v>
      </c>
      <c r="T85" s="101">
        <f t="shared" si="36"/>
        <v>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211132000</v>
      </c>
      <c r="C86" s="105">
        <v>119000000</v>
      </c>
      <c r="D86" s="105"/>
      <c r="E86" s="105">
        <f t="shared" si="31"/>
        <v>330132000</v>
      </c>
      <c r="F86" s="105">
        <v>0</v>
      </c>
      <c r="G86" s="105">
        <v>0</v>
      </c>
      <c r="H86" s="105">
        <v>0</v>
      </c>
      <c r="I86" s="105">
        <v>0</v>
      </c>
      <c r="J86" s="105">
        <v>31850000</v>
      </c>
      <c r="K86" s="105">
        <v>0</v>
      </c>
      <c r="L86" s="105">
        <v>119726000</v>
      </c>
      <c r="M86" s="105">
        <v>0</v>
      </c>
      <c r="N86" s="105"/>
      <c r="O86" s="105"/>
      <c r="P86" s="106">
        <f t="shared" si="32"/>
        <v>151576000</v>
      </c>
      <c r="Q86" s="106">
        <f t="shared" si="33"/>
        <v>0</v>
      </c>
      <c r="R86" s="107">
        <f t="shared" si="34"/>
        <v>275.90580847723703</v>
      </c>
      <c r="S86" s="108">
        <f t="shared" si="35"/>
        <v>0</v>
      </c>
      <c r="T86" s="107">
        <f t="shared" si="36"/>
        <v>45.913755709837275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587659000</v>
      </c>
      <c r="C104" s="121">
        <f t="shared" si="44"/>
        <v>108819000</v>
      </c>
      <c r="D104" s="121">
        <f t="shared" si="44"/>
        <v>0</v>
      </c>
      <c r="E104" s="121">
        <f t="shared" si="44"/>
        <v>696478000</v>
      </c>
      <c r="F104" s="121">
        <f t="shared" si="44"/>
        <v>0</v>
      </c>
      <c r="G104" s="121">
        <f t="shared" si="44"/>
        <v>0</v>
      </c>
      <c r="H104" s="121">
        <f t="shared" si="44"/>
        <v>155336000</v>
      </c>
      <c r="I104" s="121">
        <f t="shared" si="44"/>
        <v>0</v>
      </c>
      <c r="J104" s="121">
        <f t="shared" si="44"/>
        <v>158444000</v>
      </c>
      <c r="K104" s="121">
        <f t="shared" si="44"/>
        <v>0</v>
      </c>
      <c r="L104" s="121">
        <f t="shared" si="44"/>
        <v>211788000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525568000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0.7546081857574827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587659000</v>
      </c>
      <c r="C105" s="124">
        <f aca="true" t="shared" si="45" ref="C105:Q105">C77</f>
        <v>108819000</v>
      </c>
      <c r="D105" s="124">
        <f t="shared" si="45"/>
        <v>0</v>
      </c>
      <c r="E105" s="124">
        <f t="shared" si="45"/>
        <v>696478000</v>
      </c>
      <c r="F105" s="124">
        <f t="shared" si="45"/>
        <v>0</v>
      </c>
      <c r="G105" s="124">
        <f t="shared" si="45"/>
        <v>0</v>
      </c>
      <c r="H105" s="124">
        <f t="shared" si="45"/>
        <v>155336000</v>
      </c>
      <c r="I105" s="124">
        <f t="shared" si="45"/>
        <v>0</v>
      </c>
      <c r="J105" s="124">
        <f t="shared" si="45"/>
        <v>158444000</v>
      </c>
      <c r="K105" s="124">
        <f t="shared" si="45"/>
        <v>0</v>
      </c>
      <c r="L105" s="124">
        <f t="shared" si="45"/>
        <v>211788000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525568000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0.7546081857574827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39175000</v>
      </c>
      <c r="C10" s="18">
        <v>0</v>
      </c>
      <c r="D10" s="18"/>
      <c r="E10" s="18">
        <f aca="true" t="shared" si="0" ref="E10:E15">$B10+$C10+$D10</f>
        <v>39175000</v>
      </c>
      <c r="F10" s="19">
        <v>39175000</v>
      </c>
      <c r="G10" s="20">
        <v>39175000</v>
      </c>
      <c r="H10" s="19">
        <v>11212000</v>
      </c>
      <c r="I10" s="20">
        <v>13138170</v>
      </c>
      <c r="J10" s="19">
        <v>7994000</v>
      </c>
      <c r="K10" s="20">
        <v>8030247</v>
      </c>
      <c r="L10" s="19">
        <v>7472000</v>
      </c>
      <c r="M10" s="20">
        <v>7559454</v>
      </c>
      <c r="N10" s="19"/>
      <c r="O10" s="20"/>
      <c r="P10" s="19">
        <f aca="true" t="shared" si="1" ref="P10:P15">$H10+$J10+$L10+$N10</f>
        <v>26678000</v>
      </c>
      <c r="Q10" s="20">
        <f aca="true" t="shared" si="2" ref="Q10:Q15">$I10+$K10+$M10+$O10</f>
        <v>28727871</v>
      </c>
      <c r="R10" s="21">
        <f aca="true" t="shared" si="3" ref="R10:R15">IF($J10=0,0,(($L10-$J10)/$J10)*100)</f>
        <v>-6.5298974230673</v>
      </c>
      <c r="S10" s="22">
        <f aca="true" t="shared" si="4" ref="S10:S15">IF($K10=0,0,(($M10-$K10)/$K10)*100)</f>
        <v>-5.862746189500771</v>
      </c>
      <c r="T10" s="21">
        <f>IF($E10=0,0,($P10/$E10)*100)</f>
        <v>68.09955328653477</v>
      </c>
      <c r="U10" s="23">
        <f>IF($E10=0,0,($Q10/$E10)*100)</f>
        <v>73.33215315890236</v>
      </c>
      <c r="V10" s="19"/>
      <c r="W10" s="20"/>
    </row>
    <row r="11" spans="1:23" ht="12.75" customHeight="1">
      <c r="A11" s="17" t="s">
        <v>35</v>
      </c>
      <c r="B11" s="18">
        <v>0</v>
      </c>
      <c r="C11" s="18">
        <v>0</v>
      </c>
      <c r="D11" s="18"/>
      <c r="E11" s="18">
        <f t="shared" si="0"/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/>
      <c r="O11" s="20"/>
      <c r="P11" s="19">
        <f t="shared" si="1"/>
        <v>0</v>
      </c>
      <c r="Q11" s="20">
        <f t="shared" si="2"/>
        <v>0</v>
      </c>
      <c r="R11" s="21">
        <f t="shared" si="3"/>
        <v>0</v>
      </c>
      <c r="S11" s="22">
        <f t="shared" si="4"/>
        <v>0</v>
      </c>
      <c r="T11" s="21">
        <f>IF($E11=0,0,($P11/$E11)*100)</f>
        <v>0</v>
      </c>
      <c r="U11" s="23">
        <f>IF($E11=0,0,($Q11/$E11)*100)</f>
        <v>0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20000000</v>
      </c>
      <c r="C13" s="18">
        <v>44776000</v>
      </c>
      <c r="D13" s="18"/>
      <c r="E13" s="18">
        <f t="shared" si="0"/>
        <v>64776000</v>
      </c>
      <c r="F13" s="19">
        <v>64776000</v>
      </c>
      <c r="G13" s="20">
        <v>53776000</v>
      </c>
      <c r="H13" s="19">
        <v>0</v>
      </c>
      <c r="I13" s="20">
        <v>0</v>
      </c>
      <c r="J13" s="19">
        <v>8637000</v>
      </c>
      <c r="K13" s="20">
        <v>7216703</v>
      </c>
      <c r="L13" s="19">
        <v>0</v>
      </c>
      <c r="M13" s="20">
        <v>7227605</v>
      </c>
      <c r="N13" s="19"/>
      <c r="O13" s="20"/>
      <c r="P13" s="19">
        <f t="shared" si="1"/>
        <v>8637000</v>
      </c>
      <c r="Q13" s="20">
        <f t="shared" si="2"/>
        <v>14444308</v>
      </c>
      <c r="R13" s="21">
        <f t="shared" si="3"/>
        <v>-100</v>
      </c>
      <c r="S13" s="22">
        <f t="shared" si="4"/>
        <v>0.15106621403153214</v>
      </c>
      <c r="T13" s="21">
        <f>IF($E13=0,0,($P13/$E13)*100)</f>
        <v>13.33364208966284</v>
      </c>
      <c r="U13" s="23">
        <f>IF($E13=0,0,($Q13/$E13)*100)</f>
        <v>22.29885760158083</v>
      </c>
      <c r="V13" s="19"/>
      <c r="W13" s="20"/>
    </row>
    <row r="14" spans="1:23" ht="12.75" customHeight="1">
      <c r="A14" s="17" t="s">
        <v>37</v>
      </c>
      <c r="B14" s="18">
        <v>1104000</v>
      </c>
      <c r="C14" s="18">
        <v>0</v>
      </c>
      <c r="D14" s="18"/>
      <c r="E14" s="18">
        <f t="shared" si="0"/>
        <v>1104000</v>
      </c>
      <c r="F14" s="19">
        <v>1104000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60279000</v>
      </c>
      <c r="C15" s="25">
        <f>SUM(C9:C14)</f>
        <v>44776000</v>
      </c>
      <c r="D15" s="25"/>
      <c r="E15" s="25">
        <f t="shared" si="0"/>
        <v>105055000</v>
      </c>
      <c r="F15" s="26">
        <f aca="true" t="shared" si="5" ref="F15:O15">SUM(F9:F14)</f>
        <v>105055000</v>
      </c>
      <c r="G15" s="27">
        <f t="shared" si="5"/>
        <v>92951000</v>
      </c>
      <c r="H15" s="26">
        <f t="shared" si="5"/>
        <v>11212000</v>
      </c>
      <c r="I15" s="27">
        <f t="shared" si="5"/>
        <v>13138170</v>
      </c>
      <c r="J15" s="26">
        <f t="shared" si="5"/>
        <v>16631000</v>
      </c>
      <c r="K15" s="27">
        <f t="shared" si="5"/>
        <v>15246950</v>
      </c>
      <c r="L15" s="26">
        <f t="shared" si="5"/>
        <v>7472000</v>
      </c>
      <c r="M15" s="27">
        <f t="shared" si="5"/>
        <v>14787059</v>
      </c>
      <c r="N15" s="26">
        <f t="shared" si="5"/>
        <v>0</v>
      </c>
      <c r="O15" s="27">
        <f t="shared" si="5"/>
        <v>0</v>
      </c>
      <c r="P15" s="26">
        <f t="shared" si="1"/>
        <v>35315000</v>
      </c>
      <c r="Q15" s="27">
        <f t="shared" si="2"/>
        <v>43172179</v>
      </c>
      <c r="R15" s="28">
        <f t="shared" si="3"/>
        <v>-55.071853767061505</v>
      </c>
      <c r="S15" s="29">
        <f t="shared" si="4"/>
        <v>-3.016281944913573</v>
      </c>
      <c r="T15" s="28">
        <f>IF(SUM($E9:$E13)=0,0,(P15/SUM($E9:$E13))*100)</f>
        <v>33.972737155005724</v>
      </c>
      <c r="U15" s="30">
        <f>IF(SUM($E9:$E13)=0,0,(Q15/SUM($E9:$E13))*100)</f>
        <v>41.53127819838193</v>
      </c>
      <c r="V15" s="26">
        <f>SUM(V9:V14)</f>
        <v>0</v>
      </c>
      <c r="W15" s="27">
        <f>SUM(W9:W14)</f>
        <v>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21390000</v>
      </c>
      <c r="C17" s="18">
        <v>0</v>
      </c>
      <c r="D17" s="18"/>
      <c r="E17" s="18">
        <f>$B17+$C17+$D17</f>
        <v>21390000</v>
      </c>
      <c r="F17" s="19">
        <v>21390000</v>
      </c>
      <c r="G17" s="20">
        <v>21390000</v>
      </c>
      <c r="H17" s="19">
        <v>2670000</v>
      </c>
      <c r="I17" s="20">
        <v>4455433</v>
      </c>
      <c r="J17" s="19">
        <v>1575000</v>
      </c>
      <c r="K17" s="20">
        <v>3330001</v>
      </c>
      <c r="L17" s="19">
        <v>349000</v>
      </c>
      <c r="M17" s="20">
        <v>5334162</v>
      </c>
      <c r="N17" s="19"/>
      <c r="O17" s="20"/>
      <c r="P17" s="19">
        <f>$H17+$J17+$L17+$N17</f>
        <v>4594000</v>
      </c>
      <c r="Q17" s="20">
        <f>$I17+$K17+$M17+$O17</f>
        <v>13119596</v>
      </c>
      <c r="R17" s="21">
        <f>IF($J17=0,0,(($L17-$J17)/$J17)*100)</f>
        <v>-77.84126984126985</v>
      </c>
      <c r="S17" s="22">
        <f>IF($K17=0,0,(($M17-$K17)/$K17)*100)</f>
        <v>60.18499694144236</v>
      </c>
      <c r="T17" s="21">
        <f>IF($E17=0,0,($P17/$E17)*100)</f>
        <v>21.47732585320243</v>
      </c>
      <c r="U17" s="23">
        <f>IF($E17=0,0,($Q17/$E17)*100)</f>
        <v>61.335184665731646</v>
      </c>
      <c r="V17" s="19"/>
      <c r="W17" s="20"/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/>
      <c r="O19" s="20"/>
      <c r="P19" s="19">
        <f>$H19+$J19+$L19+$N19</f>
        <v>0</v>
      </c>
      <c r="Q19" s="20">
        <f>$I19+$K19+$M19+$O19</f>
        <v>0</v>
      </c>
      <c r="R19" s="21">
        <f>IF($J19=0,0,(($L19-$J19)/$J19)*100)</f>
        <v>0</v>
      </c>
      <c r="S19" s="22">
        <f>IF($K19=0,0,(($M19-$K19)/$K19)*100)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21390000</v>
      </c>
      <c r="C21" s="25">
        <f>SUM(C17:C20)</f>
        <v>0</v>
      </c>
      <c r="D21" s="25"/>
      <c r="E21" s="25">
        <f>$B21+$C21+$D21</f>
        <v>21390000</v>
      </c>
      <c r="F21" s="26">
        <f aca="true" t="shared" si="6" ref="F21:O21">SUM(F17:F20)</f>
        <v>21390000</v>
      </c>
      <c r="G21" s="27">
        <f t="shared" si="6"/>
        <v>21390000</v>
      </c>
      <c r="H21" s="26">
        <f t="shared" si="6"/>
        <v>2670000</v>
      </c>
      <c r="I21" s="27">
        <f t="shared" si="6"/>
        <v>4455433</v>
      </c>
      <c r="J21" s="26">
        <f t="shared" si="6"/>
        <v>1575000</v>
      </c>
      <c r="K21" s="27">
        <f t="shared" si="6"/>
        <v>3330001</v>
      </c>
      <c r="L21" s="26">
        <f t="shared" si="6"/>
        <v>349000</v>
      </c>
      <c r="M21" s="27">
        <f t="shared" si="6"/>
        <v>5334162</v>
      </c>
      <c r="N21" s="26">
        <f t="shared" si="6"/>
        <v>0</v>
      </c>
      <c r="O21" s="27">
        <f t="shared" si="6"/>
        <v>0</v>
      </c>
      <c r="P21" s="26">
        <f>$H21+$J21+$L21+$N21</f>
        <v>4594000</v>
      </c>
      <c r="Q21" s="27">
        <f>$I21+$K21+$M21+$O21</f>
        <v>13119596</v>
      </c>
      <c r="R21" s="28">
        <f>IF($J21=0,0,(($L21-$J21)/$J21)*100)</f>
        <v>-77.84126984126985</v>
      </c>
      <c r="S21" s="29">
        <f>IF($K21=0,0,(($M21-$K21)/$K21)*100)</f>
        <v>60.18499694144236</v>
      </c>
      <c r="T21" s="28">
        <f>IF($E21=0,0,($P21/$E21)*100)</f>
        <v>21.47732585320243</v>
      </c>
      <c r="U21" s="30">
        <f>IF($E21=0,0,($Q21/$E21)*100)</f>
        <v>61.335184665731646</v>
      </c>
      <c r="V21" s="26">
        <f>SUM(V17:V20)</f>
        <v>0</v>
      </c>
      <c r="W21" s="27">
        <f>SUM(W17:W20)</f>
        <v>0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>
        <v>14944000</v>
      </c>
      <c r="W23" s="20"/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0</v>
      </c>
      <c r="C25" s="18">
        <v>48128000</v>
      </c>
      <c r="D25" s="18"/>
      <c r="E25" s="18">
        <f>$B25+$C25+$D25</f>
        <v>48128000</v>
      </c>
      <c r="F25" s="19">
        <v>0</v>
      </c>
      <c r="G25" s="20">
        <v>48128000</v>
      </c>
      <c r="H25" s="19">
        <v>0</v>
      </c>
      <c r="I25" s="20">
        <v>0</v>
      </c>
      <c r="J25" s="19">
        <v>0</v>
      </c>
      <c r="K25" s="20">
        <v>0</v>
      </c>
      <c r="L25" s="19">
        <v>12874000</v>
      </c>
      <c r="M25" s="20">
        <v>0</v>
      </c>
      <c r="N25" s="19"/>
      <c r="O25" s="20"/>
      <c r="P25" s="19">
        <f>$H25+$J25+$L25+$N25</f>
        <v>12874000</v>
      </c>
      <c r="Q25" s="20">
        <f>$I25+$K25+$M25+$O25</f>
        <v>0</v>
      </c>
      <c r="R25" s="21">
        <f>IF($J25=0,0,(($L25-$J25)/$J25)*100)</f>
        <v>0</v>
      </c>
      <c r="S25" s="22">
        <f>IF($K25=0,0,(($M25-$K25)/$K25)*100)</f>
        <v>0</v>
      </c>
      <c r="T25" s="21">
        <f>IF($E25=0,0,($P25/$E25)*100)</f>
        <v>26.749501329787233</v>
      </c>
      <c r="U25" s="23">
        <f>IF($E25=0,0,($Q25/$E25)*100)</f>
        <v>0</v>
      </c>
      <c r="V25" s="19"/>
      <c r="W25" s="20"/>
    </row>
    <row r="26" spans="1:23" ht="12.75" customHeight="1">
      <c r="A26" s="17" t="s">
        <v>48</v>
      </c>
      <c r="B26" s="18">
        <v>8261000</v>
      </c>
      <c r="C26" s="18">
        <v>0</v>
      </c>
      <c r="D26" s="18"/>
      <c r="E26" s="18">
        <f>$B26+$C26+$D26</f>
        <v>8261000</v>
      </c>
      <c r="F26" s="19">
        <v>8261000</v>
      </c>
      <c r="G26" s="20">
        <v>8261000</v>
      </c>
      <c r="H26" s="19">
        <v>1116000</v>
      </c>
      <c r="I26" s="20">
        <v>995405</v>
      </c>
      <c r="J26" s="19">
        <v>2684000</v>
      </c>
      <c r="K26" s="20">
        <v>1845045</v>
      </c>
      <c r="L26" s="19">
        <v>2367000</v>
      </c>
      <c r="M26" s="20">
        <v>1621197</v>
      </c>
      <c r="N26" s="19"/>
      <c r="O26" s="20"/>
      <c r="P26" s="19">
        <f>$H26+$J26+$L26+$N26</f>
        <v>6167000</v>
      </c>
      <c r="Q26" s="20">
        <f>$I26+$K26+$M26+$O26</f>
        <v>4461647</v>
      </c>
      <c r="R26" s="21">
        <f>IF($J26=0,0,(($L26-$J26)/$J26)*100)</f>
        <v>-11.810730253353203</v>
      </c>
      <c r="S26" s="22">
        <f>IF($K26=0,0,(($M26-$K26)/$K26)*100)</f>
        <v>-12.132387014950854</v>
      </c>
      <c r="T26" s="21">
        <f>IF($E26=0,0,($P26/$E26)*100)</f>
        <v>74.65197917927611</v>
      </c>
      <c r="U26" s="23">
        <f>IF($E26=0,0,($Q26/$E26)*100)</f>
        <v>54.0085582859218</v>
      </c>
      <c r="V26" s="19"/>
      <c r="W26" s="20"/>
    </row>
    <row r="27" spans="1:23" ht="12.75" customHeight="1">
      <c r="A27" s="24" t="s">
        <v>38</v>
      </c>
      <c r="B27" s="25">
        <f>SUM(B23:B26)</f>
        <v>8261000</v>
      </c>
      <c r="C27" s="25">
        <f>SUM(C23:C26)</f>
        <v>48128000</v>
      </c>
      <c r="D27" s="25"/>
      <c r="E27" s="25">
        <f>$B27+$C27+$D27</f>
        <v>56389000</v>
      </c>
      <c r="F27" s="26">
        <f aca="true" t="shared" si="7" ref="F27:O27">SUM(F23:F26)</f>
        <v>8261000</v>
      </c>
      <c r="G27" s="27">
        <f t="shared" si="7"/>
        <v>56389000</v>
      </c>
      <c r="H27" s="26">
        <f t="shared" si="7"/>
        <v>1116000</v>
      </c>
      <c r="I27" s="27">
        <f t="shared" si="7"/>
        <v>995405</v>
      </c>
      <c r="J27" s="26">
        <f t="shared" si="7"/>
        <v>2684000</v>
      </c>
      <c r="K27" s="27">
        <f t="shared" si="7"/>
        <v>1845045</v>
      </c>
      <c r="L27" s="26">
        <f t="shared" si="7"/>
        <v>15241000</v>
      </c>
      <c r="M27" s="27">
        <f t="shared" si="7"/>
        <v>1621197</v>
      </c>
      <c r="N27" s="26">
        <f t="shared" si="7"/>
        <v>0</v>
      </c>
      <c r="O27" s="27">
        <f t="shared" si="7"/>
        <v>0</v>
      </c>
      <c r="P27" s="26">
        <f>$H27+$J27+$L27+$N27</f>
        <v>19041000</v>
      </c>
      <c r="Q27" s="27">
        <f>$I27+$K27+$M27+$O27</f>
        <v>4461647</v>
      </c>
      <c r="R27" s="28">
        <f>IF($J27=0,0,(($L27-$J27)/$J27)*100)</f>
        <v>467.8464977645305</v>
      </c>
      <c r="S27" s="29">
        <f>IF($K27=0,0,(($M27-$K27)/$K27)*100)</f>
        <v>-12.132387014950854</v>
      </c>
      <c r="T27" s="28">
        <f>IF($E27=0,0,($P27/$E27)*100)</f>
        <v>33.76722410399191</v>
      </c>
      <c r="U27" s="30">
        <f>IF($E27=0,0,($Q27/$E27)*100)</f>
        <v>7.912264803419107</v>
      </c>
      <c r="V27" s="26">
        <f>SUM(V23:V26)</f>
        <v>14944000</v>
      </c>
      <c r="W27" s="27">
        <f>SUM(W23:W26)</f>
        <v>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33395000</v>
      </c>
      <c r="C29" s="18">
        <v>0</v>
      </c>
      <c r="D29" s="18"/>
      <c r="E29" s="18">
        <f>$B29+$C29+$D29</f>
        <v>33395000</v>
      </c>
      <c r="F29" s="19">
        <v>33395000</v>
      </c>
      <c r="G29" s="20">
        <v>33395000</v>
      </c>
      <c r="H29" s="19">
        <v>5326000</v>
      </c>
      <c r="I29" s="20">
        <v>10112146</v>
      </c>
      <c r="J29" s="19">
        <v>5851000</v>
      </c>
      <c r="K29" s="20">
        <v>11132917</v>
      </c>
      <c r="L29" s="19">
        <v>5625000</v>
      </c>
      <c r="M29" s="20">
        <v>10343502</v>
      </c>
      <c r="N29" s="19"/>
      <c r="O29" s="20"/>
      <c r="P29" s="19">
        <f>$H29+$J29+$L29+$N29</f>
        <v>16802000</v>
      </c>
      <c r="Q29" s="20">
        <f>$I29+$K29+$M29+$O29</f>
        <v>31588565</v>
      </c>
      <c r="R29" s="21">
        <f>IF($J29=0,0,(($L29-$J29)/$J29)*100)</f>
        <v>-3.8625875918646386</v>
      </c>
      <c r="S29" s="22">
        <f>IF($K29=0,0,(($M29-$K29)/$K29)*100)</f>
        <v>-7.090819054880226</v>
      </c>
      <c r="T29" s="21">
        <f>IF($E29=0,0,($P29/$E29)*100)</f>
        <v>50.31292109597245</v>
      </c>
      <c r="U29" s="23">
        <f>IF($E29=0,0,($Q29/$E29)*100)</f>
        <v>94.59070220092828</v>
      </c>
      <c r="V29" s="19"/>
      <c r="W29" s="20"/>
    </row>
    <row r="30" spans="1:23" ht="12.75" customHeight="1">
      <c r="A30" s="24" t="s">
        <v>38</v>
      </c>
      <c r="B30" s="25">
        <f>B29</f>
        <v>33395000</v>
      </c>
      <c r="C30" s="25">
        <f>C29</f>
        <v>0</v>
      </c>
      <c r="D30" s="25"/>
      <c r="E30" s="25">
        <f>$B30+$C30+$D30</f>
        <v>33395000</v>
      </c>
      <c r="F30" s="26">
        <f aca="true" t="shared" si="8" ref="F30:O30">F29</f>
        <v>33395000</v>
      </c>
      <c r="G30" s="27">
        <f t="shared" si="8"/>
        <v>33395000</v>
      </c>
      <c r="H30" s="26">
        <f t="shared" si="8"/>
        <v>5326000</v>
      </c>
      <c r="I30" s="27">
        <f t="shared" si="8"/>
        <v>10112146</v>
      </c>
      <c r="J30" s="26">
        <f t="shared" si="8"/>
        <v>5851000</v>
      </c>
      <c r="K30" s="27">
        <f t="shared" si="8"/>
        <v>11132917</v>
      </c>
      <c r="L30" s="26">
        <f t="shared" si="8"/>
        <v>5625000</v>
      </c>
      <c r="M30" s="27">
        <f t="shared" si="8"/>
        <v>10343502</v>
      </c>
      <c r="N30" s="26">
        <f t="shared" si="8"/>
        <v>0</v>
      </c>
      <c r="O30" s="27">
        <f t="shared" si="8"/>
        <v>0</v>
      </c>
      <c r="P30" s="26">
        <f>$H30+$J30+$L30+$N30</f>
        <v>16802000</v>
      </c>
      <c r="Q30" s="27">
        <f>$I30+$K30+$M30+$O30</f>
        <v>31588565</v>
      </c>
      <c r="R30" s="28">
        <f>IF($J30=0,0,(($L30-$J30)/$J30)*100)</f>
        <v>-3.8625875918646386</v>
      </c>
      <c r="S30" s="29">
        <f>IF($K30=0,0,(($M30-$K30)/$K30)*100)</f>
        <v>-7.090819054880226</v>
      </c>
      <c r="T30" s="28">
        <f>IF($E30=0,0,($P30/$E30)*100)</f>
        <v>50.31292109597245</v>
      </c>
      <c r="U30" s="30">
        <f>IF($E30=0,0,($Q30/$E30)*100)</f>
        <v>94.59070220092828</v>
      </c>
      <c r="V30" s="26">
        <f>V29</f>
        <v>0</v>
      </c>
      <c r="W30" s="27">
        <f>W29</f>
        <v>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115382000</v>
      </c>
      <c r="C32" s="18">
        <v>-1200000</v>
      </c>
      <c r="D32" s="18"/>
      <c r="E32" s="18">
        <f aca="true" t="shared" si="9" ref="E32:E37">$B32+$C32+$D32</f>
        <v>114182000</v>
      </c>
      <c r="F32" s="19">
        <v>114182000</v>
      </c>
      <c r="G32" s="20">
        <v>114182000</v>
      </c>
      <c r="H32" s="19">
        <v>8694000</v>
      </c>
      <c r="I32" s="20">
        <v>8227207</v>
      </c>
      <c r="J32" s="19">
        <v>17435000</v>
      </c>
      <c r="K32" s="20">
        <v>36480679</v>
      </c>
      <c r="L32" s="19">
        <v>0</v>
      </c>
      <c r="M32" s="20">
        <v>16752146</v>
      </c>
      <c r="N32" s="19"/>
      <c r="O32" s="20"/>
      <c r="P32" s="19">
        <f aca="true" t="shared" si="10" ref="P32:P37">$H32+$J32+$L32+$N32</f>
        <v>26129000</v>
      </c>
      <c r="Q32" s="20">
        <f aca="true" t="shared" si="11" ref="Q32:Q37">$I32+$K32+$M32+$O32</f>
        <v>61460032</v>
      </c>
      <c r="R32" s="21">
        <f aca="true" t="shared" si="12" ref="R32:R37">IF($J32=0,0,(($L32-$J32)/$J32)*100)</f>
        <v>-100</v>
      </c>
      <c r="S32" s="22">
        <f aca="true" t="shared" si="13" ref="S32:S37">IF($K32=0,0,(($M32-$K32)/$K32)*100)</f>
        <v>-54.07940186639618</v>
      </c>
      <c r="T32" s="21">
        <f>IF($E32=0,0,($P32/$E32)*100)</f>
        <v>22.883641905028814</v>
      </c>
      <c r="U32" s="23">
        <f>IF($E32=0,0,($Q32/$E32)*100)</f>
        <v>53.82637543570791</v>
      </c>
      <c r="V32" s="19"/>
      <c r="W32" s="20"/>
    </row>
    <row r="33" spans="1:23" ht="12.75" customHeight="1">
      <c r="A33" s="17" t="s">
        <v>53</v>
      </c>
      <c r="B33" s="18">
        <v>70209000</v>
      </c>
      <c r="C33" s="18">
        <v>0</v>
      </c>
      <c r="D33" s="18"/>
      <c r="E33" s="18">
        <f t="shared" si="9"/>
        <v>70209000</v>
      </c>
      <c r="F33" s="19">
        <v>70209000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9000000</v>
      </c>
      <c r="C35" s="18">
        <v>6000000</v>
      </c>
      <c r="D35" s="18"/>
      <c r="E35" s="18">
        <f t="shared" si="9"/>
        <v>15000000</v>
      </c>
      <c r="F35" s="19">
        <v>15000000</v>
      </c>
      <c r="G35" s="20">
        <v>15000000</v>
      </c>
      <c r="H35" s="19">
        <v>0</v>
      </c>
      <c r="I35" s="20">
        <v>630212</v>
      </c>
      <c r="J35" s="19">
        <v>0</v>
      </c>
      <c r="K35" s="20">
        <v>999905</v>
      </c>
      <c r="L35" s="19">
        <v>461000</v>
      </c>
      <c r="M35" s="20">
        <v>968678</v>
      </c>
      <c r="N35" s="19"/>
      <c r="O35" s="20"/>
      <c r="P35" s="19">
        <f t="shared" si="10"/>
        <v>461000</v>
      </c>
      <c r="Q35" s="20">
        <f t="shared" si="11"/>
        <v>2598795</v>
      </c>
      <c r="R35" s="21">
        <f t="shared" si="12"/>
        <v>0</v>
      </c>
      <c r="S35" s="22">
        <f t="shared" si="13"/>
        <v>-3.122996684685045</v>
      </c>
      <c r="T35" s="21">
        <f>IF($E35=0,0,($P35/$E35)*100)</f>
        <v>3.0733333333333333</v>
      </c>
      <c r="U35" s="23">
        <f>IF($E35=0,0,($Q35/$E35)*100)</f>
        <v>17.3253</v>
      </c>
      <c r="V35" s="19"/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194591000</v>
      </c>
      <c r="C37" s="25">
        <f>SUM(C32:C36)</f>
        <v>4800000</v>
      </c>
      <c r="D37" s="25"/>
      <c r="E37" s="25">
        <f t="shared" si="9"/>
        <v>199391000</v>
      </c>
      <c r="F37" s="26">
        <f aca="true" t="shared" si="14" ref="F37:O37">SUM(F32:F36)</f>
        <v>199391000</v>
      </c>
      <c r="G37" s="27">
        <f t="shared" si="14"/>
        <v>129182000</v>
      </c>
      <c r="H37" s="26">
        <f t="shared" si="14"/>
        <v>8694000</v>
      </c>
      <c r="I37" s="27">
        <f t="shared" si="14"/>
        <v>8857419</v>
      </c>
      <c r="J37" s="26">
        <f t="shared" si="14"/>
        <v>17435000</v>
      </c>
      <c r="K37" s="27">
        <f t="shared" si="14"/>
        <v>37480584</v>
      </c>
      <c r="L37" s="26">
        <f t="shared" si="14"/>
        <v>461000</v>
      </c>
      <c r="M37" s="27">
        <f t="shared" si="14"/>
        <v>17720824</v>
      </c>
      <c r="N37" s="26">
        <f t="shared" si="14"/>
        <v>0</v>
      </c>
      <c r="O37" s="27">
        <f t="shared" si="14"/>
        <v>0</v>
      </c>
      <c r="P37" s="26">
        <f t="shared" si="10"/>
        <v>26590000</v>
      </c>
      <c r="Q37" s="27">
        <f t="shared" si="11"/>
        <v>64058827</v>
      </c>
      <c r="R37" s="28">
        <f t="shared" si="12"/>
        <v>-97.35589331803844</v>
      </c>
      <c r="S37" s="29">
        <f t="shared" si="13"/>
        <v>-52.71998963516684</v>
      </c>
      <c r="T37" s="28">
        <f>IF((+$E32+$E35)=0,0,(P37/(+$E32+$E35))*100)</f>
        <v>20.58336300723011</v>
      </c>
      <c r="U37" s="30">
        <f>IF((+$E32+$E35)=0,0,(Q37/(+$E32+$E35))*100)</f>
        <v>49.58804399993807</v>
      </c>
      <c r="V37" s="26">
        <f>SUM(V32:V36)</f>
        <v>0</v>
      </c>
      <c r="W37" s="27">
        <f>SUM(W32:W36)</f>
        <v>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482654000</v>
      </c>
      <c r="C40" s="18">
        <v>42024000</v>
      </c>
      <c r="D40" s="18"/>
      <c r="E40" s="18">
        <f t="shared" si="15"/>
        <v>524678000</v>
      </c>
      <c r="F40" s="19">
        <v>524678000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6000000</v>
      </c>
      <c r="C41" s="18">
        <v>0</v>
      </c>
      <c r="D41" s="18"/>
      <c r="E41" s="18">
        <f t="shared" si="15"/>
        <v>6000000</v>
      </c>
      <c r="F41" s="19">
        <v>6000000</v>
      </c>
      <c r="G41" s="20">
        <v>6000000</v>
      </c>
      <c r="H41" s="19">
        <v>0</v>
      </c>
      <c r="I41" s="20">
        <v>619532</v>
      </c>
      <c r="J41" s="19">
        <v>1491000</v>
      </c>
      <c r="K41" s="20">
        <v>2636792</v>
      </c>
      <c r="L41" s="19">
        <v>2540000</v>
      </c>
      <c r="M41" s="20">
        <v>521137</v>
      </c>
      <c r="N41" s="19"/>
      <c r="O41" s="20"/>
      <c r="P41" s="19">
        <f t="shared" si="16"/>
        <v>4031000</v>
      </c>
      <c r="Q41" s="20">
        <f t="shared" si="17"/>
        <v>3777461</v>
      </c>
      <c r="R41" s="21">
        <f t="shared" si="18"/>
        <v>70.35546613011402</v>
      </c>
      <c r="S41" s="22">
        <f t="shared" si="19"/>
        <v>-80.23594580080643</v>
      </c>
      <c r="T41" s="21">
        <f t="shared" si="20"/>
        <v>67.18333333333332</v>
      </c>
      <c r="U41" s="23">
        <f t="shared" si="21"/>
        <v>62.957683333333335</v>
      </c>
      <c r="V41" s="19"/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15000000</v>
      </c>
      <c r="C44" s="18">
        <v>0</v>
      </c>
      <c r="D44" s="18"/>
      <c r="E44" s="18">
        <f t="shared" si="15"/>
        <v>15000000</v>
      </c>
      <c r="F44" s="19">
        <v>15000000</v>
      </c>
      <c r="G44" s="20">
        <v>15000000</v>
      </c>
      <c r="H44" s="19">
        <v>1532000</v>
      </c>
      <c r="I44" s="20">
        <v>1427750</v>
      </c>
      <c r="J44" s="19">
        <v>0</v>
      </c>
      <c r="K44" s="20">
        <v>1065621</v>
      </c>
      <c r="L44" s="19">
        <v>0</v>
      </c>
      <c r="M44" s="20">
        <v>1544832</v>
      </c>
      <c r="N44" s="19"/>
      <c r="O44" s="20"/>
      <c r="P44" s="19">
        <f t="shared" si="16"/>
        <v>1532000</v>
      </c>
      <c r="Q44" s="20">
        <f t="shared" si="17"/>
        <v>4038203</v>
      </c>
      <c r="R44" s="21">
        <f t="shared" si="18"/>
        <v>0</v>
      </c>
      <c r="S44" s="22">
        <f t="shared" si="19"/>
        <v>44.97011601685777</v>
      </c>
      <c r="T44" s="21">
        <f t="shared" si="20"/>
        <v>10.213333333333335</v>
      </c>
      <c r="U44" s="23">
        <f t="shared" si="21"/>
        <v>26.921353333333332</v>
      </c>
      <c r="V44" s="19"/>
      <c r="W44" s="20"/>
    </row>
    <row r="45" spans="1:23" ht="12.75" customHeight="1">
      <c r="A45" s="17" t="s">
        <v>64</v>
      </c>
      <c r="B45" s="18">
        <v>62875000</v>
      </c>
      <c r="C45" s="18">
        <v>-18209000</v>
      </c>
      <c r="D45" s="18"/>
      <c r="E45" s="18">
        <f t="shared" si="15"/>
        <v>44666000</v>
      </c>
      <c r="F45" s="19">
        <v>44666000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195080000</v>
      </c>
      <c r="C46" s="18">
        <v>363079000</v>
      </c>
      <c r="D46" s="18"/>
      <c r="E46" s="18">
        <f t="shared" si="15"/>
        <v>558159000</v>
      </c>
      <c r="F46" s="19">
        <v>558159000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761609000</v>
      </c>
      <c r="C47" s="25">
        <f>SUM(C39:C46)</f>
        <v>386894000</v>
      </c>
      <c r="D47" s="25"/>
      <c r="E47" s="25">
        <f t="shared" si="15"/>
        <v>1148503000</v>
      </c>
      <c r="F47" s="26">
        <f aca="true" t="shared" si="22" ref="F47:O47">SUM(F39:F46)</f>
        <v>1148503000</v>
      </c>
      <c r="G47" s="27">
        <f t="shared" si="22"/>
        <v>21000000</v>
      </c>
      <c r="H47" s="26">
        <f t="shared" si="22"/>
        <v>1532000</v>
      </c>
      <c r="I47" s="27">
        <f t="shared" si="22"/>
        <v>2047282</v>
      </c>
      <c r="J47" s="26">
        <f t="shared" si="22"/>
        <v>1491000</v>
      </c>
      <c r="K47" s="27">
        <f t="shared" si="22"/>
        <v>3702413</v>
      </c>
      <c r="L47" s="26">
        <f t="shared" si="22"/>
        <v>2540000</v>
      </c>
      <c r="M47" s="27">
        <f t="shared" si="22"/>
        <v>2065969</v>
      </c>
      <c r="N47" s="26">
        <f t="shared" si="22"/>
        <v>0</v>
      </c>
      <c r="O47" s="27">
        <f t="shared" si="22"/>
        <v>0</v>
      </c>
      <c r="P47" s="26">
        <f t="shared" si="16"/>
        <v>5563000</v>
      </c>
      <c r="Q47" s="27">
        <f t="shared" si="17"/>
        <v>7815664</v>
      </c>
      <c r="R47" s="28">
        <f t="shared" si="18"/>
        <v>70.35546613011402</v>
      </c>
      <c r="S47" s="29">
        <f t="shared" si="19"/>
        <v>-44.199391045785546</v>
      </c>
      <c r="T47" s="28">
        <f>IF((+$E41+$E43+$E43)=0,0,(P47/(+$E41+$E43+$E44))*100)</f>
        <v>26.49047619047619</v>
      </c>
      <c r="U47" s="30">
        <f>IF((+$E41+$E43+$E44)=0,0,(Q47/(+$E41+$E43+$E44))*100)</f>
        <v>37.21744761904762</v>
      </c>
      <c r="V47" s="26">
        <f>SUM(V39:V46)</f>
        <v>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4500000</v>
      </c>
      <c r="C55" s="18">
        <v>0</v>
      </c>
      <c r="D55" s="18"/>
      <c r="E55" s="18">
        <f>$B55+$C55+$D55</f>
        <v>4500000</v>
      </c>
      <c r="F55" s="19">
        <v>4500000</v>
      </c>
      <c r="G55" s="20">
        <v>4500000</v>
      </c>
      <c r="H55" s="19">
        <v>0</v>
      </c>
      <c r="I55" s="20">
        <v>123120</v>
      </c>
      <c r="J55" s="19">
        <v>0</v>
      </c>
      <c r="K55" s="20">
        <v>4688071</v>
      </c>
      <c r="L55" s="19">
        <v>2420000</v>
      </c>
      <c r="M55" s="20">
        <v>-455156</v>
      </c>
      <c r="N55" s="19"/>
      <c r="O55" s="20"/>
      <c r="P55" s="19">
        <f>$H55+$J55+$L55+$N55</f>
        <v>2420000</v>
      </c>
      <c r="Q55" s="20">
        <f>$I55+$K55+$M55+$O55</f>
        <v>4356035</v>
      </c>
      <c r="R55" s="21">
        <f>IF($J55=0,0,(($L55-$J55)/$J55)*100)</f>
        <v>0</v>
      </c>
      <c r="S55" s="22">
        <f>IF($K55=0,0,(($M55-$K55)/$K55)*100)</f>
        <v>-109.70881200391376</v>
      </c>
      <c r="T55" s="21">
        <f>IF($E55=0,0,($P55/$E55)*100)</f>
        <v>53.77777777777778</v>
      </c>
      <c r="U55" s="23">
        <f>IF($E55=0,0,($Q55/$E55)*100)</f>
        <v>96.80077777777778</v>
      </c>
      <c r="V55" s="19"/>
      <c r="W55" s="20"/>
    </row>
    <row r="56" spans="1:23" ht="12.75" customHeight="1">
      <c r="A56" s="17" t="s">
        <v>73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9206000</v>
      </c>
      <c r="C57" s="18">
        <v>0</v>
      </c>
      <c r="D57" s="18"/>
      <c r="E57" s="18">
        <f>$B57+$C57+$D57</f>
        <v>9206000</v>
      </c>
      <c r="F57" s="19">
        <v>9206000</v>
      </c>
      <c r="G57" s="20">
        <v>9206000</v>
      </c>
      <c r="H57" s="19">
        <v>0</v>
      </c>
      <c r="I57" s="20">
        <v>0</v>
      </c>
      <c r="J57" s="19">
        <v>526000</v>
      </c>
      <c r="K57" s="20">
        <v>0</v>
      </c>
      <c r="L57" s="19">
        <v>0</v>
      </c>
      <c r="M57" s="20">
        <v>6500</v>
      </c>
      <c r="N57" s="19"/>
      <c r="O57" s="20"/>
      <c r="P57" s="19">
        <f>$H57+$J57+$L57+$N57</f>
        <v>526000</v>
      </c>
      <c r="Q57" s="20">
        <f>$I57+$K57+$M57+$O57</f>
        <v>6500</v>
      </c>
      <c r="R57" s="21">
        <f>IF($J57=0,0,(($L57-$J57)/$J57)*100)</f>
        <v>-100</v>
      </c>
      <c r="S57" s="22">
        <f>IF($K57=0,0,(($M57-$K57)/$K57)*100)</f>
        <v>0</v>
      </c>
      <c r="T57" s="21">
        <f>IF($E57=0,0,($P57/$E57)*100)</f>
        <v>5.713665001086248</v>
      </c>
      <c r="U57" s="23">
        <f>IF($E57=0,0,($Q57/$E57)*100)</f>
        <v>0.07060612643927873</v>
      </c>
      <c r="V57" s="19"/>
      <c r="W57" s="20"/>
    </row>
    <row r="58" spans="1:23" ht="12.75" customHeight="1">
      <c r="A58" s="24" t="s">
        <v>38</v>
      </c>
      <c r="B58" s="25">
        <f>SUM(B55:B57)</f>
        <v>13706000</v>
      </c>
      <c r="C58" s="25">
        <f>SUM(C55:C57)</f>
        <v>0</v>
      </c>
      <c r="D58" s="25"/>
      <c r="E58" s="25">
        <f>$B58+$C58+$D58</f>
        <v>13706000</v>
      </c>
      <c r="F58" s="26">
        <f aca="true" t="shared" si="24" ref="F58:O58">SUM(F55:F57)</f>
        <v>13706000</v>
      </c>
      <c r="G58" s="27">
        <f t="shared" si="24"/>
        <v>13706000</v>
      </c>
      <c r="H58" s="26">
        <f t="shared" si="24"/>
        <v>0</v>
      </c>
      <c r="I58" s="27">
        <f t="shared" si="24"/>
        <v>123120</v>
      </c>
      <c r="J58" s="26">
        <f t="shared" si="24"/>
        <v>526000</v>
      </c>
      <c r="K58" s="27">
        <f t="shared" si="24"/>
        <v>4688071</v>
      </c>
      <c r="L58" s="26">
        <f t="shared" si="24"/>
        <v>2420000</v>
      </c>
      <c r="M58" s="27">
        <f t="shared" si="24"/>
        <v>-448656</v>
      </c>
      <c r="N58" s="26">
        <f t="shared" si="24"/>
        <v>0</v>
      </c>
      <c r="O58" s="27">
        <f t="shared" si="24"/>
        <v>0</v>
      </c>
      <c r="P58" s="26">
        <f>$H58+$J58+$L58+$N58</f>
        <v>2946000</v>
      </c>
      <c r="Q58" s="27">
        <f>$I58+$K58+$M58+$O58</f>
        <v>4362535</v>
      </c>
      <c r="R58" s="28">
        <f>IF($J58=0,0,(($L58-$J58)/$J58)*100)</f>
        <v>360.0760456273764</v>
      </c>
      <c r="S58" s="29">
        <f>IF($K58=0,0,(($M58-$K58)/$K58)*100)</f>
        <v>-109.57016222663863</v>
      </c>
      <c r="T58" s="28">
        <f>IF((+$E55+$E57)=0,0,(P58/(+$E55+$E57))*100)</f>
        <v>21.494236100977673</v>
      </c>
      <c r="U58" s="30">
        <f>IF((+$E55+$E57)=0,0,(Q58/(+$E55+$E57))*100)</f>
        <v>31.82938129286444</v>
      </c>
      <c r="V58" s="26">
        <f>SUM(V55:V57)</f>
        <v>0</v>
      </c>
      <c r="W58" s="27">
        <f>SUM(W55:W57)</f>
        <v>0</v>
      </c>
    </row>
    <row r="59" spans="1:23" ht="12.75" customHeight="1">
      <c r="A59" s="42" t="s">
        <v>75</v>
      </c>
      <c r="B59" s="43">
        <f>SUM(B9:B14,B17:B20,B23:B26,B29,B32:B36,B39:B46,B49:B52,B55:B57)</f>
        <v>1093231000</v>
      </c>
      <c r="C59" s="43">
        <f>SUM(C9:C14,C17:C20,C23:C26,C29,C32:C36,C39:C46,C49:C52,C55:C57)</f>
        <v>484598000</v>
      </c>
      <c r="D59" s="43"/>
      <c r="E59" s="43">
        <f>$B59+$C59+$D59</f>
        <v>1577829000</v>
      </c>
      <c r="F59" s="44">
        <f aca="true" t="shared" si="25" ref="F59:O59">SUM(F9:F14,F17:F20,F23:F26,F29,F32:F36,F39:F46,F49:F52,F55:F57)</f>
        <v>1529701000</v>
      </c>
      <c r="G59" s="45">
        <f t="shared" si="25"/>
        <v>368013000</v>
      </c>
      <c r="H59" s="44">
        <f t="shared" si="25"/>
        <v>30550000</v>
      </c>
      <c r="I59" s="45">
        <f t="shared" si="25"/>
        <v>39728975</v>
      </c>
      <c r="J59" s="44">
        <f t="shared" si="25"/>
        <v>46193000</v>
      </c>
      <c r="K59" s="45">
        <f t="shared" si="25"/>
        <v>77425981</v>
      </c>
      <c r="L59" s="44">
        <f t="shared" si="25"/>
        <v>34108000</v>
      </c>
      <c r="M59" s="45">
        <f t="shared" si="25"/>
        <v>51424057</v>
      </c>
      <c r="N59" s="44">
        <f t="shared" si="25"/>
        <v>0</v>
      </c>
      <c r="O59" s="45">
        <f t="shared" si="25"/>
        <v>0</v>
      </c>
      <c r="P59" s="44">
        <f>$H59+$J59+$L59+$N59</f>
        <v>110851000</v>
      </c>
      <c r="Q59" s="45">
        <f>$I59+$K59+$M59+$O59</f>
        <v>168579013</v>
      </c>
      <c r="R59" s="46">
        <f>IF($J59=0,0,(($L59-$J59)/$J59)*100)</f>
        <v>-26.16197259325006</v>
      </c>
      <c r="S59" s="47">
        <f>IF($K59=0,0,(($M59-$K59)/$K59)*100)</f>
        <v>-33.58294420576989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26.163911829474674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39.78932470101185</v>
      </c>
      <c r="V59" s="44">
        <f>SUM(V9:V14,V17:V20,V23:V26,V29,V32:V36,V39:V46,V49:V52,V55:V57)</f>
        <v>14944000</v>
      </c>
      <c r="W59" s="45">
        <f>SUM(W9:W14,W17:W20,W23:W26,W29,W32:W36,W39:W46,W49:W52,W55:W57)</f>
        <v>0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717200000</v>
      </c>
      <c r="C61" s="18">
        <v>0</v>
      </c>
      <c r="D61" s="18"/>
      <c r="E61" s="18">
        <f>$B61+$C61+$D61</f>
        <v>717200000</v>
      </c>
      <c r="F61" s="19">
        <v>725447000</v>
      </c>
      <c r="G61" s="20">
        <v>717200000</v>
      </c>
      <c r="H61" s="19">
        <v>138433000</v>
      </c>
      <c r="I61" s="20">
        <v>131250223</v>
      </c>
      <c r="J61" s="19">
        <v>168384000</v>
      </c>
      <c r="K61" s="20">
        <v>151215801</v>
      </c>
      <c r="L61" s="19">
        <v>121211000</v>
      </c>
      <c r="M61" s="20">
        <v>127936911</v>
      </c>
      <c r="N61" s="19"/>
      <c r="O61" s="20"/>
      <c r="P61" s="19">
        <f>$H61+$J61+$L61+$N61</f>
        <v>428028000</v>
      </c>
      <c r="Q61" s="20">
        <f>$I61+$K61+$M61+$O61</f>
        <v>410402935</v>
      </c>
      <c r="R61" s="21">
        <f>IF($J61=0,0,(($L61-$J61)/$J61)*100)</f>
        <v>-28.01513207905739</v>
      </c>
      <c r="S61" s="22">
        <f>IF($K61=0,0,(($M61-$K61)/$K61)*100)</f>
        <v>-15.394482485332336</v>
      </c>
      <c r="T61" s="21">
        <f>IF($E61=0,0,($P61/$E61)*100)</f>
        <v>59.680423870607925</v>
      </c>
      <c r="U61" s="23">
        <f>IF($E61=0,0,($Q61/$E61)*100)</f>
        <v>57.22294129949804</v>
      </c>
      <c r="V61" s="19">
        <v>21063000</v>
      </c>
      <c r="W61" s="20"/>
    </row>
    <row r="62" spans="1:23" ht="12.75" customHeight="1">
      <c r="A62" s="35" t="s">
        <v>38</v>
      </c>
      <c r="B62" s="36">
        <f>B61</f>
        <v>717200000</v>
      </c>
      <c r="C62" s="36">
        <f>C61</f>
        <v>0</v>
      </c>
      <c r="D62" s="36"/>
      <c r="E62" s="36">
        <f>$B62+$C62+$D62</f>
        <v>717200000</v>
      </c>
      <c r="F62" s="37">
        <f aca="true" t="shared" si="26" ref="F62:O62">F61</f>
        <v>725447000</v>
      </c>
      <c r="G62" s="38">
        <f t="shared" si="26"/>
        <v>717200000</v>
      </c>
      <c r="H62" s="37">
        <f t="shared" si="26"/>
        <v>138433000</v>
      </c>
      <c r="I62" s="38">
        <f t="shared" si="26"/>
        <v>131250223</v>
      </c>
      <c r="J62" s="37">
        <f t="shared" si="26"/>
        <v>168384000</v>
      </c>
      <c r="K62" s="38">
        <f t="shared" si="26"/>
        <v>151215801</v>
      </c>
      <c r="L62" s="37">
        <f t="shared" si="26"/>
        <v>121211000</v>
      </c>
      <c r="M62" s="38">
        <f t="shared" si="26"/>
        <v>127936911</v>
      </c>
      <c r="N62" s="37">
        <f t="shared" si="26"/>
        <v>0</v>
      </c>
      <c r="O62" s="38">
        <f t="shared" si="26"/>
        <v>0</v>
      </c>
      <c r="P62" s="37">
        <f>$H62+$J62+$L62+$N62</f>
        <v>428028000</v>
      </c>
      <c r="Q62" s="38">
        <f>$I62+$K62+$M62+$O62</f>
        <v>410402935</v>
      </c>
      <c r="R62" s="39">
        <f>IF($J62=0,0,(($L62-$J62)/$J62)*100)</f>
        <v>-28.01513207905739</v>
      </c>
      <c r="S62" s="40">
        <f>IF($K62=0,0,(($M62-$K62)/$K62)*100)</f>
        <v>-15.394482485332336</v>
      </c>
      <c r="T62" s="39">
        <f>IF($E62=0,0,($P62/$E62)*100)</f>
        <v>59.680423870607925</v>
      </c>
      <c r="U62" s="41">
        <f>IF($E62=0,0,($Q62/$E62)*100)</f>
        <v>57.22294129949804</v>
      </c>
      <c r="V62" s="37">
        <f>V61</f>
        <v>21063000</v>
      </c>
      <c r="W62" s="38">
        <f>W61</f>
        <v>0</v>
      </c>
    </row>
    <row r="63" spans="1:23" ht="12.75" customHeight="1">
      <c r="A63" s="42" t="s">
        <v>75</v>
      </c>
      <c r="B63" s="43">
        <f>B61</f>
        <v>717200000</v>
      </c>
      <c r="C63" s="43">
        <f>C61</f>
        <v>0</v>
      </c>
      <c r="D63" s="43"/>
      <c r="E63" s="43">
        <f>$B63+$C63+$D63</f>
        <v>717200000</v>
      </c>
      <c r="F63" s="44">
        <f aca="true" t="shared" si="27" ref="F63:O63">F61</f>
        <v>725447000</v>
      </c>
      <c r="G63" s="45">
        <f t="shared" si="27"/>
        <v>717200000</v>
      </c>
      <c r="H63" s="44">
        <f t="shared" si="27"/>
        <v>138433000</v>
      </c>
      <c r="I63" s="45">
        <f t="shared" si="27"/>
        <v>131250223</v>
      </c>
      <c r="J63" s="44">
        <f t="shared" si="27"/>
        <v>168384000</v>
      </c>
      <c r="K63" s="45">
        <f t="shared" si="27"/>
        <v>151215801</v>
      </c>
      <c r="L63" s="44">
        <f t="shared" si="27"/>
        <v>121211000</v>
      </c>
      <c r="M63" s="45">
        <f t="shared" si="27"/>
        <v>127936911</v>
      </c>
      <c r="N63" s="44">
        <f t="shared" si="27"/>
        <v>0</v>
      </c>
      <c r="O63" s="45">
        <f t="shared" si="27"/>
        <v>0</v>
      </c>
      <c r="P63" s="44">
        <f>$H63+$J63+$L63+$N63</f>
        <v>428028000</v>
      </c>
      <c r="Q63" s="45">
        <f>$I63+$K63+$M63+$O63</f>
        <v>410402935</v>
      </c>
      <c r="R63" s="46">
        <f>IF($J63=0,0,(($L63-$J63)/$J63)*100)</f>
        <v>-28.01513207905739</v>
      </c>
      <c r="S63" s="47">
        <f>IF($K63=0,0,(($M63-$K63)/$K63)*100)</f>
        <v>-15.394482485332336</v>
      </c>
      <c r="T63" s="46">
        <f>IF($E63=0,0,($P63/$E63)*100)</f>
        <v>59.680423870607925</v>
      </c>
      <c r="U63" s="50">
        <f>IF($E63=0,0,($Q63/$E63)*100)</f>
        <v>57.22294129949804</v>
      </c>
      <c r="V63" s="44">
        <f>V61</f>
        <v>21063000</v>
      </c>
      <c r="W63" s="45">
        <f>W61</f>
        <v>0</v>
      </c>
    </row>
    <row r="64" spans="1:23" ht="12.75" customHeight="1" thickBot="1">
      <c r="A64" s="42" t="s">
        <v>77</v>
      </c>
      <c r="B64" s="43">
        <f>SUM(B9:B14,B17:B20,B23:B26,B29,B32:B36,B39:B46,B49:B52,B55:B57,B61)</f>
        <v>1810431000</v>
      </c>
      <c r="C64" s="43">
        <f>SUM(C9:C14,C17:C20,C23:C26,C29,C32:C36,C39:C46,C49:C52,C55:C57,C61)</f>
        <v>484598000</v>
      </c>
      <c r="D64" s="43"/>
      <c r="E64" s="43">
        <f>$B64+$C64+$D64</f>
        <v>2295029000</v>
      </c>
      <c r="F64" s="44">
        <f aca="true" t="shared" si="28" ref="F64:O64">SUM(F9:F14,F17:F20,F23:F26,F29,F32:F36,F39:F46,F49:F52,F55:F57,F61)</f>
        <v>2255148000</v>
      </c>
      <c r="G64" s="45">
        <f t="shared" si="28"/>
        <v>1085213000</v>
      </c>
      <c r="H64" s="44">
        <f t="shared" si="28"/>
        <v>168983000</v>
      </c>
      <c r="I64" s="45">
        <f t="shared" si="28"/>
        <v>170979198</v>
      </c>
      <c r="J64" s="44">
        <f t="shared" si="28"/>
        <v>214577000</v>
      </c>
      <c r="K64" s="45">
        <f t="shared" si="28"/>
        <v>228641782</v>
      </c>
      <c r="L64" s="44">
        <f t="shared" si="28"/>
        <v>155319000</v>
      </c>
      <c r="M64" s="45">
        <f t="shared" si="28"/>
        <v>179360968</v>
      </c>
      <c r="N64" s="44">
        <f t="shared" si="28"/>
        <v>0</v>
      </c>
      <c r="O64" s="45">
        <f t="shared" si="28"/>
        <v>0</v>
      </c>
      <c r="P64" s="44">
        <f>$H64+$J64+$L64+$N64</f>
        <v>538879000</v>
      </c>
      <c r="Q64" s="45">
        <f>$I64+$K64+$M64+$O64</f>
        <v>578981948</v>
      </c>
      <c r="R64" s="46">
        <f>IF($J64=0,0,(($L64-$J64)/$J64)*100)</f>
        <v>-27.616193720669035</v>
      </c>
      <c r="S64" s="47">
        <f>IF($K64=0,0,(($M64-$K64)/$K64)*100)</f>
        <v>-21.55372197020403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47.233668075229716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50.74876021032906</v>
      </c>
      <c r="V64" s="44">
        <f>SUM(V9:V14,V17:V20,V23:V26,V29,V32:V36,V39:V46,V49:V52,V55:V57,V61)</f>
        <v>36007000</v>
      </c>
      <c r="W64" s="45">
        <f>SUM(W9:W14,W17:W20,W23:W26,W29,W32:W36,W39:W46,W49:W52,W55:W57,W61)</f>
        <v>0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366909000</v>
      </c>
      <c r="C77" s="94">
        <f t="shared" si="30"/>
        <v>33869000</v>
      </c>
      <c r="D77" s="94">
        <f t="shared" si="30"/>
        <v>0</v>
      </c>
      <c r="E77" s="94">
        <f t="shared" si="30"/>
        <v>400778000</v>
      </c>
      <c r="F77" s="94">
        <f t="shared" si="30"/>
        <v>0</v>
      </c>
      <c r="G77" s="94">
        <f t="shared" si="30"/>
        <v>0</v>
      </c>
      <c r="H77" s="94">
        <f t="shared" si="30"/>
        <v>223431000</v>
      </c>
      <c r="I77" s="94">
        <f t="shared" si="30"/>
        <v>0</v>
      </c>
      <c r="J77" s="94">
        <f t="shared" si="30"/>
        <v>73546000</v>
      </c>
      <c r="K77" s="94">
        <f t="shared" si="30"/>
        <v>0</v>
      </c>
      <c r="L77" s="94">
        <f t="shared" si="30"/>
        <v>106795000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403772000</v>
      </c>
      <c r="Q77" s="95">
        <f t="shared" si="30"/>
        <v>0</v>
      </c>
      <c r="R77" s="96">
        <f t="shared" si="30"/>
        <v>-52.86538465058733</v>
      </c>
      <c r="S77" s="96">
        <f t="shared" si="30"/>
        <v>0</v>
      </c>
      <c r="T77" s="97">
        <f>IF(SUM($E78:$E86)=0,0,(P77/SUM($E78:$E86))*100)</f>
        <v>100.74704699359745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2000</v>
      </c>
      <c r="K79" s="88">
        <v>0</v>
      </c>
      <c r="L79" s="88">
        <v>0</v>
      </c>
      <c r="M79" s="88">
        <v>0</v>
      </c>
      <c r="N79" s="88"/>
      <c r="O79" s="88"/>
      <c r="P79" s="90">
        <f t="shared" si="32"/>
        <v>2000</v>
      </c>
      <c r="Q79" s="90">
        <f t="shared" si="33"/>
        <v>0</v>
      </c>
      <c r="R79" s="101">
        <f t="shared" si="34"/>
        <v>-100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342409000</v>
      </c>
      <c r="C81" s="88">
        <v>0</v>
      </c>
      <c r="D81" s="88"/>
      <c r="E81" s="88">
        <f t="shared" si="31"/>
        <v>342409000</v>
      </c>
      <c r="F81" s="88">
        <v>0</v>
      </c>
      <c r="G81" s="88">
        <v>0</v>
      </c>
      <c r="H81" s="88">
        <v>191927000</v>
      </c>
      <c r="I81" s="88">
        <v>0</v>
      </c>
      <c r="J81" s="88">
        <v>48679000</v>
      </c>
      <c r="K81" s="88">
        <v>0</v>
      </c>
      <c r="L81" s="88">
        <v>101795000</v>
      </c>
      <c r="M81" s="88">
        <v>0</v>
      </c>
      <c r="N81" s="88"/>
      <c r="O81" s="88"/>
      <c r="P81" s="90">
        <f t="shared" si="32"/>
        <v>342401000</v>
      </c>
      <c r="Q81" s="90">
        <f t="shared" si="33"/>
        <v>0</v>
      </c>
      <c r="R81" s="101">
        <f t="shared" si="34"/>
        <v>109.11481336921464</v>
      </c>
      <c r="S81" s="102">
        <f t="shared" si="35"/>
        <v>0</v>
      </c>
      <c r="T81" s="101">
        <f t="shared" si="36"/>
        <v>99.99766361281391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/>
      <c r="O82" s="88"/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8000000</v>
      </c>
      <c r="C83" s="88">
        <v>0</v>
      </c>
      <c r="D83" s="88"/>
      <c r="E83" s="88">
        <f t="shared" si="31"/>
        <v>8000000</v>
      </c>
      <c r="F83" s="88">
        <v>0</v>
      </c>
      <c r="G83" s="88">
        <v>0</v>
      </c>
      <c r="H83" s="88">
        <v>1000000</v>
      </c>
      <c r="I83" s="88">
        <v>0</v>
      </c>
      <c r="J83" s="88">
        <v>5000000</v>
      </c>
      <c r="K83" s="88">
        <v>0</v>
      </c>
      <c r="L83" s="88">
        <v>2000000</v>
      </c>
      <c r="M83" s="88">
        <v>0</v>
      </c>
      <c r="N83" s="88"/>
      <c r="O83" s="88"/>
      <c r="P83" s="90">
        <f t="shared" si="32"/>
        <v>8000000</v>
      </c>
      <c r="Q83" s="90">
        <f t="shared" si="33"/>
        <v>0</v>
      </c>
      <c r="R83" s="101">
        <f t="shared" si="34"/>
        <v>-60</v>
      </c>
      <c r="S83" s="102">
        <f t="shared" si="35"/>
        <v>0</v>
      </c>
      <c r="T83" s="101">
        <f t="shared" si="36"/>
        <v>100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16500000</v>
      </c>
      <c r="C84" s="88">
        <v>15519000</v>
      </c>
      <c r="D84" s="88"/>
      <c r="E84" s="88">
        <f t="shared" si="31"/>
        <v>32019000</v>
      </c>
      <c r="F84" s="88">
        <v>0</v>
      </c>
      <c r="G84" s="88">
        <v>0</v>
      </c>
      <c r="H84" s="88">
        <v>30504000</v>
      </c>
      <c r="I84" s="88">
        <v>0</v>
      </c>
      <c r="J84" s="88">
        <v>1515000</v>
      </c>
      <c r="K84" s="88">
        <v>0</v>
      </c>
      <c r="L84" s="88">
        <v>3000000</v>
      </c>
      <c r="M84" s="88">
        <v>0</v>
      </c>
      <c r="N84" s="88"/>
      <c r="O84" s="88"/>
      <c r="P84" s="90">
        <f t="shared" si="32"/>
        <v>35019000</v>
      </c>
      <c r="Q84" s="90">
        <f t="shared" si="33"/>
        <v>0</v>
      </c>
      <c r="R84" s="101">
        <f t="shared" si="34"/>
        <v>98.01980198019803</v>
      </c>
      <c r="S84" s="102">
        <f t="shared" si="35"/>
        <v>0</v>
      </c>
      <c r="T84" s="101">
        <f t="shared" si="36"/>
        <v>109.36943689684252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0</v>
      </c>
      <c r="C85" s="88">
        <v>0</v>
      </c>
      <c r="D85" s="88"/>
      <c r="E85" s="88">
        <f t="shared" si="31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0</v>
      </c>
      <c r="Q85" s="90">
        <f t="shared" si="33"/>
        <v>0</v>
      </c>
      <c r="R85" s="101">
        <f t="shared" si="34"/>
        <v>0</v>
      </c>
      <c r="S85" s="102">
        <f t="shared" si="35"/>
        <v>0</v>
      </c>
      <c r="T85" s="101">
        <f t="shared" si="36"/>
        <v>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0</v>
      </c>
      <c r="C86" s="105">
        <v>18350000</v>
      </c>
      <c r="D86" s="105"/>
      <c r="E86" s="105">
        <f t="shared" si="31"/>
        <v>18350000</v>
      </c>
      <c r="F86" s="105">
        <v>0</v>
      </c>
      <c r="G86" s="105">
        <v>0</v>
      </c>
      <c r="H86" s="105">
        <v>0</v>
      </c>
      <c r="I86" s="105">
        <v>0</v>
      </c>
      <c r="J86" s="105">
        <v>18350000</v>
      </c>
      <c r="K86" s="105">
        <v>0</v>
      </c>
      <c r="L86" s="105">
        <v>0</v>
      </c>
      <c r="M86" s="105">
        <v>0</v>
      </c>
      <c r="N86" s="105"/>
      <c r="O86" s="105"/>
      <c r="P86" s="106">
        <f t="shared" si="32"/>
        <v>18350000</v>
      </c>
      <c r="Q86" s="106">
        <f t="shared" si="33"/>
        <v>0</v>
      </c>
      <c r="R86" s="107">
        <f t="shared" si="34"/>
        <v>-100</v>
      </c>
      <c r="S86" s="108">
        <f t="shared" si="35"/>
        <v>0</v>
      </c>
      <c r="T86" s="107">
        <f t="shared" si="36"/>
        <v>100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366909000</v>
      </c>
      <c r="C104" s="121">
        <f t="shared" si="44"/>
        <v>33869000</v>
      </c>
      <c r="D104" s="121">
        <f t="shared" si="44"/>
        <v>0</v>
      </c>
      <c r="E104" s="121">
        <f t="shared" si="44"/>
        <v>400778000</v>
      </c>
      <c r="F104" s="121">
        <f t="shared" si="44"/>
        <v>0</v>
      </c>
      <c r="G104" s="121">
        <f t="shared" si="44"/>
        <v>0</v>
      </c>
      <c r="H104" s="121">
        <f t="shared" si="44"/>
        <v>223431000</v>
      </c>
      <c r="I104" s="121">
        <f t="shared" si="44"/>
        <v>0</v>
      </c>
      <c r="J104" s="121">
        <f t="shared" si="44"/>
        <v>73546000</v>
      </c>
      <c r="K104" s="121">
        <f t="shared" si="44"/>
        <v>0</v>
      </c>
      <c r="L104" s="121">
        <f t="shared" si="44"/>
        <v>106795000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403772000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1.0074704699359744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366909000</v>
      </c>
      <c r="C105" s="124">
        <f aca="true" t="shared" si="45" ref="C105:Q105">C77</f>
        <v>33869000</v>
      </c>
      <c r="D105" s="124">
        <f t="shared" si="45"/>
        <v>0</v>
      </c>
      <c r="E105" s="124">
        <f t="shared" si="45"/>
        <v>400778000</v>
      </c>
      <c r="F105" s="124">
        <f t="shared" si="45"/>
        <v>0</v>
      </c>
      <c r="G105" s="124">
        <f t="shared" si="45"/>
        <v>0</v>
      </c>
      <c r="H105" s="124">
        <f t="shared" si="45"/>
        <v>223431000</v>
      </c>
      <c r="I105" s="124">
        <f t="shared" si="45"/>
        <v>0</v>
      </c>
      <c r="J105" s="124">
        <f t="shared" si="45"/>
        <v>73546000</v>
      </c>
      <c r="K105" s="124">
        <f t="shared" si="45"/>
        <v>0</v>
      </c>
      <c r="L105" s="124">
        <f t="shared" si="45"/>
        <v>106795000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403772000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1.0074704699359744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19075000</v>
      </c>
      <c r="C10" s="18">
        <v>0</v>
      </c>
      <c r="D10" s="18"/>
      <c r="E10" s="18">
        <f aca="true" t="shared" si="0" ref="E10:E15">$B10+$C10+$D10</f>
        <v>19075000</v>
      </c>
      <c r="F10" s="19">
        <v>19075000</v>
      </c>
      <c r="G10" s="20">
        <v>19075000</v>
      </c>
      <c r="H10" s="19">
        <v>4205000</v>
      </c>
      <c r="I10" s="20">
        <v>3933974</v>
      </c>
      <c r="J10" s="19">
        <v>5281000</v>
      </c>
      <c r="K10" s="20">
        <v>4790261</v>
      </c>
      <c r="L10" s="19">
        <v>3072000</v>
      </c>
      <c r="M10" s="20">
        <v>2736206</v>
      </c>
      <c r="N10" s="19"/>
      <c r="O10" s="20"/>
      <c r="P10" s="19">
        <f aca="true" t="shared" si="1" ref="P10:P15">$H10+$J10+$L10+$N10</f>
        <v>12558000</v>
      </c>
      <c r="Q10" s="20">
        <f aca="true" t="shared" si="2" ref="Q10:Q15">$I10+$K10+$M10+$O10</f>
        <v>11460441</v>
      </c>
      <c r="R10" s="21">
        <f aca="true" t="shared" si="3" ref="R10:R15">IF($J10=0,0,(($L10-$J10)/$J10)*100)</f>
        <v>-41.829199015338006</v>
      </c>
      <c r="S10" s="22">
        <f aca="true" t="shared" si="4" ref="S10:S15">IF($K10=0,0,(($M10-$K10)/$K10)*100)</f>
        <v>-42.87981385565421</v>
      </c>
      <c r="T10" s="21">
        <f>IF($E10=0,0,($P10/$E10)*100)</f>
        <v>65.8348623853211</v>
      </c>
      <c r="U10" s="23">
        <f>IF($E10=0,0,($Q10/$E10)*100)</f>
        <v>60.080948885976404</v>
      </c>
      <c r="V10" s="19"/>
      <c r="W10" s="20"/>
    </row>
    <row r="11" spans="1:23" ht="12.75" customHeight="1">
      <c r="A11" s="17" t="s">
        <v>35</v>
      </c>
      <c r="B11" s="18">
        <v>10700000</v>
      </c>
      <c r="C11" s="18">
        <v>0</v>
      </c>
      <c r="D11" s="18"/>
      <c r="E11" s="18">
        <f t="shared" si="0"/>
        <v>10700000</v>
      </c>
      <c r="F11" s="19">
        <v>10700000</v>
      </c>
      <c r="G11" s="20">
        <v>0</v>
      </c>
      <c r="H11" s="19">
        <v>905000</v>
      </c>
      <c r="I11" s="20">
        <v>762003</v>
      </c>
      <c r="J11" s="19">
        <v>1026000</v>
      </c>
      <c r="K11" s="20">
        <v>795229</v>
      </c>
      <c r="L11" s="19">
        <v>0</v>
      </c>
      <c r="M11" s="20">
        <v>616816</v>
      </c>
      <c r="N11" s="19"/>
      <c r="O11" s="20"/>
      <c r="P11" s="19">
        <f t="shared" si="1"/>
        <v>1931000</v>
      </c>
      <c r="Q11" s="20">
        <f t="shared" si="2"/>
        <v>2174048</v>
      </c>
      <c r="R11" s="21">
        <f t="shared" si="3"/>
        <v>-100</v>
      </c>
      <c r="S11" s="22">
        <f t="shared" si="4"/>
        <v>-22.435424261439156</v>
      </c>
      <c r="T11" s="21">
        <f>IF($E11=0,0,($P11/$E11)*100)</f>
        <v>18.046728971962615</v>
      </c>
      <c r="U11" s="23">
        <f>IF($E11=0,0,($Q11/$E11)*100)</f>
        <v>20.318205607476635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230260000</v>
      </c>
      <c r="C13" s="18">
        <v>-7411000</v>
      </c>
      <c r="D13" s="18"/>
      <c r="E13" s="18">
        <f t="shared" si="0"/>
        <v>222849000</v>
      </c>
      <c r="F13" s="19">
        <v>212849000</v>
      </c>
      <c r="G13" s="20">
        <v>212849000</v>
      </c>
      <c r="H13" s="19">
        <v>26795000</v>
      </c>
      <c r="I13" s="20">
        <v>9747160</v>
      </c>
      <c r="J13" s="19">
        <v>55339000</v>
      </c>
      <c r="K13" s="20">
        <v>34029107</v>
      </c>
      <c r="L13" s="19">
        <v>48357000</v>
      </c>
      <c r="M13" s="20">
        <v>41561689</v>
      </c>
      <c r="N13" s="19"/>
      <c r="O13" s="20"/>
      <c r="P13" s="19">
        <f t="shared" si="1"/>
        <v>130491000</v>
      </c>
      <c r="Q13" s="20">
        <f t="shared" si="2"/>
        <v>85337956</v>
      </c>
      <c r="R13" s="21">
        <f t="shared" si="3"/>
        <v>-12.61678020925568</v>
      </c>
      <c r="S13" s="22">
        <f t="shared" si="4"/>
        <v>22.135702826406817</v>
      </c>
      <c r="T13" s="21">
        <f>IF($E13=0,0,($P13/$E13)*100)</f>
        <v>58.55579338475829</v>
      </c>
      <c r="U13" s="23">
        <f>IF($E13=0,0,($Q13/$E13)*100)</f>
        <v>38.2940717705711</v>
      </c>
      <c r="V13" s="19"/>
      <c r="W13" s="20"/>
    </row>
    <row r="14" spans="1:23" ht="12.75" customHeight="1">
      <c r="A14" s="17" t="s">
        <v>37</v>
      </c>
      <c r="B14" s="18">
        <v>9783000</v>
      </c>
      <c r="C14" s="18">
        <v>-1986000</v>
      </c>
      <c r="D14" s="18"/>
      <c r="E14" s="18">
        <f t="shared" si="0"/>
        <v>7797000</v>
      </c>
      <c r="F14" s="19">
        <v>7892000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269818000</v>
      </c>
      <c r="C15" s="25">
        <f>SUM(C9:C14)</f>
        <v>-9397000</v>
      </c>
      <c r="D15" s="25"/>
      <c r="E15" s="25">
        <f t="shared" si="0"/>
        <v>260421000</v>
      </c>
      <c r="F15" s="26">
        <f aca="true" t="shared" si="5" ref="F15:O15">SUM(F9:F14)</f>
        <v>250516000</v>
      </c>
      <c r="G15" s="27">
        <f t="shared" si="5"/>
        <v>231924000</v>
      </c>
      <c r="H15" s="26">
        <f t="shared" si="5"/>
        <v>31905000</v>
      </c>
      <c r="I15" s="27">
        <f t="shared" si="5"/>
        <v>14443137</v>
      </c>
      <c r="J15" s="26">
        <f t="shared" si="5"/>
        <v>61646000</v>
      </c>
      <c r="K15" s="27">
        <f t="shared" si="5"/>
        <v>39614597</v>
      </c>
      <c r="L15" s="26">
        <f t="shared" si="5"/>
        <v>51429000</v>
      </c>
      <c r="M15" s="27">
        <f t="shared" si="5"/>
        <v>44914711</v>
      </c>
      <c r="N15" s="26">
        <f t="shared" si="5"/>
        <v>0</v>
      </c>
      <c r="O15" s="27">
        <f t="shared" si="5"/>
        <v>0</v>
      </c>
      <c r="P15" s="26">
        <f t="shared" si="1"/>
        <v>144980000</v>
      </c>
      <c r="Q15" s="27">
        <f t="shared" si="2"/>
        <v>98972445</v>
      </c>
      <c r="R15" s="28">
        <f t="shared" si="3"/>
        <v>-16.57366252473802</v>
      </c>
      <c r="S15" s="29">
        <f t="shared" si="4"/>
        <v>13.379194542860049</v>
      </c>
      <c r="T15" s="28">
        <f>IF(SUM($E9:$E13)=0,0,(P15/SUM($E9:$E13))*100)</f>
        <v>57.38963835581734</v>
      </c>
      <c r="U15" s="30">
        <f>IF(SUM($E9:$E13)=0,0,(Q15/SUM($E9:$E13))*100)</f>
        <v>39.17776814554437</v>
      </c>
      <c r="V15" s="26">
        <f>SUM(V9:V14)</f>
        <v>0</v>
      </c>
      <c r="W15" s="27">
        <f>SUM(W9:W14)</f>
        <v>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8370000</v>
      </c>
      <c r="C17" s="18">
        <v>0</v>
      </c>
      <c r="D17" s="18"/>
      <c r="E17" s="18">
        <f>$B17+$C17+$D17</f>
        <v>8370000</v>
      </c>
      <c r="F17" s="19">
        <v>8370000</v>
      </c>
      <c r="G17" s="20">
        <v>8370000</v>
      </c>
      <c r="H17" s="19">
        <v>2075000</v>
      </c>
      <c r="I17" s="20">
        <v>1711133</v>
      </c>
      <c r="J17" s="19">
        <v>430000</v>
      </c>
      <c r="K17" s="20">
        <v>1784120</v>
      </c>
      <c r="L17" s="19">
        <v>1314000</v>
      </c>
      <c r="M17" s="20">
        <v>1021989</v>
      </c>
      <c r="N17" s="19"/>
      <c r="O17" s="20"/>
      <c r="P17" s="19">
        <f>$H17+$J17+$L17+$N17</f>
        <v>3819000</v>
      </c>
      <c r="Q17" s="20">
        <f>$I17+$K17+$M17+$O17</f>
        <v>4517242</v>
      </c>
      <c r="R17" s="21">
        <f>IF($J17=0,0,(($L17-$J17)/$J17)*100)</f>
        <v>205.5813953488372</v>
      </c>
      <c r="S17" s="22">
        <f>IF($K17=0,0,(($M17-$K17)/$K17)*100)</f>
        <v>-42.71747416093088</v>
      </c>
      <c r="T17" s="21">
        <f>IF($E17=0,0,($P17/$E17)*100)</f>
        <v>45.62724014336917</v>
      </c>
      <c r="U17" s="23">
        <f>IF($E17=0,0,($Q17/$E17)*100)</f>
        <v>53.96943847072879</v>
      </c>
      <c r="V17" s="19">
        <v>31000</v>
      </c>
      <c r="W17" s="20">
        <v>30550</v>
      </c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/>
      <c r="O19" s="20"/>
      <c r="P19" s="19">
        <f>$H19+$J19+$L19+$N19</f>
        <v>0</v>
      </c>
      <c r="Q19" s="20">
        <f>$I19+$K19+$M19+$O19</f>
        <v>0</v>
      </c>
      <c r="R19" s="21">
        <f>IF($J19=0,0,(($L19-$J19)/$J19)*100)</f>
        <v>0</v>
      </c>
      <c r="S19" s="22">
        <f>IF($K19=0,0,(($M19-$K19)/$K19)*100)</f>
        <v>0</v>
      </c>
      <c r="T19" s="21">
        <f>IF($E19=0,0,($P19/$E19)*100)</f>
        <v>0</v>
      </c>
      <c r="U19" s="23">
        <f>IF($E19=0,0,($Q19/$E19)*100)</f>
        <v>0</v>
      </c>
      <c r="V19" s="19">
        <v>13886000</v>
      </c>
      <c r="W19" s="20">
        <v>3524815</v>
      </c>
    </row>
    <row r="20" spans="1:23" ht="12.75" customHeight="1">
      <c r="A20" s="17" t="s">
        <v>43</v>
      </c>
      <c r="B20" s="18">
        <v>11142000</v>
      </c>
      <c r="C20" s="18">
        <v>0</v>
      </c>
      <c r="D20" s="18"/>
      <c r="E20" s="18">
        <f>$B20+$C20+$D20</f>
        <v>11142000</v>
      </c>
      <c r="F20" s="19">
        <v>11142000</v>
      </c>
      <c r="G20" s="20">
        <v>3714000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19512000</v>
      </c>
      <c r="C21" s="25">
        <f>SUM(C17:C20)</f>
        <v>0</v>
      </c>
      <c r="D21" s="25"/>
      <c r="E21" s="25">
        <f>$B21+$C21+$D21</f>
        <v>19512000</v>
      </c>
      <c r="F21" s="26">
        <f aca="true" t="shared" si="6" ref="F21:O21">SUM(F17:F20)</f>
        <v>19512000</v>
      </c>
      <c r="G21" s="27">
        <f t="shared" si="6"/>
        <v>12084000</v>
      </c>
      <c r="H21" s="26">
        <f t="shared" si="6"/>
        <v>2075000</v>
      </c>
      <c r="I21" s="27">
        <f t="shared" si="6"/>
        <v>1711133</v>
      </c>
      <c r="J21" s="26">
        <f t="shared" si="6"/>
        <v>430000</v>
      </c>
      <c r="K21" s="27">
        <f t="shared" si="6"/>
        <v>1784120</v>
      </c>
      <c r="L21" s="26">
        <f t="shared" si="6"/>
        <v>1314000</v>
      </c>
      <c r="M21" s="27">
        <f t="shared" si="6"/>
        <v>1021989</v>
      </c>
      <c r="N21" s="26">
        <f t="shared" si="6"/>
        <v>0</v>
      </c>
      <c r="O21" s="27">
        <f t="shared" si="6"/>
        <v>0</v>
      </c>
      <c r="P21" s="26">
        <f>$H21+$J21+$L21+$N21</f>
        <v>3819000</v>
      </c>
      <c r="Q21" s="27">
        <f>$I21+$K21+$M21+$O21</f>
        <v>4517242</v>
      </c>
      <c r="R21" s="28">
        <f>IF($J21=0,0,(($L21-$J21)/$J21)*100)</f>
        <v>205.5813953488372</v>
      </c>
      <c r="S21" s="29">
        <f>IF($K21=0,0,(($M21-$K21)/$K21)*100)</f>
        <v>-42.71747416093088</v>
      </c>
      <c r="T21" s="28">
        <f>IF($E21=0,0,($P21/$E21)*100)</f>
        <v>19.57257072570726</v>
      </c>
      <c r="U21" s="30">
        <f>IF($E21=0,0,($Q21/$E21)*100)</f>
        <v>23.15109676096761</v>
      </c>
      <c r="V21" s="26">
        <f>SUM(V17:V20)</f>
        <v>13917000</v>
      </c>
      <c r="W21" s="27">
        <f>SUM(W17:W20)</f>
        <v>3555365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>
        <v>5323000</v>
      </c>
      <c r="W23" s="20">
        <v>5323000</v>
      </c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>
        <v>3502000</v>
      </c>
      <c r="W24" s="20">
        <v>3358000</v>
      </c>
    </row>
    <row r="25" spans="1:23" ht="12.75" customHeight="1">
      <c r="A25" s="17" t="s">
        <v>47</v>
      </c>
      <c r="B25" s="18">
        <v>2422273000</v>
      </c>
      <c r="C25" s="18">
        <v>0</v>
      </c>
      <c r="D25" s="18"/>
      <c r="E25" s="18">
        <f>$B25+$C25+$D25</f>
        <v>2422273000</v>
      </c>
      <c r="F25" s="19">
        <v>2422273000</v>
      </c>
      <c r="G25" s="20">
        <v>2422273000</v>
      </c>
      <c r="H25" s="19">
        <v>316154000</v>
      </c>
      <c r="I25" s="20">
        <v>285668535</v>
      </c>
      <c r="J25" s="19">
        <v>607003000</v>
      </c>
      <c r="K25" s="20">
        <v>681525419</v>
      </c>
      <c r="L25" s="19">
        <v>412641000</v>
      </c>
      <c r="M25" s="20">
        <v>413352102</v>
      </c>
      <c r="N25" s="19"/>
      <c r="O25" s="20"/>
      <c r="P25" s="19">
        <f>$H25+$J25+$L25+$N25</f>
        <v>1335798000</v>
      </c>
      <c r="Q25" s="20">
        <f>$I25+$K25+$M25+$O25</f>
        <v>1380546056</v>
      </c>
      <c r="R25" s="21">
        <f>IF($J25=0,0,(($L25-$J25)/$J25)*100)</f>
        <v>-32.019940593374336</v>
      </c>
      <c r="S25" s="22">
        <f>IF($K25=0,0,(($M25-$K25)/$K25)*100)</f>
        <v>-39.34898237449306</v>
      </c>
      <c r="T25" s="21">
        <f>IF($E25=0,0,($P25/$E25)*100)</f>
        <v>55.146467801110774</v>
      </c>
      <c r="U25" s="23">
        <f>IF($E25=0,0,($Q25/$E25)*100)</f>
        <v>56.993825881723495</v>
      </c>
      <c r="V25" s="19"/>
      <c r="W25" s="20"/>
    </row>
    <row r="26" spans="1:23" ht="12.75" customHeight="1">
      <c r="A26" s="17" t="s">
        <v>48</v>
      </c>
      <c r="B26" s="18">
        <v>4284000</v>
      </c>
      <c r="C26" s="18">
        <v>0</v>
      </c>
      <c r="D26" s="18"/>
      <c r="E26" s="18">
        <f>$B26+$C26+$D26</f>
        <v>4284000</v>
      </c>
      <c r="F26" s="19">
        <v>4284000</v>
      </c>
      <c r="G26" s="20">
        <v>4284000</v>
      </c>
      <c r="H26" s="19">
        <v>0</v>
      </c>
      <c r="I26" s="20">
        <v>0</v>
      </c>
      <c r="J26" s="19">
        <v>0</v>
      </c>
      <c r="K26" s="20">
        <v>0</v>
      </c>
      <c r="L26" s="19">
        <v>1085000</v>
      </c>
      <c r="M26" s="20">
        <v>0</v>
      </c>
      <c r="N26" s="19"/>
      <c r="O26" s="20"/>
      <c r="P26" s="19">
        <f>$H26+$J26+$L26+$N26</f>
        <v>1085000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25.326797385620914</v>
      </c>
      <c r="U26" s="23">
        <f>IF($E26=0,0,($Q26/$E26)*100)</f>
        <v>0</v>
      </c>
      <c r="V26" s="19"/>
      <c r="W26" s="20"/>
    </row>
    <row r="27" spans="1:23" ht="12.75" customHeight="1">
      <c r="A27" s="24" t="s">
        <v>38</v>
      </c>
      <c r="B27" s="25">
        <f>SUM(B23:B26)</f>
        <v>2426557000</v>
      </c>
      <c r="C27" s="25">
        <f>SUM(C23:C26)</f>
        <v>0</v>
      </c>
      <c r="D27" s="25"/>
      <c r="E27" s="25">
        <f>$B27+$C27+$D27</f>
        <v>2426557000</v>
      </c>
      <c r="F27" s="26">
        <f aca="true" t="shared" si="7" ref="F27:O27">SUM(F23:F26)</f>
        <v>2426557000</v>
      </c>
      <c r="G27" s="27">
        <f t="shared" si="7"/>
        <v>2426557000</v>
      </c>
      <c r="H27" s="26">
        <f t="shared" si="7"/>
        <v>316154000</v>
      </c>
      <c r="I27" s="27">
        <f t="shared" si="7"/>
        <v>285668535</v>
      </c>
      <c r="J27" s="26">
        <f t="shared" si="7"/>
        <v>607003000</v>
      </c>
      <c r="K27" s="27">
        <f t="shared" si="7"/>
        <v>681525419</v>
      </c>
      <c r="L27" s="26">
        <f t="shared" si="7"/>
        <v>413726000</v>
      </c>
      <c r="M27" s="27">
        <f t="shared" si="7"/>
        <v>413352102</v>
      </c>
      <c r="N27" s="26">
        <f t="shared" si="7"/>
        <v>0</v>
      </c>
      <c r="O27" s="27">
        <f t="shared" si="7"/>
        <v>0</v>
      </c>
      <c r="P27" s="26">
        <f>$H27+$J27+$L27+$N27</f>
        <v>1336883000</v>
      </c>
      <c r="Q27" s="27">
        <f>$I27+$K27+$M27+$O27</f>
        <v>1380546056</v>
      </c>
      <c r="R27" s="28">
        <f>IF($J27=0,0,(($L27-$J27)/$J27)*100)</f>
        <v>-31.841193536111025</v>
      </c>
      <c r="S27" s="29">
        <f>IF($K27=0,0,(($M27-$K27)/$K27)*100)</f>
        <v>-39.34898237449306</v>
      </c>
      <c r="T27" s="28">
        <f>IF($E27=0,0,($P27/$E27)*100)</f>
        <v>55.09382223454878</v>
      </c>
      <c r="U27" s="30">
        <f>IF($E27=0,0,($Q27/$E27)*100)</f>
        <v>56.8932053110642</v>
      </c>
      <c r="V27" s="26">
        <f>SUM(V23:V26)</f>
        <v>8825000</v>
      </c>
      <c r="W27" s="27">
        <f>SUM(W23:W26)</f>
        <v>8681000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97591000</v>
      </c>
      <c r="C29" s="18">
        <v>0</v>
      </c>
      <c r="D29" s="18"/>
      <c r="E29" s="18">
        <f>$B29+$C29+$D29</f>
        <v>97591000</v>
      </c>
      <c r="F29" s="19">
        <v>97591000</v>
      </c>
      <c r="G29" s="20">
        <v>97591000</v>
      </c>
      <c r="H29" s="19">
        <v>32131000</v>
      </c>
      <c r="I29" s="20">
        <v>34104471</v>
      </c>
      <c r="J29" s="19">
        <v>25283000</v>
      </c>
      <c r="K29" s="20">
        <v>23788212</v>
      </c>
      <c r="L29" s="19">
        <v>22265000</v>
      </c>
      <c r="M29" s="20">
        <v>26310449</v>
      </c>
      <c r="N29" s="19"/>
      <c r="O29" s="20"/>
      <c r="P29" s="19">
        <f>$H29+$J29+$L29+$N29</f>
        <v>79679000</v>
      </c>
      <c r="Q29" s="20">
        <f>$I29+$K29+$M29+$O29</f>
        <v>84203132</v>
      </c>
      <c r="R29" s="21">
        <f>IF($J29=0,0,(($L29-$J29)/$J29)*100)</f>
        <v>-11.936874579757148</v>
      </c>
      <c r="S29" s="22">
        <f>IF($K29=0,0,(($M29-$K29)/$K29)*100)</f>
        <v>10.602886000847816</v>
      </c>
      <c r="T29" s="21">
        <f>IF($E29=0,0,($P29/$E29)*100)</f>
        <v>81.64584849012716</v>
      </c>
      <c r="U29" s="23">
        <f>IF($E29=0,0,($Q29/$E29)*100)</f>
        <v>86.28165712002132</v>
      </c>
      <c r="V29" s="19"/>
      <c r="W29" s="20"/>
    </row>
    <row r="30" spans="1:23" ht="12.75" customHeight="1">
      <c r="A30" s="24" t="s">
        <v>38</v>
      </c>
      <c r="B30" s="25">
        <f>B29</f>
        <v>97591000</v>
      </c>
      <c r="C30" s="25">
        <f>C29</f>
        <v>0</v>
      </c>
      <c r="D30" s="25"/>
      <c r="E30" s="25">
        <f>$B30+$C30+$D30</f>
        <v>97591000</v>
      </c>
      <c r="F30" s="26">
        <f aca="true" t="shared" si="8" ref="F30:O30">F29</f>
        <v>97591000</v>
      </c>
      <c r="G30" s="27">
        <f t="shared" si="8"/>
        <v>97591000</v>
      </c>
      <c r="H30" s="26">
        <f t="shared" si="8"/>
        <v>32131000</v>
      </c>
      <c r="I30" s="27">
        <f t="shared" si="8"/>
        <v>34104471</v>
      </c>
      <c r="J30" s="26">
        <f t="shared" si="8"/>
        <v>25283000</v>
      </c>
      <c r="K30" s="27">
        <f t="shared" si="8"/>
        <v>23788212</v>
      </c>
      <c r="L30" s="26">
        <f t="shared" si="8"/>
        <v>22265000</v>
      </c>
      <c r="M30" s="27">
        <f t="shared" si="8"/>
        <v>26310449</v>
      </c>
      <c r="N30" s="26">
        <f t="shared" si="8"/>
        <v>0</v>
      </c>
      <c r="O30" s="27">
        <f t="shared" si="8"/>
        <v>0</v>
      </c>
      <c r="P30" s="26">
        <f>$H30+$J30+$L30+$N30</f>
        <v>79679000</v>
      </c>
      <c r="Q30" s="27">
        <f>$I30+$K30+$M30+$O30</f>
        <v>84203132</v>
      </c>
      <c r="R30" s="28">
        <f>IF($J30=0,0,(($L30-$J30)/$J30)*100)</f>
        <v>-11.936874579757148</v>
      </c>
      <c r="S30" s="29">
        <f>IF($K30=0,0,(($M30-$K30)/$K30)*100)</f>
        <v>10.602886000847816</v>
      </c>
      <c r="T30" s="28">
        <f>IF($E30=0,0,($P30/$E30)*100)</f>
        <v>81.64584849012716</v>
      </c>
      <c r="U30" s="30">
        <f>IF($E30=0,0,($Q30/$E30)*100)</f>
        <v>86.28165712002132</v>
      </c>
      <c r="V30" s="26">
        <f>V29</f>
        <v>0</v>
      </c>
      <c r="W30" s="27">
        <f>W29</f>
        <v>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175000000</v>
      </c>
      <c r="C32" s="18">
        <v>-1000000</v>
      </c>
      <c r="D32" s="18"/>
      <c r="E32" s="18">
        <f aca="true" t="shared" si="9" ref="E32:E37">$B32+$C32+$D32</f>
        <v>174000000</v>
      </c>
      <c r="F32" s="19">
        <v>174000000</v>
      </c>
      <c r="G32" s="20">
        <v>174000000</v>
      </c>
      <c r="H32" s="19">
        <v>83747000</v>
      </c>
      <c r="I32" s="20">
        <v>14173233</v>
      </c>
      <c r="J32" s="19">
        <v>26944000</v>
      </c>
      <c r="K32" s="20">
        <v>50951221</v>
      </c>
      <c r="L32" s="19">
        <v>5718000</v>
      </c>
      <c r="M32" s="20">
        <v>27347593</v>
      </c>
      <c r="N32" s="19"/>
      <c r="O32" s="20"/>
      <c r="P32" s="19">
        <f aca="true" t="shared" si="10" ref="P32:P37">$H32+$J32+$L32+$N32</f>
        <v>116409000</v>
      </c>
      <c r="Q32" s="20">
        <f aca="true" t="shared" si="11" ref="Q32:Q37">$I32+$K32+$M32+$O32</f>
        <v>92472047</v>
      </c>
      <c r="R32" s="21">
        <f aca="true" t="shared" si="12" ref="R32:R37">IF($J32=0,0,(($L32-$J32)/$J32)*100)</f>
        <v>-78.77820665083135</v>
      </c>
      <c r="S32" s="22">
        <f aca="true" t="shared" si="13" ref="S32:S37">IF($K32=0,0,(($M32-$K32)/$K32)*100)</f>
        <v>-46.325932012502705</v>
      </c>
      <c r="T32" s="21">
        <f>IF($E32=0,0,($P32/$E32)*100)</f>
        <v>66.90172413793103</v>
      </c>
      <c r="U32" s="23">
        <f>IF($E32=0,0,($Q32/$E32)*100)</f>
        <v>53.144854597701155</v>
      </c>
      <c r="V32" s="19">
        <v>1000</v>
      </c>
      <c r="W32" s="20">
        <v>950</v>
      </c>
    </row>
    <row r="33" spans="1:23" ht="12.75" customHeight="1">
      <c r="A33" s="17" t="s">
        <v>53</v>
      </c>
      <c r="B33" s="18">
        <v>79436000</v>
      </c>
      <c r="C33" s="18">
        <v>0</v>
      </c>
      <c r="D33" s="18"/>
      <c r="E33" s="18">
        <f t="shared" si="9"/>
        <v>79436000</v>
      </c>
      <c r="F33" s="19">
        <v>79436000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27000000</v>
      </c>
      <c r="C35" s="18">
        <v>6000000</v>
      </c>
      <c r="D35" s="18"/>
      <c r="E35" s="18">
        <f t="shared" si="9"/>
        <v>33000000</v>
      </c>
      <c r="F35" s="19">
        <v>33000000</v>
      </c>
      <c r="G35" s="20">
        <v>33000000</v>
      </c>
      <c r="H35" s="19">
        <v>0</v>
      </c>
      <c r="I35" s="20">
        <v>470730</v>
      </c>
      <c r="J35" s="19">
        <v>0</v>
      </c>
      <c r="K35" s="20">
        <v>616263</v>
      </c>
      <c r="L35" s="19">
        <v>407000</v>
      </c>
      <c r="M35" s="20">
        <v>415847</v>
      </c>
      <c r="N35" s="19"/>
      <c r="O35" s="20"/>
      <c r="P35" s="19">
        <f t="shared" si="10"/>
        <v>407000</v>
      </c>
      <c r="Q35" s="20">
        <f t="shared" si="11"/>
        <v>1502840</v>
      </c>
      <c r="R35" s="21">
        <f t="shared" si="12"/>
        <v>0</v>
      </c>
      <c r="S35" s="22">
        <f t="shared" si="13"/>
        <v>-32.52118008058248</v>
      </c>
      <c r="T35" s="21">
        <f>IF($E35=0,0,($P35/$E35)*100)</f>
        <v>1.2333333333333334</v>
      </c>
      <c r="U35" s="23">
        <f>IF($E35=0,0,($Q35/$E35)*100)</f>
        <v>4.554060606060606</v>
      </c>
      <c r="V35" s="19">
        <v>448000</v>
      </c>
      <c r="W35" s="20">
        <v>448092</v>
      </c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281436000</v>
      </c>
      <c r="C37" s="25">
        <f>SUM(C32:C36)</f>
        <v>5000000</v>
      </c>
      <c r="D37" s="25"/>
      <c r="E37" s="25">
        <f t="shared" si="9"/>
        <v>286436000</v>
      </c>
      <c r="F37" s="26">
        <f aca="true" t="shared" si="14" ref="F37:O37">SUM(F32:F36)</f>
        <v>286436000</v>
      </c>
      <c r="G37" s="27">
        <f t="shared" si="14"/>
        <v>207000000</v>
      </c>
      <c r="H37" s="26">
        <f t="shared" si="14"/>
        <v>83747000</v>
      </c>
      <c r="I37" s="27">
        <f t="shared" si="14"/>
        <v>14643963</v>
      </c>
      <c r="J37" s="26">
        <f t="shared" si="14"/>
        <v>26944000</v>
      </c>
      <c r="K37" s="27">
        <f t="shared" si="14"/>
        <v>51567484</v>
      </c>
      <c r="L37" s="26">
        <f t="shared" si="14"/>
        <v>6125000</v>
      </c>
      <c r="M37" s="27">
        <f t="shared" si="14"/>
        <v>27763440</v>
      </c>
      <c r="N37" s="26">
        <f t="shared" si="14"/>
        <v>0</v>
      </c>
      <c r="O37" s="27">
        <f t="shared" si="14"/>
        <v>0</v>
      </c>
      <c r="P37" s="26">
        <f t="shared" si="10"/>
        <v>116816000</v>
      </c>
      <c r="Q37" s="27">
        <f t="shared" si="11"/>
        <v>93974887</v>
      </c>
      <c r="R37" s="28">
        <f t="shared" si="12"/>
        <v>-77.26766627078385</v>
      </c>
      <c r="S37" s="29">
        <f t="shared" si="13"/>
        <v>-46.16095677656098</v>
      </c>
      <c r="T37" s="28">
        <f>IF((+$E32+$E35)=0,0,(P37/(+$E32+$E35))*100)</f>
        <v>56.43285024154589</v>
      </c>
      <c r="U37" s="30">
        <f>IF((+$E32+$E35)=0,0,(Q37/(+$E32+$E35))*100)</f>
        <v>45.398496135265695</v>
      </c>
      <c r="V37" s="26">
        <f>SUM(V32:V36)</f>
        <v>449000</v>
      </c>
      <c r="W37" s="27">
        <f>SUM(W32:W36)</f>
        <v>449042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347000000</v>
      </c>
      <c r="C40" s="18">
        <v>-138000000</v>
      </c>
      <c r="D40" s="18"/>
      <c r="E40" s="18">
        <f t="shared" si="15"/>
        <v>209000000</v>
      </c>
      <c r="F40" s="19">
        <v>209000000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/>
      <c r="O41" s="20"/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0</v>
      </c>
      <c r="C44" s="18">
        <v>0</v>
      </c>
      <c r="D44" s="18"/>
      <c r="E44" s="18">
        <f t="shared" si="15"/>
        <v>0</v>
      </c>
      <c r="F44" s="19">
        <v>0</v>
      </c>
      <c r="G44" s="20">
        <v>0</v>
      </c>
      <c r="H44" s="19">
        <v>0</v>
      </c>
      <c r="I44" s="20">
        <v>0</v>
      </c>
      <c r="J44" s="19">
        <v>0</v>
      </c>
      <c r="K44" s="20">
        <v>0</v>
      </c>
      <c r="L44" s="19">
        <v>0</v>
      </c>
      <c r="M44" s="20">
        <v>0</v>
      </c>
      <c r="N44" s="19"/>
      <c r="O44" s="20"/>
      <c r="P44" s="19">
        <f t="shared" si="16"/>
        <v>0</v>
      </c>
      <c r="Q44" s="20">
        <f t="shared" si="17"/>
        <v>0</v>
      </c>
      <c r="R44" s="21">
        <f t="shared" si="18"/>
        <v>0</v>
      </c>
      <c r="S44" s="22">
        <f t="shared" si="19"/>
        <v>0</v>
      </c>
      <c r="T44" s="21">
        <f t="shared" si="20"/>
        <v>0</v>
      </c>
      <c r="U44" s="23">
        <f t="shared" si="21"/>
        <v>0</v>
      </c>
      <c r="V44" s="19"/>
      <c r="W44" s="20"/>
    </row>
    <row r="45" spans="1:23" ht="12.75" customHeight="1">
      <c r="A45" s="17" t="s">
        <v>64</v>
      </c>
      <c r="B45" s="18">
        <v>27000000</v>
      </c>
      <c r="C45" s="18">
        <v>0</v>
      </c>
      <c r="D45" s="18"/>
      <c r="E45" s="18">
        <f t="shared" si="15"/>
        <v>27000000</v>
      </c>
      <c r="F45" s="19">
        <v>27000000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0</v>
      </c>
      <c r="C46" s="18">
        <v>0</v>
      </c>
      <c r="D46" s="18"/>
      <c r="E46" s="18">
        <f t="shared" si="15"/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374000000</v>
      </c>
      <c r="C47" s="25">
        <f>SUM(C39:C46)</f>
        <v>-138000000</v>
      </c>
      <c r="D47" s="25"/>
      <c r="E47" s="25">
        <f t="shared" si="15"/>
        <v>236000000</v>
      </c>
      <c r="F47" s="26">
        <f aca="true" t="shared" si="22" ref="F47:O47">SUM(F39:F46)</f>
        <v>236000000</v>
      </c>
      <c r="G47" s="27">
        <f t="shared" si="22"/>
        <v>0</v>
      </c>
      <c r="H47" s="26">
        <f t="shared" si="22"/>
        <v>0</v>
      </c>
      <c r="I47" s="27">
        <f t="shared" si="22"/>
        <v>0</v>
      </c>
      <c r="J47" s="26">
        <f t="shared" si="22"/>
        <v>0</v>
      </c>
      <c r="K47" s="27">
        <f t="shared" si="22"/>
        <v>0</v>
      </c>
      <c r="L47" s="26">
        <f t="shared" si="22"/>
        <v>0</v>
      </c>
      <c r="M47" s="27">
        <f t="shared" si="22"/>
        <v>0</v>
      </c>
      <c r="N47" s="26">
        <f t="shared" si="22"/>
        <v>0</v>
      </c>
      <c r="O47" s="27">
        <f t="shared" si="22"/>
        <v>0</v>
      </c>
      <c r="P47" s="26">
        <f t="shared" si="16"/>
        <v>0</v>
      </c>
      <c r="Q47" s="27">
        <f t="shared" si="17"/>
        <v>0</v>
      </c>
      <c r="R47" s="28">
        <f t="shared" si="18"/>
        <v>0</v>
      </c>
      <c r="S47" s="29">
        <f t="shared" si="19"/>
        <v>0</v>
      </c>
      <c r="T47" s="28">
        <f>IF((+$E41+$E43+$E43)=0,0,(P47/(+$E41+$E43+$E44))*100)</f>
        <v>0</v>
      </c>
      <c r="U47" s="30">
        <f>IF((+$E41+$E43+$E44)=0,0,(Q47/(+$E41+$E43+$E44))*100)</f>
        <v>0</v>
      </c>
      <c r="V47" s="26">
        <f>SUM(V39:V46)</f>
        <v>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>
        <v>0</v>
      </c>
      <c r="I55" s="20">
        <v>0</v>
      </c>
      <c r="J55" s="19">
        <v>0</v>
      </c>
      <c r="K55" s="20">
        <v>0</v>
      </c>
      <c r="L55" s="19">
        <v>0</v>
      </c>
      <c r="M55" s="20">
        <v>0</v>
      </c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/>
      <c r="W55" s="20"/>
    </row>
    <row r="56" spans="1:23" ht="12.75" customHeight="1">
      <c r="A56" s="17" t="s">
        <v>73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43649000</v>
      </c>
      <c r="C57" s="18">
        <v>0</v>
      </c>
      <c r="D57" s="18"/>
      <c r="E57" s="18">
        <f>$B57+$C57+$D57</f>
        <v>43649000</v>
      </c>
      <c r="F57" s="19">
        <v>43649000</v>
      </c>
      <c r="G57" s="20">
        <v>43649000</v>
      </c>
      <c r="H57" s="19">
        <v>0</v>
      </c>
      <c r="I57" s="20">
        <v>5768</v>
      </c>
      <c r="J57" s="19">
        <v>3351000</v>
      </c>
      <c r="K57" s="20">
        <v>13895033</v>
      </c>
      <c r="L57" s="19">
        <v>0</v>
      </c>
      <c r="M57" s="20">
        <v>-7645937</v>
      </c>
      <c r="N57" s="19"/>
      <c r="O57" s="20"/>
      <c r="P57" s="19">
        <f>$H57+$J57+$L57+$N57</f>
        <v>3351000</v>
      </c>
      <c r="Q57" s="20">
        <f>$I57+$K57+$M57+$O57</f>
        <v>6254864</v>
      </c>
      <c r="R57" s="21">
        <f>IF($J57=0,0,(($L57-$J57)/$J57)*100)</f>
        <v>-100</v>
      </c>
      <c r="S57" s="22">
        <f>IF($K57=0,0,(($M57-$K57)/$K57)*100)</f>
        <v>-155.0264040394866</v>
      </c>
      <c r="T57" s="21">
        <f>IF($E57=0,0,($P57/$E57)*100)</f>
        <v>7.677151824784073</v>
      </c>
      <c r="U57" s="23">
        <f>IF($E57=0,0,($Q57/$E57)*100)</f>
        <v>14.329913629178218</v>
      </c>
      <c r="V57" s="19">
        <v>67237000</v>
      </c>
      <c r="W57" s="20">
        <v>7390664</v>
      </c>
    </row>
    <row r="58" spans="1:23" ht="12.75" customHeight="1">
      <c r="A58" s="24" t="s">
        <v>38</v>
      </c>
      <c r="B58" s="25">
        <f>SUM(B55:B57)</f>
        <v>43649000</v>
      </c>
      <c r="C58" s="25">
        <f>SUM(C55:C57)</f>
        <v>0</v>
      </c>
      <c r="D58" s="25"/>
      <c r="E58" s="25">
        <f>$B58+$C58+$D58</f>
        <v>43649000</v>
      </c>
      <c r="F58" s="26">
        <f aca="true" t="shared" si="24" ref="F58:O58">SUM(F55:F57)</f>
        <v>43649000</v>
      </c>
      <c r="G58" s="27">
        <f t="shared" si="24"/>
        <v>43649000</v>
      </c>
      <c r="H58" s="26">
        <f t="shared" si="24"/>
        <v>0</v>
      </c>
      <c r="I58" s="27">
        <f t="shared" si="24"/>
        <v>5768</v>
      </c>
      <c r="J58" s="26">
        <f t="shared" si="24"/>
        <v>3351000</v>
      </c>
      <c r="K58" s="27">
        <f t="shared" si="24"/>
        <v>13895033</v>
      </c>
      <c r="L58" s="26">
        <f t="shared" si="24"/>
        <v>0</v>
      </c>
      <c r="M58" s="27">
        <f t="shared" si="24"/>
        <v>-7645937</v>
      </c>
      <c r="N58" s="26">
        <f t="shared" si="24"/>
        <v>0</v>
      </c>
      <c r="O58" s="27">
        <f t="shared" si="24"/>
        <v>0</v>
      </c>
      <c r="P58" s="26">
        <f>$H58+$J58+$L58+$N58</f>
        <v>3351000</v>
      </c>
      <c r="Q58" s="27">
        <f>$I58+$K58+$M58+$O58</f>
        <v>6254864</v>
      </c>
      <c r="R58" s="28">
        <f>IF($J58=0,0,(($L58-$J58)/$J58)*100)</f>
        <v>-100</v>
      </c>
      <c r="S58" s="29">
        <f>IF($K58=0,0,(($M58-$K58)/$K58)*100)</f>
        <v>-155.0264040394866</v>
      </c>
      <c r="T58" s="28">
        <f>IF((+$E55+$E57)=0,0,(P58/(+$E55+$E57))*100)</f>
        <v>7.677151824784073</v>
      </c>
      <c r="U58" s="30">
        <f>IF((+$E55+$E57)=0,0,(Q58/(+$E55+$E57))*100)</f>
        <v>14.329913629178218</v>
      </c>
      <c r="V58" s="26">
        <f>SUM(V55:V57)</f>
        <v>67237000</v>
      </c>
      <c r="W58" s="27">
        <f>SUM(W55:W57)</f>
        <v>7390664</v>
      </c>
    </row>
    <row r="59" spans="1:23" ht="12.75" customHeight="1">
      <c r="A59" s="42" t="s">
        <v>75</v>
      </c>
      <c r="B59" s="43">
        <f>SUM(B9:B14,B17:B20,B23:B26,B29,B32:B36,B39:B46,B49:B52,B55:B57)</f>
        <v>3512563000</v>
      </c>
      <c r="C59" s="43">
        <f>SUM(C9:C14,C17:C20,C23:C26,C29,C32:C36,C39:C46,C49:C52,C55:C57)</f>
        <v>-142397000</v>
      </c>
      <c r="D59" s="43"/>
      <c r="E59" s="43">
        <f>$B59+$C59+$D59</f>
        <v>3370166000</v>
      </c>
      <c r="F59" s="44">
        <f aca="true" t="shared" si="25" ref="F59:O59">SUM(F9:F14,F17:F20,F23:F26,F29,F32:F36,F39:F46,F49:F52,F55:F57)</f>
        <v>3360261000</v>
      </c>
      <c r="G59" s="45">
        <f t="shared" si="25"/>
        <v>3018805000</v>
      </c>
      <c r="H59" s="44">
        <f t="shared" si="25"/>
        <v>466012000</v>
      </c>
      <c r="I59" s="45">
        <f t="shared" si="25"/>
        <v>350577007</v>
      </c>
      <c r="J59" s="44">
        <f t="shared" si="25"/>
        <v>724657000</v>
      </c>
      <c r="K59" s="45">
        <f t="shared" si="25"/>
        <v>812174865</v>
      </c>
      <c r="L59" s="44">
        <f t="shared" si="25"/>
        <v>494859000</v>
      </c>
      <c r="M59" s="45">
        <f t="shared" si="25"/>
        <v>505716754</v>
      </c>
      <c r="N59" s="44">
        <f t="shared" si="25"/>
        <v>0</v>
      </c>
      <c r="O59" s="45">
        <f t="shared" si="25"/>
        <v>0</v>
      </c>
      <c r="P59" s="44">
        <f>$H59+$J59+$L59+$N59</f>
        <v>1685528000</v>
      </c>
      <c r="Q59" s="45">
        <f>$I59+$K59+$M59+$O59</f>
        <v>1668468626</v>
      </c>
      <c r="R59" s="46">
        <f>IF($J59=0,0,(($L59-$J59)/$J59)*100)</f>
        <v>-31.71127857731313</v>
      </c>
      <c r="S59" s="47">
        <f>IF($K59=0,0,(($M59-$K59)/$K59)*100)</f>
        <v>-37.73302083166536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54.83294528540472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54.27797632544365</v>
      </c>
      <c r="V59" s="44">
        <f>SUM(V9:V14,V17:V20,V23:V26,V29,V32:V36,V39:V46,V49:V52,V55:V57)</f>
        <v>90428000</v>
      </c>
      <c r="W59" s="45">
        <f>SUM(W9:W14,W17:W20,W23:W26,W29,W32:W36,W39:W46,W49:W52,W55:W57)</f>
        <v>20076071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457270000</v>
      </c>
      <c r="C61" s="18">
        <v>-3000000</v>
      </c>
      <c r="D61" s="18"/>
      <c r="E61" s="18">
        <f>$B61+$C61+$D61</f>
        <v>454270000</v>
      </c>
      <c r="F61" s="19">
        <v>466470000</v>
      </c>
      <c r="G61" s="20">
        <v>454270000</v>
      </c>
      <c r="H61" s="19">
        <v>61105000</v>
      </c>
      <c r="I61" s="20">
        <v>55074029</v>
      </c>
      <c r="J61" s="19">
        <v>84371000</v>
      </c>
      <c r="K61" s="20">
        <v>124559946</v>
      </c>
      <c r="L61" s="19">
        <v>94539000</v>
      </c>
      <c r="M61" s="20">
        <v>56497270</v>
      </c>
      <c r="N61" s="19"/>
      <c r="O61" s="20"/>
      <c r="P61" s="19">
        <f>$H61+$J61+$L61+$N61</f>
        <v>240015000</v>
      </c>
      <c r="Q61" s="20">
        <f>$I61+$K61+$M61+$O61</f>
        <v>236131245</v>
      </c>
      <c r="R61" s="21">
        <f>IF($J61=0,0,(($L61-$J61)/$J61)*100)</f>
        <v>12.051534294959168</v>
      </c>
      <c r="S61" s="22">
        <f>IF($K61=0,0,(($M61-$K61)/$K61)*100)</f>
        <v>-54.64250602677686</v>
      </c>
      <c r="T61" s="21">
        <f>IF($E61=0,0,($P61/$E61)*100)</f>
        <v>52.83531820283092</v>
      </c>
      <c r="U61" s="23">
        <f>IF($E61=0,0,($Q61/$E61)*100)</f>
        <v>51.980374006648034</v>
      </c>
      <c r="V61" s="19">
        <v>3486000</v>
      </c>
      <c r="W61" s="20">
        <v>2106579</v>
      </c>
    </row>
    <row r="62" spans="1:23" ht="12.75" customHeight="1">
      <c r="A62" s="35" t="s">
        <v>38</v>
      </c>
      <c r="B62" s="36">
        <f>B61</f>
        <v>457270000</v>
      </c>
      <c r="C62" s="36">
        <f>C61</f>
        <v>-3000000</v>
      </c>
      <c r="D62" s="36"/>
      <c r="E62" s="36">
        <f>$B62+$C62+$D62</f>
        <v>454270000</v>
      </c>
      <c r="F62" s="37">
        <f aca="true" t="shared" si="26" ref="F62:O62">F61</f>
        <v>466470000</v>
      </c>
      <c r="G62" s="38">
        <f t="shared" si="26"/>
        <v>454270000</v>
      </c>
      <c r="H62" s="37">
        <f t="shared" si="26"/>
        <v>61105000</v>
      </c>
      <c r="I62" s="38">
        <f t="shared" si="26"/>
        <v>55074029</v>
      </c>
      <c r="J62" s="37">
        <f t="shared" si="26"/>
        <v>84371000</v>
      </c>
      <c r="K62" s="38">
        <f t="shared" si="26"/>
        <v>124559946</v>
      </c>
      <c r="L62" s="37">
        <f t="shared" si="26"/>
        <v>94539000</v>
      </c>
      <c r="M62" s="38">
        <f t="shared" si="26"/>
        <v>56497270</v>
      </c>
      <c r="N62" s="37">
        <f t="shared" si="26"/>
        <v>0</v>
      </c>
      <c r="O62" s="38">
        <f t="shared" si="26"/>
        <v>0</v>
      </c>
      <c r="P62" s="37">
        <f>$H62+$J62+$L62+$N62</f>
        <v>240015000</v>
      </c>
      <c r="Q62" s="38">
        <f>$I62+$K62+$M62+$O62</f>
        <v>236131245</v>
      </c>
      <c r="R62" s="39">
        <f>IF($J62=0,0,(($L62-$J62)/$J62)*100)</f>
        <v>12.051534294959168</v>
      </c>
      <c r="S62" s="40">
        <f>IF($K62=0,0,(($M62-$K62)/$K62)*100)</f>
        <v>-54.64250602677686</v>
      </c>
      <c r="T62" s="39">
        <f>IF($E62=0,0,($P62/$E62)*100)</f>
        <v>52.83531820283092</v>
      </c>
      <c r="U62" s="41">
        <f>IF($E62=0,0,($Q62/$E62)*100)</f>
        <v>51.980374006648034</v>
      </c>
      <c r="V62" s="37">
        <f>V61</f>
        <v>3486000</v>
      </c>
      <c r="W62" s="38">
        <f>W61</f>
        <v>2106579</v>
      </c>
    </row>
    <row r="63" spans="1:23" ht="12.75" customHeight="1">
      <c r="A63" s="42" t="s">
        <v>75</v>
      </c>
      <c r="B63" s="43">
        <f>B61</f>
        <v>457270000</v>
      </c>
      <c r="C63" s="43">
        <f>C61</f>
        <v>-3000000</v>
      </c>
      <c r="D63" s="43"/>
      <c r="E63" s="43">
        <f>$B63+$C63+$D63</f>
        <v>454270000</v>
      </c>
      <c r="F63" s="44">
        <f aca="true" t="shared" si="27" ref="F63:O63">F61</f>
        <v>466470000</v>
      </c>
      <c r="G63" s="45">
        <f t="shared" si="27"/>
        <v>454270000</v>
      </c>
      <c r="H63" s="44">
        <f t="shared" si="27"/>
        <v>61105000</v>
      </c>
      <c r="I63" s="45">
        <f t="shared" si="27"/>
        <v>55074029</v>
      </c>
      <c r="J63" s="44">
        <f t="shared" si="27"/>
        <v>84371000</v>
      </c>
      <c r="K63" s="45">
        <f t="shared" si="27"/>
        <v>124559946</v>
      </c>
      <c r="L63" s="44">
        <f t="shared" si="27"/>
        <v>94539000</v>
      </c>
      <c r="M63" s="45">
        <f t="shared" si="27"/>
        <v>56497270</v>
      </c>
      <c r="N63" s="44">
        <f t="shared" si="27"/>
        <v>0</v>
      </c>
      <c r="O63" s="45">
        <f t="shared" si="27"/>
        <v>0</v>
      </c>
      <c r="P63" s="44">
        <f>$H63+$J63+$L63+$N63</f>
        <v>240015000</v>
      </c>
      <c r="Q63" s="45">
        <f>$I63+$K63+$M63+$O63</f>
        <v>236131245</v>
      </c>
      <c r="R63" s="46">
        <f>IF($J63=0,0,(($L63-$J63)/$J63)*100)</f>
        <v>12.051534294959168</v>
      </c>
      <c r="S63" s="47">
        <f>IF($K63=0,0,(($M63-$K63)/$K63)*100)</f>
        <v>-54.64250602677686</v>
      </c>
      <c r="T63" s="46">
        <f>IF($E63=0,0,($P63/$E63)*100)</f>
        <v>52.83531820283092</v>
      </c>
      <c r="U63" s="50">
        <f>IF($E63=0,0,($Q63/$E63)*100)</f>
        <v>51.980374006648034</v>
      </c>
      <c r="V63" s="44">
        <f>V61</f>
        <v>3486000</v>
      </c>
      <c r="W63" s="45">
        <f>W61</f>
        <v>2106579</v>
      </c>
    </row>
    <row r="64" spans="1:23" ht="12.75" customHeight="1" thickBot="1">
      <c r="A64" s="42" t="s">
        <v>77</v>
      </c>
      <c r="B64" s="43">
        <f>SUM(B9:B14,B17:B20,B23:B26,B29,B32:B36,B39:B46,B49:B52,B55:B57,B61)</f>
        <v>3969833000</v>
      </c>
      <c r="C64" s="43">
        <f>SUM(C9:C14,C17:C20,C23:C26,C29,C32:C36,C39:C46,C49:C52,C55:C57,C61)</f>
        <v>-145397000</v>
      </c>
      <c r="D64" s="43"/>
      <c r="E64" s="43">
        <f>$B64+$C64+$D64</f>
        <v>3824436000</v>
      </c>
      <c r="F64" s="44">
        <f aca="true" t="shared" si="28" ref="F64:O64">SUM(F9:F14,F17:F20,F23:F26,F29,F32:F36,F39:F46,F49:F52,F55:F57,F61)</f>
        <v>3826731000</v>
      </c>
      <c r="G64" s="45">
        <f t="shared" si="28"/>
        <v>3473075000</v>
      </c>
      <c r="H64" s="44">
        <f t="shared" si="28"/>
        <v>527117000</v>
      </c>
      <c r="I64" s="45">
        <f t="shared" si="28"/>
        <v>405651036</v>
      </c>
      <c r="J64" s="44">
        <f t="shared" si="28"/>
        <v>809028000</v>
      </c>
      <c r="K64" s="45">
        <f t="shared" si="28"/>
        <v>936734811</v>
      </c>
      <c r="L64" s="44">
        <f t="shared" si="28"/>
        <v>589398000</v>
      </c>
      <c r="M64" s="45">
        <f t="shared" si="28"/>
        <v>562214024</v>
      </c>
      <c r="N64" s="44">
        <f t="shared" si="28"/>
        <v>0</v>
      </c>
      <c r="O64" s="45">
        <f t="shared" si="28"/>
        <v>0</v>
      </c>
      <c r="P64" s="44">
        <f>$H64+$J64+$L64+$N64</f>
        <v>1925543000</v>
      </c>
      <c r="Q64" s="45">
        <f>$I64+$K64+$M64+$O64</f>
        <v>1904599871</v>
      </c>
      <c r="R64" s="46">
        <f>IF($J64=0,0,(($L64-$J64)/$J64)*100)</f>
        <v>-27.14739168483662</v>
      </c>
      <c r="S64" s="47">
        <f>IF($K64=0,0,(($M64-$K64)/$K64)*100)</f>
        <v>-39.98151692475108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54.57574294903099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53.9821509986812</v>
      </c>
      <c r="V64" s="44">
        <f>SUM(V9:V14,V17:V20,V23:V26,V29,V32:V36,V39:V46,V49:V52,V55:V57,V61)</f>
        <v>93914000</v>
      </c>
      <c r="W64" s="45">
        <f>SUM(W9:W14,W17:W20,W23:W26,W29,W32:W36,W39:W46,W49:W52,W55:W57,W61)</f>
        <v>22182650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1146222000</v>
      </c>
      <c r="C77" s="94">
        <f t="shared" si="30"/>
        <v>313262000</v>
      </c>
      <c r="D77" s="94">
        <f t="shared" si="30"/>
        <v>0</v>
      </c>
      <c r="E77" s="94">
        <f t="shared" si="30"/>
        <v>1459484000</v>
      </c>
      <c r="F77" s="94">
        <f t="shared" si="30"/>
        <v>0</v>
      </c>
      <c r="G77" s="94">
        <f t="shared" si="30"/>
        <v>0</v>
      </c>
      <c r="H77" s="94">
        <f t="shared" si="30"/>
        <v>564022000</v>
      </c>
      <c r="I77" s="94">
        <f t="shared" si="30"/>
        <v>0</v>
      </c>
      <c r="J77" s="94">
        <f t="shared" si="30"/>
        <v>432250000</v>
      </c>
      <c r="K77" s="94">
        <f t="shared" si="30"/>
        <v>0</v>
      </c>
      <c r="L77" s="94">
        <f t="shared" si="30"/>
        <v>481493000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1477765000</v>
      </c>
      <c r="Q77" s="95">
        <f t="shared" si="30"/>
        <v>0</v>
      </c>
      <c r="R77" s="96">
        <f t="shared" si="30"/>
        <v>1857.4528506703646</v>
      </c>
      <c r="S77" s="96">
        <f t="shared" si="30"/>
        <v>0</v>
      </c>
      <c r="T77" s="97">
        <f>IF(SUM($E78:$E86)=0,0,(P77/SUM($E78:$E86))*100)</f>
        <v>101.25256597537211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681326000</v>
      </c>
      <c r="C79" s="88">
        <v>-23875000</v>
      </c>
      <c r="D79" s="88"/>
      <c r="E79" s="88">
        <f t="shared" si="31"/>
        <v>657451000</v>
      </c>
      <c r="F79" s="88">
        <v>0</v>
      </c>
      <c r="G79" s="88">
        <v>0</v>
      </c>
      <c r="H79" s="88">
        <v>283964000</v>
      </c>
      <c r="I79" s="88">
        <v>0</v>
      </c>
      <c r="J79" s="88">
        <v>198676000</v>
      </c>
      <c r="K79" s="88">
        <v>0</v>
      </c>
      <c r="L79" s="88">
        <v>174802000</v>
      </c>
      <c r="M79" s="88">
        <v>0</v>
      </c>
      <c r="N79" s="88"/>
      <c r="O79" s="88"/>
      <c r="P79" s="90">
        <f t="shared" si="32"/>
        <v>657442000</v>
      </c>
      <c r="Q79" s="90">
        <f t="shared" si="33"/>
        <v>0</v>
      </c>
      <c r="R79" s="101">
        <f t="shared" si="34"/>
        <v>-12.016549558074454</v>
      </c>
      <c r="S79" s="102">
        <f t="shared" si="35"/>
        <v>0</v>
      </c>
      <c r="T79" s="101">
        <f t="shared" si="36"/>
        <v>99.99863107668861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2200000</v>
      </c>
      <c r="C81" s="88">
        <v>-594000</v>
      </c>
      <c r="D81" s="88"/>
      <c r="E81" s="88">
        <f t="shared" si="31"/>
        <v>1606000</v>
      </c>
      <c r="F81" s="88">
        <v>0</v>
      </c>
      <c r="G81" s="88">
        <v>0</v>
      </c>
      <c r="H81" s="88">
        <v>314000</v>
      </c>
      <c r="I81" s="88">
        <v>0</v>
      </c>
      <c r="J81" s="88">
        <v>178000</v>
      </c>
      <c r="K81" s="88">
        <v>0</v>
      </c>
      <c r="L81" s="88">
        <v>587000</v>
      </c>
      <c r="M81" s="88">
        <v>0</v>
      </c>
      <c r="N81" s="88"/>
      <c r="O81" s="88"/>
      <c r="P81" s="90">
        <f t="shared" si="32"/>
        <v>1079000</v>
      </c>
      <c r="Q81" s="90">
        <f t="shared" si="33"/>
        <v>0</v>
      </c>
      <c r="R81" s="101">
        <f t="shared" si="34"/>
        <v>229.7752808988764</v>
      </c>
      <c r="S81" s="102">
        <f t="shared" si="35"/>
        <v>0</v>
      </c>
      <c r="T81" s="101">
        <f t="shared" si="36"/>
        <v>67.18555417185554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10984000</v>
      </c>
      <c r="C82" s="88">
        <v>-1168000</v>
      </c>
      <c r="D82" s="88"/>
      <c r="E82" s="88">
        <f t="shared" si="31"/>
        <v>9816000</v>
      </c>
      <c r="F82" s="88">
        <v>0</v>
      </c>
      <c r="G82" s="88">
        <v>0</v>
      </c>
      <c r="H82" s="88">
        <v>2901000</v>
      </c>
      <c r="I82" s="88">
        <v>0</v>
      </c>
      <c r="J82" s="88">
        <v>0</v>
      </c>
      <c r="K82" s="88">
        <v>0</v>
      </c>
      <c r="L82" s="88">
        <v>5330000</v>
      </c>
      <c r="M82" s="88">
        <v>0</v>
      </c>
      <c r="N82" s="88"/>
      <c r="O82" s="88"/>
      <c r="P82" s="90">
        <f t="shared" si="32"/>
        <v>8231000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83.85289323553383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117143000</v>
      </c>
      <c r="C83" s="88">
        <v>-17664000</v>
      </c>
      <c r="D83" s="88"/>
      <c r="E83" s="88">
        <f t="shared" si="31"/>
        <v>99479000</v>
      </c>
      <c r="F83" s="88">
        <v>0</v>
      </c>
      <c r="G83" s="88">
        <v>0</v>
      </c>
      <c r="H83" s="88">
        <v>83627000</v>
      </c>
      <c r="I83" s="88">
        <v>0</v>
      </c>
      <c r="J83" s="88">
        <v>16088000</v>
      </c>
      <c r="K83" s="88">
        <v>0</v>
      </c>
      <c r="L83" s="88">
        <v>3396000</v>
      </c>
      <c r="M83" s="88">
        <v>0</v>
      </c>
      <c r="N83" s="88"/>
      <c r="O83" s="88"/>
      <c r="P83" s="90">
        <f t="shared" si="32"/>
        <v>103111000</v>
      </c>
      <c r="Q83" s="90">
        <f t="shared" si="33"/>
        <v>0</v>
      </c>
      <c r="R83" s="101">
        <f t="shared" si="34"/>
        <v>-78.89109895574342</v>
      </c>
      <c r="S83" s="102">
        <f t="shared" si="35"/>
        <v>0</v>
      </c>
      <c r="T83" s="101">
        <f t="shared" si="36"/>
        <v>103.6510218237015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334569000</v>
      </c>
      <c r="C84" s="88">
        <v>356063000</v>
      </c>
      <c r="D84" s="88"/>
      <c r="E84" s="88">
        <f t="shared" si="31"/>
        <v>690632000</v>
      </c>
      <c r="F84" s="88">
        <v>0</v>
      </c>
      <c r="G84" s="88">
        <v>0</v>
      </c>
      <c r="H84" s="88">
        <v>192942000</v>
      </c>
      <c r="I84" s="88">
        <v>0</v>
      </c>
      <c r="J84" s="88">
        <v>216730000</v>
      </c>
      <c r="K84" s="88">
        <v>0</v>
      </c>
      <c r="L84" s="88">
        <v>295910000</v>
      </c>
      <c r="M84" s="88">
        <v>0</v>
      </c>
      <c r="N84" s="88"/>
      <c r="O84" s="88"/>
      <c r="P84" s="90">
        <f t="shared" si="32"/>
        <v>705582000</v>
      </c>
      <c r="Q84" s="90">
        <f t="shared" si="33"/>
        <v>0</v>
      </c>
      <c r="R84" s="101">
        <f t="shared" si="34"/>
        <v>36.5339362340239</v>
      </c>
      <c r="S84" s="102">
        <f t="shared" si="35"/>
        <v>0</v>
      </c>
      <c r="T84" s="101">
        <f t="shared" si="36"/>
        <v>102.16468394166502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0</v>
      </c>
      <c r="C85" s="88">
        <v>500000</v>
      </c>
      <c r="D85" s="88"/>
      <c r="E85" s="88">
        <f t="shared" si="31"/>
        <v>500000</v>
      </c>
      <c r="F85" s="88">
        <v>0</v>
      </c>
      <c r="G85" s="88">
        <v>0</v>
      </c>
      <c r="H85" s="88">
        <v>0</v>
      </c>
      <c r="I85" s="88">
        <v>0</v>
      </c>
      <c r="J85" s="88">
        <v>500000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500000</v>
      </c>
      <c r="Q85" s="90">
        <f t="shared" si="33"/>
        <v>0</v>
      </c>
      <c r="R85" s="101">
        <f t="shared" si="34"/>
        <v>-100</v>
      </c>
      <c r="S85" s="102">
        <f t="shared" si="35"/>
        <v>0</v>
      </c>
      <c r="T85" s="101">
        <f t="shared" si="36"/>
        <v>100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0</v>
      </c>
      <c r="C86" s="105">
        <v>0</v>
      </c>
      <c r="D86" s="105"/>
      <c r="E86" s="105">
        <f t="shared" si="31"/>
        <v>0</v>
      </c>
      <c r="F86" s="105">
        <v>0</v>
      </c>
      <c r="G86" s="105">
        <v>0</v>
      </c>
      <c r="H86" s="105">
        <v>274000</v>
      </c>
      <c r="I86" s="105">
        <v>0</v>
      </c>
      <c r="J86" s="105">
        <v>78000</v>
      </c>
      <c r="K86" s="105">
        <v>0</v>
      </c>
      <c r="L86" s="105">
        <v>1468000</v>
      </c>
      <c r="M86" s="105">
        <v>0</v>
      </c>
      <c r="N86" s="105"/>
      <c r="O86" s="105"/>
      <c r="P86" s="106">
        <f t="shared" si="32"/>
        <v>1820000</v>
      </c>
      <c r="Q86" s="106">
        <f t="shared" si="33"/>
        <v>0</v>
      </c>
      <c r="R86" s="107">
        <f t="shared" si="34"/>
        <v>1782.0512820512822</v>
      </c>
      <c r="S86" s="108">
        <f t="shared" si="35"/>
        <v>0</v>
      </c>
      <c r="T86" s="107">
        <f t="shared" si="36"/>
        <v>0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1146222000</v>
      </c>
      <c r="C104" s="121">
        <f t="shared" si="44"/>
        <v>313262000</v>
      </c>
      <c r="D104" s="121">
        <f t="shared" si="44"/>
        <v>0</v>
      </c>
      <c r="E104" s="121">
        <f t="shared" si="44"/>
        <v>1459484000</v>
      </c>
      <c r="F104" s="121">
        <f t="shared" si="44"/>
        <v>0</v>
      </c>
      <c r="G104" s="121">
        <f t="shared" si="44"/>
        <v>0</v>
      </c>
      <c r="H104" s="121">
        <f t="shared" si="44"/>
        <v>564022000</v>
      </c>
      <c r="I104" s="121">
        <f t="shared" si="44"/>
        <v>0</v>
      </c>
      <c r="J104" s="121">
        <f t="shared" si="44"/>
        <v>432250000</v>
      </c>
      <c r="K104" s="121">
        <f t="shared" si="44"/>
        <v>0</v>
      </c>
      <c r="L104" s="121">
        <f t="shared" si="44"/>
        <v>481493000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1477765000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1.012525659753721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1146222000</v>
      </c>
      <c r="C105" s="124">
        <f aca="true" t="shared" si="45" ref="C105:Q105">C77</f>
        <v>313262000</v>
      </c>
      <c r="D105" s="124">
        <f t="shared" si="45"/>
        <v>0</v>
      </c>
      <c r="E105" s="124">
        <f t="shared" si="45"/>
        <v>1459484000</v>
      </c>
      <c r="F105" s="124">
        <f t="shared" si="45"/>
        <v>0</v>
      </c>
      <c r="G105" s="124">
        <f t="shared" si="45"/>
        <v>0</v>
      </c>
      <c r="H105" s="124">
        <f t="shared" si="45"/>
        <v>564022000</v>
      </c>
      <c r="I105" s="124">
        <f t="shared" si="45"/>
        <v>0</v>
      </c>
      <c r="J105" s="124">
        <f t="shared" si="45"/>
        <v>432250000</v>
      </c>
      <c r="K105" s="124">
        <f t="shared" si="45"/>
        <v>0</v>
      </c>
      <c r="L105" s="124">
        <f t="shared" si="45"/>
        <v>481493000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1477765000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1.012525659753721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101625000</v>
      </c>
      <c r="C10" s="18">
        <v>0</v>
      </c>
      <c r="D10" s="18"/>
      <c r="E10" s="18">
        <f aca="true" t="shared" si="0" ref="E10:E15">$B10+$C10+$D10</f>
        <v>101625000</v>
      </c>
      <c r="F10" s="19">
        <v>101625000</v>
      </c>
      <c r="G10" s="20">
        <v>101625000</v>
      </c>
      <c r="H10" s="19">
        <v>27209000</v>
      </c>
      <c r="I10" s="20">
        <v>26035282</v>
      </c>
      <c r="J10" s="19">
        <v>24047000</v>
      </c>
      <c r="K10" s="20">
        <v>25606050</v>
      </c>
      <c r="L10" s="19">
        <v>21483000</v>
      </c>
      <c r="M10" s="20">
        <v>22274935</v>
      </c>
      <c r="N10" s="19"/>
      <c r="O10" s="20"/>
      <c r="P10" s="19">
        <f aca="true" t="shared" si="1" ref="P10:P15">$H10+$J10+$L10+$N10</f>
        <v>72739000</v>
      </c>
      <c r="Q10" s="20">
        <f aca="true" t="shared" si="2" ref="Q10:Q15">$I10+$K10+$M10+$O10</f>
        <v>73916267</v>
      </c>
      <c r="R10" s="21">
        <f aca="true" t="shared" si="3" ref="R10:R15">IF($J10=0,0,(($L10-$J10)/$J10)*100)</f>
        <v>-10.662452696802095</v>
      </c>
      <c r="S10" s="22">
        <f aca="true" t="shared" si="4" ref="S10:S15">IF($K10=0,0,(($M10-$K10)/$K10)*100)</f>
        <v>-13.009093554062417</v>
      </c>
      <c r="T10" s="21">
        <f>IF($E10=0,0,($P10/$E10)*100)</f>
        <v>71.57589175891759</v>
      </c>
      <c r="U10" s="23">
        <f>IF($E10=0,0,($Q10/$E10)*100)</f>
        <v>72.73433407134071</v>
      </c>
      <c r="V10" s="19"/>
      <c r="W10" s="20"/>
    </row>
    <row r="11" spans="1:23" ht="12.75" customHeight="1">
      <c r="A11" s="17" t="s">
        <v>35</v>
      </c>
      <c r="B11" s="18">
        <v>32239000</v>
      </c>
      <c r="C11" s="18">
        <v>0</v>
      </c>
      <c r="D11" s="18"/>
      <c r="E11" s="18">
        <f t="shared" si="0"/>
        <v>32239000</v>
      </c>
      <c r="F11" s="19">
        <v>32239000</v>
      </c>
      <c r="G11" s="20">
        <v>0</v>
      </c>
      <c r="H11" s="19">
        <v>8286000</v>
      </c>
      <c r="I11" s="20">
        <v>10056688</v>
      </c>
      <c r="J11" s="19">
        <v>8839000</v>
      </c>
      <c r="K11" s="20">
        <v>4473462</v>
      </c>
      <c r="L11" s="19">
        <v>0</v>
      </c>
      <c r="M11" s="20">
        <v>11538739</v>
      </c>
      <c r="N11" s="19"/>
      <c r="O11" s="20"/>
      <c r="P11" s="19">
        <f t="shared" si="1"/>
        <v>17125000</v>
      </c>
      <c r="Q11" s="20">
        <f t="shared" si="2"/>
        <v>26068889</v>
      </c>
      <c r="R11" s="21">
        <f t="shared" si="3"/>
        <v>-100</v>
      </c>
      <c r="S11" s="22">
        <f t="shared" si="4"/>
        <v>157.93756602827966</v>
      </c>
      <c r="T11" s="21">
        <f>IF($E11=0,0,($P11/$E11)*100)</f>
        <v>53.118893265920164</v>
      </c>
      <c r="U11" s="23">
        <f>IF($E11=0,0,($Q11/$E11)*100)</f>
        <v>80.86134495486833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151740000</v>
      </c>
      <c r="C13" s="18">
        <v>-21104000</v>
      </c>
      <c r="D13" s="18"/>
      <c r="E13" s="18">
        <f t="shared" si="0"/>
        <v>130636000</v>
      </c>
      <c r="F13" s="19">
        <v>130636000</v>
      </c>
      <c r="G13" s="20">
        <v>126620000</v>
      </c>
      <c r="H13" s="19">
        <v>4649000</v>
      </c>
      <c r="I13" s="20">
        <v>4614922</v>
      </c>
      <c r="J13" s="19">
        <v>17152000</v>
      </c>
      <c r="K13" s="20">
        <v>13100311</v>
      </c>
      <c r="L13" s="19">
        <v>32189000</v>
      </c>
      <c r="M13" s="20">
        <v>15478795</v>
      </c>
      <c r="N13" s="19"/>
      <c r="O13" s="20"/>
      <c r="P13" s="19">
        <f t="shared" si="1"/>
        <v>53990000</v>
      </c>
      <c r="Q13" s="20">
        <f t="shared" si="2"/>
        <v>33194028</v>
      </c>
      <c r="R13" s="21">
        <f t="shared" si="3"/>
        <v>87.66907649253731</v>
      </c>
      <c r="S13" s="22">
        <f t="shared" si="4"/>
        <v>18.155935381992077</v>
      </c>
      <c r="T13" s="21">
        <f>IF($E13=0,0,($P13/$E13)*100)</f>
        <v>41.3285771150372</v>
      </c>
      <c r="U13" s="23">
        <f>IF($E13=0,0,($Q13/$E13)*100)</f>
        <v>25.409556324443493</v>
      </c>
      <c r="V13" s="19">
        <v>15967000</v>
      </c>
      <c r="W13" s="20">
        <v>10921276</v>
      </c>
    </row>
    <row r="14" spans="1:23" ht="12.75" customHeight="1">
      <c r="A14" s="17" t="s">
        <v>37</v>
      </c>
      <c r="B14" s="18">
        <v>4068000</v>
      </c>
      <c r="C14" s="18">
        <v>1004000</v>
      </c>
      <c r="D14" s="18"/>
      <c r="E14" s="18">
        <f t="shared" si="0"/>
        <v>5072000</v>
      </c>
      <c r="F14" s="19">
        <v>5072000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289672000</v>
      </c>
      <c r="C15" s="25">
        <f>SUM(C9:C14)</f>
        <v>-20100000</v>
      </c>
      <c r="D15" s="25"/>
      <c r="E15" s="25">
        <f t="shared" si="0"/>
        <v>269572000</v>
      </c>
      <c r="F15" s="26">
        <f aca="true" t="shared" si="5" ref="F15:O15">SUM(F9:F14)</f>
        <v>269572000</v>
      </c>
      <c r="G15" s="27">
        <f t="shared" si="5"/>
        <v>228245000</v>
      </c>
      <c r="H15" s="26">
        <f t="shared" si="5"/>
        <v>40144000</v>
      </c>
      <c r="I15" s="27">
        <f t="shared" si="5"/>
        <v>40706892</v>
      </c>
      <c r="J15" s="26">
        <f t="shared" si="5"/>
        <v>50038000</v>
      </c>
      <c r="K15" s="27">
        <f t="shared" si="5"/>
        <v>43179823</v>
      </c>
      <c r="L15" s="26">
        <f t="shared" si="5"/>
        <v>53672000</v>
      </c>
      <c r="M15" s="27">
        <f t="shared" si="5"/>
        <v>49292469</v>
      </c>
      <c r="N15" s="26">
        <f t="shared" si="5"/>
        <v>0</v>
      </c>
      <c r="O15" s="27">
        <f t="shared" si="5"/>
        <v>0</v>
      </c>
      <c r="P15" s="26">
        <f t="shared" si="1"/>
        <v>143854000</v>
      </c>
      <c r="Q15" s="27">
        <f t="shared" si="2"/>
        <v>133179184</v>
      </c>
      <c r="R15" s="28">
        <f t="shared" si="3"/>
        <v>7.262480514808746</v>
      </c>
      <c r="S15" s="29">
        <f t="shared" si="4"/>
        <v>14.156255341759968</v>
      </c>
      <c r="T15" s="28">
        <f>IF(SUM($E9:$E13)=0,0,(P15/SUM($E9:$E13))*100)</f>
        <v>54.387145557655955</v>
      </c>
      <c r="U15" s="30">
        <f>IF(SUM($E9:$E13)=0,0,(Q15/SUM($E9:$E13))*100)</f>
        <v>50.35129829867675</v>
      </c>
      <c r="V15" s="26">
        <f>SUM(V9:V14)</f>
        <v>15967000</v>
      </c>
      <c r="W15" s="27">
        <f>SUM(W9:W14)</f>
        <v>10921276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55910000</v>
      </c>
      <c r="C17" s="18">
        <v>0</v>
      </c>
      <c r="D17" s="18"/>
      <c r="E17" s="18">
        <f>$B17+$C17+$D17</f>
        <v>55910000</v>
      </c>
      <c r="F17" s="19">
        <v>55910000</v>
      </c>
      <c r="G17" s="20">
        <v>55910000</v>
      </c>
      <c r="H17" s="19">
        <v>3644000</v>
      </c>
      <c r="I17" s="20">
        <v>10708980</v>
      </c>
      <c r="J17" s="19">
        <v>2456000</v>
      </c>
      <c r="K17" s="20">
        <v>11479011</v>
      </c>
      <c r="L17" s="19">
        <v>2885000</v>
      </c>
      <c r="M17" s="20">
        <v>11120879</v>
      </c>
      <c r="N17" s="19"/>
      <c r="O17" s="20"/>
      <c r="P17" s="19">
        <f>$H17+$J17+$L17+$N17</f>
        <v>8985000</v>
      </c>
      <c r="Q17" s="20">
        <f>$I17+$K17+$M17+$O17</f>
        <v>33308870</v>
      </c>
      <c r="R17" s="21">
        <f>IF($J17=0,0,(($L17-$J17)/$J17)*100)</f>
        <v>17.46742671009772</v>
      </c>
      <c r="S17" s="22">
        <f>IF($K17=0,0,(($M17-$K17)/$K17)*100)</f>
        <v>-3.119885502331168</v>
      </c>
      <c r="T17" s="21">
        <f>IF($E17=0,0,($P17/$E17)*100)</f>
        <v>16.070470398855303</v>
      </c>
      <c r="U17" s="23">
        <f>IF($E17=0,0,($Q17/$E17)*100)</f>
        <v>59.57587193704167</v>
      </c>
      <c r="V17" s="19">
        <v>2000</v>
      </c>
      <c r="W17" s="20"/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87215000</v>
      </c>
      <c r="C19" s="18">
        <v>0</v>
      </c>
      <c r="D19" s="18"/>
      <c r="E19" s="18">
        <f>$B19+$C19+$D19</f>
        <v>87215000</v>
      </c>
      <c r="F19" s="19">
        <v>87215000</v>
      </c>
      <c r="G19" s="20">
        <v>87215000</v>
      </c>
      <c r="H19" s="19">
        <v>0</v>
      </c>
      <c r="I19" s="20">
        <v>8160725</v>
      </c>
      <c r="J19" s="19">
        <v>37393000</v>
      </c>
      <c r="K19" s="20">
        <v>17220331</v>
      </c>
      <c r="L19" s="19">
        <v>0</v>
      </c>
      <c r="M19" s="20">
        <v>19789234</v>
      </c>
      <c r="N19" s="19"/>
      <c r="O19" s="20"/>
      <c r="P19" s="19">
        <f>$H19+$J19+$L19+$N19</f>
        <v>37393000</v>
      </c>
      <c r="Q19" s="20">
        <f>$I19+$K19+$M19+$O19</f>
        <v>45170290</v>
      </c>
      <c r="R19" s="21">
        <f>IF($J19=0,0,(($L19-$J19)/$J19)*100)</f>
        <v>-100</v>
      </c>
      <c r="S19" s="22">
        <f>IF($K19=0,0,(($M19-$K19)/$K19)*100)</f>
        <v>14.917849140065892</v>
      </c>
      <c r="T19" s="21">
        <f>IF($E19=0,0,($P19/$E19)*100)</f>
        <v>42.87450553230522</v>
      </c>
      <c r="U19" s="23">
        <f>IF($E19=0,0,($Q19/$E19)*100)</f>
        <v>51.79188213036748</v>
      </c>
      <c r="V19" s="19">
        <v>12123000</v>
      </c>
      <c r="W19" s="20"/>
    </row>
    <row r="20" spans="1:23" ht="12.75" customHeight="1">
      <c r="A20" s="17" t="s">
        <v>43</v>
      </c>
      <c r="B20" s="18">
        <v>27858000</v>
      </c>
      <c r="C20" s="18">
        <v>-27858000</v>
      </c>
      <c r="D20" s="18"/>
      <c r="E20" s="18">
        <f>$B20+$C20+$D20</f>
        <v>0</v>
      </c>
      <c r="F20" s="19">
        <v>27858000</v>
      </c>
      <c r="G20" s="20">
        <v>0</v>
      </c>
      <c r="H20" s="19">
        <v>0</v>
      </c>
      <c r="I20" s="20">
        <v>453663</v>
      </c>
      <c r="J20" s="19">
        <v>0</v>
      </c>
      <c r="K20" s="20">
        <v>342000</v>
      </c>
      <c r="L20" s="19">
        <v>0</v>
      </c>
      <c r="M20" s="20">
        <v>300000</v>
      </c>
      <c r="N20" s="19"/>
      <c r="O20" s="20"/>
      <c r="P20" s="19">
        <f>$H20+$J20+$L20+$N20</f>
        <v>0</v>
      </c>
      <c r="Q20" s="20">
        <f>$I20+$K20+$M20+$O20</f>
        <v>1095663</v>
      </c>
      <c r="R20" s="21">
        <f>IF($J20=0,0,(($L20-$J20)/$J20)*100)</f>
        <v>0</v>
      </c>
      <c r="S20" s="22">
        <f>IF($K20=0,0,(($M20-$K20)/$K20)*100)</f>
        <v>-12.280701754385964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170983000</v>
      </c>
      <c r="C21" s="25">
        <f>SUM(C17:C20)</f>
        <v>-27858000</v>
      </c>
      <c r="D21" s="25"/>
      <c r="E21" s="25">
        <f>$B21+$C21+$D21</f>
        <v>143125000</v>
      </c>
      <c r="F21" s="26">
        <f aca="true" t="shared" si="6" ref="F21:O21">SUM(F17:F20)</f>
        <v>170983000</v>
      </c>
      <c r="G21" s="27">
        <f t="shared" si="6"/>
        <v>143125000</v>
      </c>
      <c r="H21" s="26">
        <f t="shared" si="6"/>
        <v>3644000</v>
      </c>
      <c r="I21" s="27">
        <f t="shared" si="6"/>
        <v>19323368</v>
      </c>
      <c r="J21" s="26">
        <f t="shared" si="6"/>
        <v>39849000</v>
      </c>
      <c r="K21" s="27">
        <f t="shared" si="6"/>
        <v>29041342</v>
      </c>
      <c r="L21" s="26">
        <f t="shared" si="6"/>
        <v>2885000</v>
      </c>
      <c r="M21" s="27">
        <f t="shared" si="6"/>
        <v>31210113</v>
      </c>
      <c r="N21" s="26">
        <f t="shared" si="6"/>
        <v>0</v>
      </c>
      <c r="O21" s="27">
        <f t="shared" si="6"/>
        <v>0</v>
      </c>
      <c r="P21" s="26">
        <f>$H21+$J21+$L21+$N21</f>
        <v>46378000</v>
      </c>
      <c r="Q21" s="27">
        <f>$I21+$K21+$M21+$O21</f>
        <v>79574823</v>
      </c>
      <c r="R21" s="28">
        <f>IF($J21=0,0,(($L21-$J21)/$J21)*100)</f>
        <v>-92.76016964039249</v>
      </c>
      <c r="S21" s="29">
        <f>IF($K21=0,0,(($M21-$K21)/$K21)*100)</f>
        <v>7.467874590643918</v>
      </c>
      <c r="T21" s="28">
        <f>IF($E21=0,0,($P21/$E21)*100)</f>
        <v>32.403842794759825</v>
      </c>
      <c r="U21" s="30">
        <f>IF($E21=0,0,($Q21/$E21)*100)</f>
        <v>55.5981296069869</v>
      </c>
      <c r="V21" s="26">
        <f>SUM(V17:V20)</f>
        <v>12125000</v>
      </c>
      <c r="W21" s="27">
        <f>SUM(W17:W20)</f>
        <v>0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1095439000</v>
      </c>
      <c r="C25" s="18">
        <v>350000000</v>
      </c>
      <c r="D25" s="18"/>
      <c r="E25" s="18">
        <f>$B25+$C25+$D25</f>
        <v>1445439000</v>
      </c>
      <c r="F25" s="19">
        <v>1095439000</v>
      </c>
      <c r="G25" s="20">
        <v>1445439000</v>
      </c>
      <c r="H25" s="19">
        <v>245906000</v>
      </c>
      <c r="I25" s="20">
        <v>313542861</v>
      </c>
      <c r="J25" s="19">
        <v>294080000</v>
      </c>
      <c r="K25" s="20">
        <v>296172067</v>
      </c>
      <c r="L25" s="19">
        <v>281596000</v>
      </c>
      <c r="M25" s="20">
        <v>271662810</v>
      </c>
      <c r="N25" s="19"/>
      <c r="O25" s="20"/>
      <c r="P25" s="19">
        <f>$H25+$J25+$L25+$N25</f>
        <v>821582000</v>
      </c>
      <c r="Q25" s="20">
        <f>$I25+$K25+$M25+$O25</f>
        <v>881377738</v>
      </c>
      <c r="R25" s="21">
        <f>IF($J25=0,0,(($L25-$J25)/$J25)*100)</f>
        <v>-4.245103373231773</v>
      </c>
      <c r="S25" s="22">
        <f>IF($K25=0,0,(($M25-$K25)/$K25)*100)</f>
        <v>-8.275343872992586</v>
      </c>
      <c r="T25" s="21">
        <f>IF($E25=0,0,($P25/$E25)*100)</f>
        <v>56.8396175833086</v>
      </c>
      <c r="U25" s="23">
        <f>IF($E25=0,0,($Q25/$E25)*100)</f>
        <v>60.97647413692311</v>
      </c>
      <c r="V25" s="19"/>
      <c r="W25" s="20"/>
    </row>
    <row r="26" spans="1:23" ht="12.75" customHeight="1">
      <c r="A26" s="17" t="s">
        <v>48</v>
      </c>
      <c r="B26" s="18">
        <v>22314000</v>
      </c>
      <c r="C26" s="18">
        <v>0</v>
      </c>
      <c r="D26" s="18"/>
      <c r="E26" s="18">
        <f>$B26+$C26+$D26</f>
        <v>22314000</v>
      </c>
      <c r="F26" s="19">
        <v>22314000</v>
      </c>
      <c r="G26" s="20">
        <v>22314000</v>
      </c>
      <c r="H26" s="19">
        <v>1962000</v>
      </c>
      <c r="I26" s="20">
        <v>1460627</v>
      </c>
      <c r="J26" s="19">
        <v>5525000</v>
      </c>
      <c r="K26" s="20">
        <v>4709474</v>
      </c>
      <c r="L26" s="19">
        <v>3466000</v>
      </c>
      <c r="M26" s="20">
        <v>4215852</v>
      </c>
      <c r="N26" s="19"/>
      <c r="O26" s="20"/>
      <c r="P26" s="19">
        <f>$H26+$J26+$L26+$N26</f>
        <v>10953000</v>
      </c>
      <c r="Q26" s="20">
        <f>$I26+$K26+$M26+$O26</f>
        <v>10385953</v>
      </c>
      <c r="R26" s="21">
        <f>IF($J26=0,0,(($L26-$J26)/$J26)*100)</f>
        <v>-37.26696832579186</v>
      </c>
      <c r="S26" s="22">
        <f>IF($K26=0,0,(($M26-$K26)/$K26)*100)</f>
        <v>-10.481467781752272</v>
      </c>
      <c r="T26" s="21">
        <f>IF($E26=0,0,($P26/$E26)*100)</f>
        <v>49.08577574616832</v>
      </c>
      <c r="U26" s="23">
        <f>IF($E26=0,0,($Q26/$E26)*100)</f>
        <v>46.54455946939141</v>
      </c>
      <c r="V26" s="19"/>
      <c r="W26" s="20"/>
    </row>
    <row r="27" spans="1:23" ht="12.75" customHeight="1">
      <c r="A27" s="24" t="s">
        <v>38</v>
      </c>
      <c r="B27" s="25">
        <f>SUM(B23:B26)</f>
        <v>1117753000</v>
      </c>
      <c r="C27" s="25">
        <f>SUM(C23:C26)</f>
        <v>350000000</v>
      </c>
      <c r="D27" s="25"/>
      <c r="E27" s="25">
        <f>$B27+$C27+$D27</f>
        <v>1467753000</v>
      </c>
      <c r="F27" s="26">
        <f aca="true" t="shared" si="7" ref="F27:O27">SUM(F23:F26)</f>
        <v>1117753000</v>
      </c>
      <c r="G27" s="27">
        <f t="shared" si="7"/>
        <v>1467753000</v>
      </c>
      <c r="H27" s="26">
        <f t="shared" si="7"/>
        <v>247868000</v>
      </c>
      <c r="I27" s="27">
        <f t="shared" si="7"/>
        <v>315003488</v>
      </c>
      <c r="J27" s="26">
        <f t="shared" si="7"/>
        <v>299605000</v>
      </c>
      <c r="K27" s="27">
        <f t="shared" si="7"/>
        <v>300881541</v>
      </c>
      <c r="L27" s="26">
        <f t="shared" si="7"/>
        <v>285062000</v>
      </c>
      <c r="M27" s="27">
        <f t="shared" si="7"/>
        <v>275878662</v>
      </c>
      <c r="N27" s="26">
        <f t="shared" si="7"/>
        <v>0</v>
      </c>
      <c r="O27" s="27">
        <f t="shared" si="7"/>
        <v>0</v>
      </c>
      <c r="P27" s="26">
        <f>$H27+$J27+$L27+$N27</f>
        <v>832535000</v>
      </c>
      <c r="Q27" s="27">
        <f>$I27+$K27+$M27+$O27</f>
        <v>891763691</v>
      </c>
      <c r="R27" s="28">
        <f>IF($J27=0,0,(($L27-$J27)/$J27)*100)</f>
        <v>-4.854057842826388</v>
      </c>
      <c r="S27" s="29">
        <f>IF($K27=0,0,(($M27-$K27)/$K27)*100)</f>
        <v>-8.309874682541592</v>
      </c>
      <c r="T27" s="28">
        <f>IF($E27=0,0,($P27/$E27)*100)</f>
        <v>56.72173724053026</v>
      </c>
      <c r="U27" s="30">
        <f>IF($E27=0,0,($Q27/$E27)*100)</f>
        <v>60.7570681851783</v>
      </c>
      <c r="V27" s="26">
        <f>SUM(V23:V26)</f>
        <v>0</v>
      </c>
      <c r="W27" s="27">
        <f>SUM(W23:W26)</f>
        <v>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148959000</v>
      </c>
      <c r="C29" s="18">
        <v>0</v>
      </c>
      <c r="D29" s="18"/>
      <c r="E29" s="18">
        <f>$B29+$C29+$D29</f>
        <v>148959000</v>
      </c>
      <c r="F29" s="19">
        <v>148959000</v>
      </c>
      <c r="G29" s="20">
        <v>148959000</v>
      </c>
      <c r="H29" s="19">
        <v>25435000</v>
      </c>
      <c r="I29" s="20">
        <v>37647023</v>
      </c>
      <c r="J29" s="19">
        <v>41089000</v>
      </c>
      <c r="K29" s="20">
        <v>45010390</v>
      </c>
      <c r="L29" s="19">
        <v>32091000</v>
      </c>
      <c r="M29" s="20">
        <v>44585224</v>
      </c>
      <c r="N29" s="19"/>
      <c r="O29" s="20"/>
      <c r="P29" s="19">
        <f>$H29+$J29+$L29+$N29</f>
        <v>98615000</v>
      </c>
      <c r="Q29" s="20">
        <f>$I29+$K29+$M29+$O29</f>
        <v>127242637</v>
      </c>
      <c r="R29" s="21">
        <f>IF($J29=0,0,(($L29-$J29)/$J29)*100)</f>
        <v>-21.898805032977194</v>
      </c>
      <c r="S29" s="22">
        <f>IF($K29=0,0,(($M29-$K29)/$K29)*100)</f>
        <v>-0.9445952367886614</v>
      </c>
      <c r="T29" s="21">
        <f>IF($E29=0,0,($P29/$E29)*100)</f>
        <v>66.20278063091186</v>
      </c>
      <c r="U29" s="23">
        <f>IF($E29=0,0,($Q29/$E29)*100)</f>
        <v>85.42124812867971</v>
      </c>
      <c r="V29" s="19">
        <v>206000</v>
      </c>
      <c r="W29" s="20">
        <v>54000</v>
      </c>
    </row>
    <row r="30" spans="1:23" ht="12.75" customHeight="1">
      <c r="A30" s="24" t="s">
        <v>38</v>
      </c>
      <c r="B30" s="25">
        <f>B29</f>
        <v>148959000</v>
      </c>
      <c r="C30" s="25">
        <f>C29</f>
        <v>0</v>
      </c>
      <c r="D30" s="25"/>
      <c r="E30" s="25">
        <f>$B30+$C30+$D30</f>
        <v>148959000</v>
      </c>
      <c r="F30" s="26">
        <f aca="true" t="shared" si="8" ref="F30:O30">F29</f>
        <v>148959000</v>
      </c>
      <c r="G30" s="27">
        <f t="shared" si="8"/>
        <v>148959000</v>
      </c>
      <c r="H30" s="26">
        <f t="shared" si="8"/>
        <v>25435000</v>
      </c>
      <c r="I30" s="27">
        <f t="shared" si="8"/>
        <v>37647023</v>
      </c>
      <c r="J30" s="26">
        <f t="shared" si="8"/>
        <v>41089000</v>
      </c>
      <c r="K30" s="27">
        <f t="shared" si="8"/>
        <v>45010390</v>
      </c>
      <c r="L30" s="26">
        <f t="shared" si="8"/>
        <v>32091000</v>
      </c>
      <c r="M30" s="27">
        <f t="shared" si="8"/>
        <v>44585224</v>
      </c>
      <c r="N30" s="26">
        <f t="shared" si="8"/>
        <v>0</v>
      </c>
      <c r="O30" s="27">
        <f t="shared" si="8"/>
        <v>0</v>
      </c>
      <c r="P30" s="26">
        <f>$H30+$J30+$L30+$N30</f>
        <v>98615000</v>
      </c>
      <c r="Q30" s="27">
        <f>$I30+$K30+$M30+$O30</f>
        <v>127242637</v>
      </c>
      <c r="R30" s="28">
        <f>IF($J30=0,0,(($L30-$J30)/$J30)*100)</f>
        <v>-21.898805032977194</v>
      </c>
      <c r="S30" s="29">
        <f>IF($K30=0,0,(($M30-$K30)/$K30)*100)</f>
        <v>-0.9445952367886614</v>
      </c>
      <c r="T30" s="28">
        <f>IF($E30=0,0,($P30/$E30)*100)</f>
        <v>66.20278063091186</v>
      </c>
      <c r="U30" s="30">
        <f>IF($E30=0,0,($Q30/$E30)*100)</f>
        <v>85.42124812867971</v>
      </c>
      <c r="V30" s="26">
        <f>V29</f>
        <v>206000</v>
      </c>
      <c r="W30" s="27">
        <f>W29</f>
        <v>54000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600000000</v>
      </c>
      <c r="C32" s="18">
        <v>-8200000</v>
      </c>
      <c r="D32" s="18"/>
      <c r="E32" s="18">
        <f aca="true" t="shared" si="9" ref="E32:E37">$B32+$C32+$D32</f>
        <v>591800000</v>
      </c>
      <c r="F32" s="19">
        <v>591800000</v>
      </c>
      <c r="G32" s="20">
        <v>591800000</v>
      </c>
      <c r="H32" s="19">
        <v>92256000</v>
      </c>
      <c r="I32" s="20">
        <v>174479752</v>
      </c>
      <c r="J32" s="19">
        <v>61517000</v>
      </c>
      <c r="K32" s="20">
        <v>161740491</v>
      </c>
      <c r="L32" s="19">
        <v>91221000</v>
      </c>
      <c r="M32" s="20">
        <v>94330544</v>
      </c>
      <c r="N32" s="19"/>
      <c r="O32" s="20"/>
      <c r="P32" s="19">
        <f aca="true" t="shared" si="10" ref="P32:P37">$H32+$J32+$L32+$N32</f>
        <v>244994000</v>
      </c>
      <c r="Q32" s="20">
        <f aca="true" t="shared" si="11" ref="Q32:Q37">$I32+$K32+$M32+$O32</f>
        <v>430550787</v>
      </c>
      <c r="R32" s="21">
        <f aca="true" t="shared" si="12" ref="R32:R37">IF($J32=0,0,(($L32-$J32)/$J32)*100)</f>
        <v>48.2858396865907</v>
      </c>
      <c r="S32" s="22">
        <f aca="true" t="shared" si="13" ref="S32:S37">IF($K32=0,0,(($M32-$K32)/$K32)*100)</f>
        <v>-41.67784243959047</v>
      </c>
      <c r="T32" s="21">
        <f>IF($E32=0,0,($P32/$E32)*100)</f>
        <v>41.39810746873944</v>
      </c>
      <c r="U32" s="23">
        <f>IF($E32=0,0,($Q32/$E32)*100)</f>
        <v>72.75275211220007</v>
      </c>
      <c r="V32" s="19">
        <v>15467000</v>
      </c>
      <c r="W32" s="20">
        <v>3325680</v>
      </c>
    </row>
    <row r="33" spans="1:23" ht="12.75" customHeight="1">
      <c r="A33" s="17" t="s">
        <v>53</v>
      </c>
      <c r="B33" s="18">
        <v>815566000</v>
      </c>
      <c r="C33" s="18">
        <v>0</v>
      </c>
      <c r="D33" s="18"/>
      <c r="E33" s="18">
        <f t="shared" si="9"/>
        <v>815566000</v>
      </c>
      <c r="F33" s="19">
        <v>815566000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26000000</v>
      </c>
      <c r="C35" s="18">
        <v>-6000000</v>
      </c>
      <c r="D35" s="18"/>
      <c r="E35" s="18">
        <f t="shared" si="9"/>
        <v>20000000</v>
      </c>
      <c r="F35" s="19">
        <v>20000000</v>
      </c>
      <c r="G35" s="20">
        <v>20000000</v>
      </c>
      <c r="H35" s="19">
        <v>0</v>
      </c>
      <c r="I35" s="20">
        <v>1112326</v>
      </c>
      <c r="J35" s="19">
        <v>0</v>
      </c>
      <c r="K35" s="20">
        <v>9156661</v>
      </c>
      <c r="L35" s="19">
        <v>0</v>
      </c>
      <c r="M35" s="20">
        <v>-10100487</v>
      </c>
      <c r="N35" s="19"/>
      <c r="O35" s="20"/>
      <c r="P35" s="19">
        <f t="shared" si="10"/>
        <v>0</v>
      </c>
      <c r="Q35" s="20">
        <f t="shared" si="11"/>
        <v>168500</v>
      </c>
      <c r="R35" s="21">
        <f t="shared" si="12"/>
        <v>0</v>
      </c>
      <c r="S35" s="22">
        <f t="shared" si="13"/>
        <v>-210.30753459148482</v>
      </c>
      <c r="T35" s="21">
        <f>IF($E35=0,0,($P35/$E35)*100)</f>
        <v>0</v>
      </c>
      <c r="U35" s="23">
        <f>IF($E35=0,0,($Q35/$E35)*100)</f>
        <v>0.8425</v>
      </c>
      <c r="V35" s="19"/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1441566000</v>
      </c>
      <c r="C37" s="25">
        <f>SUM(C32:C36)</f>
        <v>-14200000</v>
      </c>
      <c r="D37" s="25"/>
      <c r="E37" s="25">
        <f t="shared" si="9"/>
        <v>1427366000</v>
      </c>
      <c r="F37" s="26">
        <f aca="true" t="shared" si="14" ref="F37:O37">SUM(F32:F36)</f>
        <v>1427366000</v>
      </c>
      <c r="G37" s="27">
        <f t="shared" si="14"/>
        <v>611800000</v>
      </c>
      <c r="H37" s="26">
        <f t="shared" si="14"/>
        <v>92256000</v>
      </c>
      <c r="I37" s="27">
        <f t="shared" si="14"/>
        <v>175592078</v>
      </c>
      <c r="J37" s="26">
        <f t="shared" si="14"/>
        <v>61517000</v>
      </c>
      <c r="K37" s="27">
        <f t="shared" si="14"/>
        <v>170897152</v>
      </c>
      <c r="L37" s="26">
        <f t="shared" si="14"/>
        <v>91221000</v>
      </c>
      <c r="M37" s="27">
        <f t="shared" si="14"/>
        <v>84230057</v>
      </c>
      <c r="N37" s="26">
        <f t="shared" si="14"/>
        <v>0</v>
      </c>
      <c r="O37" s="27">
        <f t="shared" si="14"/>
        <v>0</v>
      </c>
      <c r="P37" s="26">
        <f t="shared" si="10"/>
        <v>244994000</v>
      </c>
      <c r="Q37" s="27">
        <f t="shared" si="11"/>
        <v>430719287</v>
      </c>
      <c r="R37" s="28">
        <f t="shared" si="12"/>
        <v>48.2858396865907</v>
      </c>
      <c r="S37" s="29">
        <f t="shared" si="13"/>
        <v>-50.71301305243519</v>
      </c>
      <c r="T37" s="28">
        <f>IF((+$E32+$E35)=0,0,(P37/(+$E32+$E35))*100)</f>
        <v>40.04478587773782</v>
      </c>
      <c r="U37" s="30">
        <f>IF((+$E32+$E35)=0,0,(Q37/(+$E32+$E35))*100)</f>
        <v>70.40197564563583</v>
      </c>
      <c r="V37" s="26">
        <f>SUM(V32:V36)</f>
        <v>15467000</v>
      </c>
      <c r="W37" s="27">
        <f>SUM(W32:W36)</f>
        <v>3325680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1183000000</v>
      </c>
      <c r="C40" s="18">
        <v>-95938000</v>
      </c>
      <c r="D40" s="18"/>
      <c r="E40" s="18">
        <f t="shared" si="15"/>
        <v>1087062000</v>
      </c>
      <c r="F40" s="19">
        <v>1087062000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50500000</v>
      </c>
      <c r="C41" s="18">
        <v>0</v>
      </c>
      <c r="D41" s="18"/>
      <c r="E41" s="18">
        <f t="shared" si="15"/>
        <v>50500000</v>
      </c>
      <c r="F41" s="19">
        <v>50500000</v>
      </c>
      <c r="G41" s="20">
        <v>50500000</v>
      </c>
      <c r="H41" s="19">
        <v>0</v>
      </c>
      <c r="I41" s="20">
        <v>2735848</v>
      </c>
      <c r="J41" s="19">
        <v>0</v>
      </c>
      <c r="K41" s="20">
        <v>1765740</v>
      </c>
      <c r="L41" s="19">
        <v>0</v>
      </c>
      <c r="M41" s="20">
        <v>4517908</v>
      </c>
      <c r="N41" s="19"/>
      <c r="O41" s="20"/>
      <c r="P41" s="19">
        <f t="shared" si="16"/>
        <v>0</v>
      </c>
      <c r="Q41" s="20">
        <f t="shared" si="17"/>
        <v>9019496</v>
      </c>
      <c r="R41" s="21">
        <f t="shared" si="18"/>
        <v>0</v>
      </c>
      <c r="S41" s="22">
        <f t="shared" si="19"/>
        <v>155.864849864646</v>
      </c>
      <c r="T41" s="21">
        <f t="shared" si="20"/>
        <v>0</v>
      </c>
      <c r="U41" s="23">
        <f t="shared" si="21"/>
        <v>17.860388118811883</v>
      </c>
      <c r="V41" s="19"/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803068000</v>
      </c>
      <c r="C44" s="18">
        <v>0</v>
      </c>
      <c r="D44" s="18"/>
      <c r="E44" s="18">
        <f t="shared" si="15"/>
        <v>803068000</v>
      </c>
      <c r="F44" s="19">
        <v>803068000</v>
      </c>
      <c r="G44" s="20">
        <v>803068000</v>
      </c>
      <c r="H44" s="19">
        <v>91978000</v>
      </c>
      <c r="I44" s="20">
        <v>71739157</v>
      </c>
      <c r="J44" s="19">
        <v>173797000</v>
      </c>
      <c r="K44" s="20">
        <v>117565749</v>
      </c>
      <c r="L44" s="19">
        <v>58237000</v>
      </c>
      <c r="M44" s="20">
        <v>164274338</v>
      </c>
      <c r="N44" s="19"/>
      <c r="O44" s="20"/>
      <c r="P44" s="19">
        <f t="shared" si="16"/>
        <v>324012000</v>
      </c>
      <c r="Q44" s="20">
        <f t="shared" si="17"/>
        <v>353579244</v>
      </c>
      <c r="R44" s="21">
        <f t="shared" si="18"/>
        <v>-66.49136636420651</v>
      </c>
      <c r="S44" s="22">
        <f t="shared" si="19"/>
        <v>39.729759217542174</v>
      </c>
      <c r="T44" s="21">
        <f t="shared" si="20"/>
        <v>40.34677013652642</v>
      </c>
      <c r="U44" s="23">
        <f t="shared" si="21"/>
        <v>44.02855598778684</v>
      </c>
      <c r="V44" s="19">
        <v>24996000</v>
      </c>
      <c r="W44" s="20"/>
    </row>
    <row r="45" spans="1:23" ht="12.75" customHeight="1">
      <c r="A45" s="17" t="s">
        <v>64</v>
      </c>
      <c r="B45" s="18">
        <v>33775000</v>
      </c>
      <c r="C45" s="18">
        <v>0</v>
      </c>
      <c r="D45" s="18"/>
      <c r="E45" s="18">
        <f t="shared" si="15"/>
        <v>33775000</v>
      </c>
      <c r="F45" s="19">
        <v>33775000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0</v>
      </c>
      <c r="C46" s="18">
        <v>0</v>
      </c>
      <c r="D46" s="18"/>
      <c r="E46" s="18">
        <f t="shared" si="15"/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2070343000</v>
      </c>
      <c r="C47" s="25">
        <f>SUM(C39:C46)</f>
        <v>-95938000</v>
      </c>
      <c r="D47" s="25"/>
      <c r="E47" s="25">
        <f t="shared" si="15"/>
        <v>1974405000</v>
      </c>
      <c r="F47" s="26">
        <f aca="true" t="shared" si="22" ref="F47:O47">SUM(F39:F46)</f>
        <v>1974405000</v>
      </c>
      <c r="G47" s="27">
        <f t="shared" si="22"/>
        <v>853568000</v>
      </c>
      <c r="H47" s="26">
        <f t="shared" si="22"/>
        <v>91978000</v>
      </c>
      <c r="I47" s="27">
        <f t="shared" si="22"/>
        <v>74475005</v>
      </c>
      <c r="J47" s="26">
        <f t="shared" si="22"/>
        <v>173797000</v>
      </c>
      <c r="K47" s="27">
        <f t="shared" si="22"/>
        <v>119331489</v>
      </c>
      <c r="L47" s="26">
        <f t="shared" si="22"/>
        <v>58237000</v>
      </c>
      <c r="M47" s="27">
        <f t="shared" si="22"/>
        <v>168792246</v>
      </c>
      <c r="N47" s="26">
        <f t="shared" si="22"/>
        <v>0</v>
      </c>
      <c r="O47" s="27">
        <f t="shared" si="22"/>
        <v>0</v>
      </c>
      <c r="P47" s="26">
        <f t="shared" si="16"/>
        <v>324012000</v>
      </c>
      <c r="Q47" s="27">
        <f t="shared" si="17"/>
        <v>362598740</v>
      </c>
      <c r="R47" s="28">
        <f t="shared" si="18"/>
        <v>-66.49136636420651</v>
      </c>
      <c r="S47" s="29">
        <f t="shared" si="19"/>
        <v>41.44820232654601</v>
      </c>
      <c r="T47" s="28">
        <f>IF((+$E41+$E43+$E43)=0,0,(P47/(+$E41+$E43+$E44))*100)</f>
        <v>37.95971732773487</v>
      </c>
      <c r="U47" s="30">
        <f>IF((+$E41+$E43+$E44)=0,0,(Q47/(+$E41+$E43+$E44))*100)</f>
        <v>42.48035774537002</v>
      </c>
      <c r="V47" s="26">
        <f>SUM(V39:V46)</f>
        <v>24996000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21682000</v>
      </c>
      <c r="C55" s="18">
        <v>0</v>
      </c>
      <c r="D55" s="18"/>
      <c r="E55" s="18">
        <f>$B55+$C55+$D55</f>
        <v>21682000</v>
      </c>
      <c r="F55" s="19">
        <v>21682000</v>
      </c>
      <c r="G55" s="20">
        <v>21682000</v>
      </c>
      <c r="H55" s="19">
        <v>0</v>
      </c>
      <c r="I55" s="20">
        <v>532207</v>
      </c>
      <c r="J55" s="19">
        <v>0</v>
      </c>
      <c r="K55" s="20">
        <v>7284358</v>
      </c>
      <c r="L55" s="19">
        <v>11651000</v>
      </c>
      <c r="M55" s="20">
        <v>2751499</v>
      </c>
      <c r="N55" s="19"/>
      <c r="O55" s="20"/>
      <c r="P55" s="19">
        <f>$H55+$J55+$L55+$N55</f>
        <v>11651000</v>
      </c>
      <c r="Q55" s="20">
        <f>$I55+$K55+$M55+$O55</f>
        <v>10568064</v>
      </c>
      <c r="R55" s="21">
        <f>IF($J55=0,0,(($L55-$J55)/$J55)*100)</f>
        <v>0</v>
      </c>
      <c r="S55" s="22">
        <f>IF($K55=0,0,(($M55-$K55)/$K55)*100)</f>
        <v>-62.227295802869655</v>
      </c>
      <c r="T55" s="21">
        <f>IF($E55=0,0,($P55/$E55)*100)</f>
        <v>53.73581772899178</v>
      </c>
      <c r="U55" s="23">
        <f>IF($E55=0,0,($Q55/$E55)*100)</f>
        <v>48.74118623743197</v>
      </c>
      <c r="V55" s="19">
        <v>1435000</v>
      </c>
      <c r="W55" s="20">
        <v>1435000</v>
      </c>
    </row>
    <row r="56" spans="1:23" ht="12.75" customHeight="1">
      <c r="A56" s="17" t="s">
        <v>73</v>
      </c>
      <c r="B56" s="18">
        <v>25328000</v>
      </c>
      <c r="C56" s="18">
        <v>-5000000</v>
      </c>
      <c r="D56" s="18"/>
      <c r="E56" s="18">
        <f>$B56+$C56+$D56</f>
        <v>20328000</v>
      </c>
      <c r="F56" s="19">
        <v>20328000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14342000</v>
      </c>
      <c r="C57" s="18">
        <v>0</v>
      </c>
      <c r="D57" s="18"/>
      <c r="E57" s="18">
        <f>$B57+$C57+$D57</f>
        <v>14342000</v>
      </c>
      <c r="F57" s="19">
        <v>14342000</v>
      </c>
      <c r="G57" s="20">
        <v>14342000</v>
      </c>
      <c r="H57" s="19">
        <v>0</v>
      </c>
      <c r="I57" s="20">
        <v>2884017</v>
      </c>
      <c r="J57" s="19">
        <v>5262000</v>
      </c>
      <c r="K57" s="20">
        <v>5260712</v>
      </c>
      <c r="L57" s="19">
        <v>3215000</v>
      </c>
      <c r="M57" s="20">
        <v>-8144728</v>
      </c>
      <c r="N57" s="19"/>
      <c r="O57" s="20"/>
      <c r="P57" s="19">
        <f>$H57+$J57+$L57+$N57</f>
        <v>8477000</v>
      </c>
      <c r="Q57" s="20">
        <f>$I57+$K57+$M57+$O57</f>
        <v>1</v>
      </c>
      <c r="R57" s="21">
        <f>IF($J57=0,0,(($L57-$J57)/$J57)*100)</f>
        <v>-38.90155834283542</v>
      </c>
      <c r="S57" s="22">
        <f>IF($K57=0,0,(($M57-$K57)/$K57)*100)</f>
        <v>-254.82178077796314</v>
      </c>
      <c r="T57" s="21">
        <f>IF($E57=0,0,($P57/$E57)*100)</f>
        <v>59.10612187979362</v>
      </c>
      <c r="U57" s="23">
        <f>IF($E57=0,0,($Q57/$E57)*100)</f>
        <v>6.972528238739367E-06</v>
      </c>
      <c r="V57" s="19">
        <v>39980000</v>
      </c>
      <c r="W57" s="20">
        <v>11359416</v>
      </c>
    </row>
    <row r="58" spans="1:23" ht="12.75" customHeight="1">
      <c r="A58" s="24" t="s">
        <v>38</v>
      </c>
      <c r="B58" s="25">
        <f>SUM(B55:B57)</f>
        <v>61352000</v>
      </c>
      <c r="C58" s="25">
        <f>SUM(C55:C57)</f>
        <v>-5000000</v>
      </c>
      <c r="D58" s="25"/>
      <c r="E58" s="25">
        <f>$B58+$C58+$D58</f>
        <v>56352000</v>
      </c>
      <c r="F58" s="26">
        <f aca="true" t="shared" si="24" ref="F58:O58">SUM(F55:F57)</f>
        <v>56352000</v>
      </c>
      <c r="G58" s="27">
        <f t="shared" si="24"/>
        <v>36024000</v>
      </c>
      <c r="H58" s="26">
        <f t="shared" si="24"/>
        <v>0</v>
      </c>
      <c r="I58" s="27">
        <f t="shared" si="24"/>
        <v>3416224</v>
      </c>
      <c r="J58" s="26">
        <f t="shared" si="24"/>
        <v>5262000</v>
      </c>
      <c r="K58" s="27">
        <f t="shared" si="24"/>
        <v>12545070</v>
      </c>
      <c r="L58" s="26">
        <f t="shared" si="24"/>
        <v>14866000</v>
      </c>
      <c r="M58" s="27">
        <f t="shared" si="24"/>
        <v>-5393229</v>
      </c>
      <c r="N58" s="26">
        <f t="shared" si="24"/>
        <v>0</v>
      </c>
      <c r="O58" s="27">
        <f t="shared" si="24"/>
        <v>0</v>
      </c>
      <c r="P58" s="26">
        <f>$H58+$J58+$L58+$N58</f>
        <v>20128000</v>
      </c>
      <c r="Q58" s="27">
        <f>$I58+$K58+$M58+$O58</f>
        <v>10568065</v>
      </c>
      <c r="R58" s="28">
        <f>IF($J58=0,0,(($L58-$J58)/$J58)*100)</f>
        <v>182.51615355378183</v>
      </c>
      <c r="S58" s="29">
        <f>IF($K58=0,0,(($M58-$K58)/$K58)*100)</f>
        <v>-142.99082428396176</v>
      </c>
      <c r="T58" s="28">
        <f>IF((+$E55+$E57)=0,0,(P58/(+$E55+$E57))*100)</f>
        <v>55.87386186986454</v>
      </c>
      <c r="U58" s="30">
        <f>IF((+$E55+$E57)=0,0,(Q58/(+$E55+$E57))*100)</f>
        <v>29.336178658671997</v>
      </c>
      <c r="V58" s="26">
        <f>SUM(V55:V57)</f>
        <v>41415000</v>
      </c>
      <c r="W58" s="27">
        <f>SUM(W55:W57)</f>
        <v>12794416</v>
      </c>
    </row>
    <row r="59" spans="1:23" ht="12.75" customHeight="1">
      <c r="A59" s="42" t="s">
        <v>75</v>
      </c>
      <c r="B59" s="43">
        <f>SUM(B9:B14,B17:B20,B23:B26,B29,B32:B36,B39:B46,B49:B52,B55:B57)</f>
        <v>5300628000</v>
      </c>
      <c r="C59" s="43">
        <f>SUM(C9:C14,C17:C20,C23:C26,C29,C32:C36,C39:C46,C49:C52,C55:C57)</f>
        <v>186904000</v>
      </c>
      <c r="D59" s="43"/>
      <c r="E59" s="43">
        <f>$B59+$C59+$D59</f>
        <v>5487532000</v>
      </c>
      <c r="F59" s="44">
        <f aca="true" t="shared" si="25" ref="F59:O59">SUM(F9:F14,F17:F20,F23:F26,F29,F32:F36,F39:F46,F49:F52,F55:F57)</f>
        <v>5165390000</v>
      </c>
      <c r="G59" s="45">
        <f t="shared" si="25"/>
        <v>3489474000</v>
      </c>
      <c r="H59" s="44">
        <f t="shared" si="25"/>
        <v>501325000</v>
      </c>
      <c r="I59" s="45">
        <f t="shared" si="25"/>
        <v>666164078</v>
      </c>
      <c r="J59" s="44">
        <f t="shared" si="25"/>
        <v>671157000</v>
      </c>
      <c r="K59" s="45">
        <f t="shared" si="25"/>
        <v>720886807</v>
      </c>
      <c r="L59" s="44">
        <f t="shared" si="25"/>
        <v>538034000</v>
      </c>
      <c r="M59" s="45">
        <f t="shared" si="25"/>
        <v>648595542</v>
      </c>
      <c r="N59" s="44">
        <f t="shared" si="25"/>
        <v>0</v>
      </c>
      <c r="O59" s="45">
        <f t="shared" si="25"/>
        <v>0</v>
      </c>
      <c r="P59" s="44">
        <f>$H59+$J59+$L59+$N59</f>
        <v>1710516000</v>
      </c>
      <c r="Q59" s="45">
        <f>$I59+$K59+$M59+$O59</f>
        <v>2035646427</v>
      </c>
      <c r="R59" s="46">
        <f>IF($J59=0,0,(($L59-$J59)/$J59)*100)</f>
        <v>-19.83485235198322</v>
      </c>
      <c r="S59" s="47">
        <f>IF($K59=0,0,(($M59-$K59)/$K59)*100)</f>
        <v>-10.028102095645648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48.05489753628596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57.18904732232356</v>
      </c>
      <c r="V59" s="44">
        <f>SUM(V9:V14,V17:V20,V23:V26,V29,V32:V36,V39:V46,V49:V52,V55:V57)</f>
        <v>110176000</v>
      </c>
      <c r="W59" s="45">
        <f>SUM(W9:W14,W17:W20,W23:W26,W29,W32:W36,W39:W46,W49:W52,W55:W57)</f>
        <v>27095372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3319421000</v>
      </c>
      <c r="C61" s="18">
        <v>69395000</v>
      </c>
      <c r="D61" s="18"/>
      <c r="E61" s="18">
        <f>$B61+$C61+$D61</f>
        <v>3388816000</v>
      </c>
      <c r="F61" s="19">
        <v>3439316000</v>
      </c>
      <c r="G61" s="20">
        <v>3388816000</v>
      </c>
      <c r="H61" s="19">
        <v>755439000</v>
      </c>
      <c r="I61" s="20">
        <v>706892073</v>
      </c>
      <c r="J61" s="19">
        <v>879709000</v>
      </c>
      <c r="K61" s="20">
        <v>950573514</v>
      </c>
      <c r="L61" s="19">
        <v>641365000</v>
      </c>
      <c r="M61" s="20">
        <v>559433698</v>
      </c>
      <c r="N61" s="19"/>
      <c r="O61" s="20"/>
      <c r="P61" s="19">
        <f>$H61+$J61+$L61+$N61</f>
        <v>2276513000</v>
      </c>
      <c r="Q61" s="20">
        <f>$I61+$K61+$M61+$O61</f>
        <v>2216899285</v>
      </c>
      <c r="R61" s="21">
        <f>IF($J61=0,0,(($L61-$J61)/$J61)*100)</f>
        <v>-27.093504783968335</v>
      </c>
      <c r="S61" s="22">
        <f>IF($K61=0,0,(($M61-$K61)/$K61)*100)</f>
        <v>-41.147771344279214</v>
      </c>
      <c r="T61" s="21">
        <f>IF($E61=0,0,($P61/$E61)*100)</f>
        <v>67.17723830387958</v>
      </c>
      <c r="U61" s="23">
        <f>IF($E61=0,0,($Q61/$E61)*100)</f>
        <v>65.41810723863438</v>
      </c>
      <c r="V61" s="19">
        <v>68206000</v>
      </c>
      <c r="W61" s="20">
        <v>20327335</v>
      </c>
    </row>
    <row r="62" spans="1:23" ht="12.75" customHeight="1">
      <c r="A62" s="35" t="s">
        <v>38</v>
      </c>
      <c r="B62" s="36">
        <f>B61</f>
        <v>3319421000</v>
      </c>
      <c r="C62" s="36">
        <f>C61</f>
        <v>69395000</v>
      </c>
      <c r="D62" s="36"/>
      <c r="E62" s="36">
        <f>$B62+$C62+$D62</f>
        <v>3388816000</v>
      </c>
      <c r="F62" s="37">
        <f aca="true" t="shared" si="26" ref="F62:O62">F61</f>
        <v>3439316000</v>
      </c>
      <c r="G62" s="38">
        <f t="shared" si="26"/>
        <v>3388816000</v>
      </c>
      <c r="H62" s="37">
        <f t="shared" si="26"/>
        <v>755439000</v>
      </c>
      <c r="I62" s="38">
        <f t="shared" si="26"/>
        <v>706892073</v>
      </c>
      <c r="J62" s="37">
        <f t="shared" si="26"/>
        <v>879709000</v>
      </c>
      <c r="K62" s="38">
        <f t="shared" si="26"/>
        <v>950573514</v>
      </c>
      <c r="L62" s="37">
        <f t="shared" si="26"/>
        <v>641365000</v>
      </c>
      <c r="M62" s="38">
        <f t="shared" si="26"/>
        <v>559433698</v>
      </c>
      <c r="N62" s="37">
        <f t="shared" si="26"/>
        <v>0</v>
      </c>
      <c r="O62" s="38">
        <f t="shared" si="26"/>
        <v>0</v>
      </c>
      <c r="P62" s="37">
        <f>$H62+$J62+$L62+$N62</f>
        <v>2276513000</v>
      </c>
      <c r="Q62" s="38">
        <f>$I62+$K62+$M62+$O62</f>
        <v>2216899285</v>
      </c>
      <c r="R62" s="39">
        <f>IF($J62=0,0,(($L62-$J62)/$J62)*100)</f>
        <v>-27.093504783968335</v>
      </c>
      <c r="S62" s="40">
        <f>IF($K62=0,0,(($M62-$K62)/$K62)*100)</f>
        <v>-41.147771344279214</v>
      </c>
      <c r="T62" s="39">
        <f>IF($E62=0,0,($P62/$E62)*100)</f>
        <v>67.17723830387958</v>
      </c>
      <c r="U62" s="41">
        <f>IF($E62=0,0,($Q62/$E62)*100)</f>
        <v>65.41810723863438</v>
      </c>
      <c r="V62" s="37">
        <f>V61</f>
        <v>68206000</v>
      </c>
      <c r="W62" s="38">
        <f>W61</f>
        <v>20327335</v>
      </c>
    </row>
    <row r="63" spans="1:23" ht="12.75" customHeight="1">
      <c r="A63" s="42" t="s">
        <v>75</v>
      </c>
      <c r="B63" s="43">
        <f>B61</f>
        <v>3319421000</v>
      </c>
      <c r="C63" s="43">
        <f>C61</f>
        <v>69395000</v>
      </c>
      <c r="D63" s="43"/>
      <c r="E63" s="43">
        <f>$B63+$C63+$D63</f>
        <v>3388816000</v>
      </c>
      <c r="F63" s="44">
        <f aca="true" t="shared" si="27" ref="F63:O63">F61</f>
        <v>3439316000</v>
      </c>
      <c r="G63" s="45">
        <f t="shared" si="27"/>
        <v>3388816000</v>
      </c>
      <c r="H63" s="44">
        <f t="shared" si="27"/>
        <v>755439000</v>
      </c>
      <c r="I63" s="45">
        <f t="shared" si="27"/>
        <v>706892073</v>
      </c>
      <c r="J63" s="44">
        <f t="shared" si="27"/>
        <v>879709000</v>
      </c>
      <c r="K63" s="45">
        <f t="shared" si="27"/>
        <v>950573514</v>
      </c>
      <c r="L63" s="44">
        <f t="shared" si="27"/>
        <v>641365000</v>
      </c>
      <c r="M63" s="45">
        <f t="shared" si="27"/>
        <v>559433698</v>
      </c>
      <c r="N63" s="44">
        <f t="shared" si="27"/>
        <v>0</v>
      </c>
      <c r="O63" s="45">
        <f t="shared" si="27"/>
        <v>0</v>
      </c>
      <c r="P63" s="44">
        <f>$H63+$J63+$L63+$N63</f>
        <v>2276513000</v>
      </c>
      <c r="Q63" s="45">
        <f>$I63+$K63+$M63+$O63</f>
        <v>2216899285</v>
      </c>
      <c r="R63" s="46">
        <f>IF($J63=0,0,(($L63-$J63)/$J63)*100)</f>
        <v>-27.093504783968335</v>
      </c>
      <c r="S63" s="47">
        <f>IF($K63=0,0,(($M63-$K63)/$K63)*100)</f>
        <v>-41.147771344279214</v>
      </c>
      <c r="T63" s="46">
        <f>IF($E63=0,0,($P63/$E63)*100)</f>
        <v>67.17723830387958</v>
      </c>
      <c r="U63" s="50">
        <f>IF($E63=0,0,($Q63/$E63)*100)</f>
        <v>65.41810723863438</v>
      </c>
      <c r="V63" s="44">
        <f>V61</f>
        <v>68206000</v>
      </c>
      <c r="W63" s="45">
        <f>W61</f>
        <v>20327335</v>
      </c>
    </row>
    <row r="64" spans="1:23" ht="12.75" customHeight="1" thickBot="1">
      <c r="A64" s="42" t="s">
        <v>77</v>
      </c>
      <c r="B64" s="43">
        <f>SUM(B9:B14,B17:B20,B23:B26,B29,B32:B36,B39:B46,B49:B52,B55:B57,B61)</f>
        <v>8620049000</v>
      </c>
      <c r="C64" s="43">
        <f>SUM(C9:C14,C17:C20,C23:C26,C29,C32:C36,C39:C46,C49:C52,C55:C57,C61)</f>
        <v>256299000</v>
      </c>
      <c r="D64" s="43"/>
      <c r="E64" s="43">
        <f>$B64+$C64+$D64</f>
        <v>8876348000</v>
      </c>
      <c r="F64" s="44">
        <f aca="true" t="shared" si="28" ref="F64:O64">SUM(F9:F14,F17:F20,F23:F26,F29,F32:F36,F39:F46,F49:F52,F55:F57,F61)</f>
        <v>8604706000</v>
      </c>
      <c r="G64" s="45">
        <f t="shared" si="28"/>
        <v>6878290000</v>
      </c>
      <c r="H64" s="44">
        <f t="shared" si="28"/>
        <v>1256764000</v>
      </c>
      <c r="I64" s="45">
        <f t="shared" si="28"/>
        <v>1373056151</v>
      </c>
      <c r="J64" s="44">
        <f t="shared" si="28"/>
        <v>1550866000</v>
      </c>
      <c r="K64" s="45">
        <f t="shared" si="28"/>
        <v>1671460321</v>
      </c>
      <c r="L64" s="44">
        <f t="shared" si="28"/>
        <v>1179399000</v>
      </c>
      <c r="M64" s="45">
        <f t="shared" si="28"/>
        <v>1208029240</v>
      </c>
      <c r="N64" s="44">
        <f t="shared" si="28"/>
        <v>0</v>
      </c>
      <c r="O64" s="45">
        <f t="shared" si="28"/>
        <v>0</v>
      </c>
      <c r="P64" s="44">
        <f>$H64+$J64+$L64+$N64</f>
        <v>3987029000</v>
      </c>
      <c r="Q64" s="45">
        <f>$I64+$K64+$M64+$O64</f>
        <v>4252545712</v>
      </c>
      <c r="R64" s="46">
        <f>IF($J64=0,0,(($L64-$J64)/$J64)*100)</f>
        <v>-23.952230560216034</v>
      </c>
      <c r="S64" s="47">
        <f>IF($K64=0,0,(($M64-$K64)/$K64)*100)</f>
        <v>-27.726119201127002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57.38119430308334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61.20250236028277</v>
      </c>
      <c r="V64" s="44">
        <f>SUM(V9:V14,V17:V20,V23:V26,V29,V32:V36,V39:V46,V49:V52,V55:V57,V61)</f>
        <v>178382000</v>
      </c>
      <c r="W64" s="45">
        <f>SUM(W9:W14,W17:W20,W23:W26,W29,W32:W36,W39:W46,W49:W52,W55:W57,W61)</f>
        <v>47422707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1146477000</v>
      </c>
      <c r="C77" s="94">
        <f t="shared" si="30"/>
        <v>209999000</v>
      </c>
      <c r="D77" s="94">
        <f t="shared" si="30"/>
        <v>0</v>
      </c>
      <c r="E77" s="94">
        <f t="shared" si="30"/>
        <v>1356476000</v>
      </c>
      <c r="F77" s="94">
        <f t="shared" si="30"/>
        <v>0</v>
      </c>
      <c r="G77" s="94">
        <f t="shared" si="30"/>
        <v>0</v>
      </c>
      <c r="H77" s="94">
        <f t="shared" si="30"/>
        <v>785156000</v>
      </c>
      <c r="I77" s="94">
        <f t="shared" si="30"/>
        <v>0</v>
      </c>
      <c r="J77" s="94">
        <f t="shared" si="30"/>
        <v>357239000</v>
      </c>
      <c r="K77" s="94">
        <f t="shared" si="30"/>
        <v>0</v>
      </c>
      <c r="L77" s="94">
        <f t="shared" si="30"/>
        <v>379409000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1521804000</v>
      </c>
      <c r="Q77" s="95">
        <f t="shared" si="30"/>
        <v>0</v>
      </c>
      <c r="R77" s="96">
        <f t="shared" si="30"/>
        <v>190.80637501333933</v>
      </c>
      <c r="S77" s="96">
        <f t="shared" si="30"/>
        <v>0</v>
      </c>
      <c r="T77" s="97">
        <f>IF(SUM($E78:$E86)=0,0,(P77/SUM($E78:$E86))*100)</f>
        <v>112.18805198175272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105000000</v>
      </c>
      <c r="C79" s="88">
        <v>100250000</v>
      </c>
      <c r="D79" s="88"/>
      <c r="E79" s="88">
        <f t="shared" si="31"/>
        <v>205250000</v>
      </c>
      <c r="F79" s="88">
        <v>0</v>
      </c>
      <c r="G79" s="88">
        <v>0</v>
      </c>
      <c r="H79" s="88">
        <v>69600000</v>
      </c>
      <c r="I79" s="88">
        <v>0</v>
      </c>
      <c r="J79" s="88">
        <v>0</v>
      </c>
      <c r="K79" s="88">
        <v>0</v>
      </c>
      <c r="L79" s="88">
        <v>60000000</v>
      </c>
      <c r="M79" s="88">
        <v>0</v>
      </c>
      <c r="N79" s="88"/>
      <c r="O79" s="88"/>
      <c r="P79" s="90">
        <f t="shared" si="32"/>
        <v>129600000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63.142509135200974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507002000</v>
      </c>
      <c r="C81" s="88">
        <v>8294000</v>
      </c>
      <c r="D81" s="88"/>
      <c r="E81" s="88">
        <f t="shared" si="31"/>
        <v>515296000</v>
      </c>
      <c r="F81" s="88">
        <v>0</v>
      </c>
      <c r="G81" s="88">
        <v>0</v>
      </c>
      <c r="H81" s="88">
        <v>280279000</v>
      </c>
      <c r="I81" s="88">
        <v>0</v>
      </c>
      <c r="J81" s="88">
        <v>159138000</v>
      </c>
      <c r="K81" s="88">
        <v>0</v>
      </c>
      <c r="L81" s="88">
        <v>85109000</v>
      </c>
      <c r="M81" s="88">
        <v>0</v>
      </c>
      <c r="N81" s="88"/>
      <c r="O81" s="88"/>
      <c r="P81" s="90">
        <f t="shared" si="32"/>
        <v>524526000</v>
      </c>
      <c r="Q81" s="90">
        <f t="shared" si="33"/>
        <v>0</v>
      </c>
      <c r="R81" s="101">
        <f t="shared" si="34"/>
        <v>-46.51874473727206</v>
      </c>
      <c r="S81" s="102">
        <f t="shared" si="35"/>
        <v>0</v>
      </c>
      <c r="T81" s="101">
        <f t="shared" si="36"/>
        <v>101.79120350245296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/>
      <c r="O82" s="88"/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313097000</v>
      </c>
      <c r="C83" s="88">
        <v>-18021000</v>
      </c>
      <c r="D83" s="88"/>
      <c r="E83" s="88">
        <f t="shared" si="31"/>
        <v>295076000</v>
      </c>
      <c r="F83" s="88">
        <v>0</v>
      </c>
      <c r="G83" s="88">
        <v>0</v>
      </c>
      <c r="H83" s="88">
        <v>246877000</v>
      </c>
      <c r="I83" s="88">
        <v>0</v>
      </c>
      <c r="J83" s="88">
        <v>26843000</v>
      </c>
      <c r="K83" s="88">
        <v>0</v>
      </c>
      <c r="L83" s="88">
        <v>21404000</v>
      </c>
      <c r="M83" s="88">
        <v>0</v>
      </c>
      <c r="N83" s="88"/>
      <c r="O83" s="88"/>
      <c r="P83" s="90">
        <f t="shared" si="32"/>
        <v>295124000</v>
      </c>
      <c r="Q83" s="90">
        <f t="shared" si="33"/>
        <v>0</v>
      </c>
      <c r="R83" s="101">
        <f t="shared" si="34"/>
        <v>-20.262265767611666</v>
      </c>
      <c r="S83" s="102">
        <f t="shared" si="35"/>
        <v>0</v>
      </c>
      <c r="T83" s="101">
        <f t="shared" si="36"/>
        <v>100.01626699562148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210056000</v>
      </c>
      <c r="C84" s="88">
        <v>119491000</v>
      </c>
      <c r="D84" s="88"/>
      <c r="E84" s="88">
        <f t="shared" si="31"/>
        <v>329547000</v>
      </c>
      <c r="F84" s="88">
        <v>0</v>
      </c>
      <c r="G84" s="88">
        <v>0</v>
      </c>
      <c r="H84" s="88">
        <v>181562000</v>
      </c>
      <c r="I84" s="88">
        <v>0</v>
      </c>
      <c r="J84" s="88">
        <v>170208000</v>
      </c>
      <c r="K84" s="88">
        <v>0</v>
      </c>
      <c r="L84" s="88">
        <v>209383000</v>
      </c>
      <c r="M84" s="88">
        <v>0</v>
      </c>
      <c r="N84" s="88"/>
      <c r="O84" s="88"/>
      <c r="P84" s="90">
        <f t="shared" si="32"/>
        <v>561153000</v>
      </c>
      <c r="Q84" s="90">
        <f t="shared" si="33"/>
        <v>0</v>
      </c>
      <c r="R84" s="101">
        <f t="shared" si="34"/>
        <v>23.01595694679451</v>
      </c>
      <c r="S84" s="102">
        <f t="shared" si="35"/>
        <v>0</v>
      </c>
      <c r="T84" s="101">
        <f t="shared" si="36"/>
        <v>170.28011178982055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10000</v>
      </c>
      <c r="C85" s="88">
        <v>0</v>
      </c>
      <c r="D85" s="88"/>
      <c r="E85" s="88">
        <f t="shared" si="31"/>
        <v>10000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0</v>
      </c>
      <c r="Q85" s="90">
        <f t="shared" si="33"/>
        <v>0</v>
      </c>
      <c r="R85" s="101">
        <f t="shared" si="34"/>
        <v>0</v>
      </c>
      <c r="S85" s="102">
        <f t="shared" si="35"/>
        <v>0</v>
      </c>
      <c r="T85" s="101">
        <f t="shared" si="36"/>
        <v>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11312000</v>
      </c>
      <c r="C86" s="105">
        <v>-15000</v>
      </c>
      <c r="D86" s="105"/>
      <c r="E86" s="105">
        <f t="shared" si="31"/>
        <v>11297000</v>
      </c>
      <c r="F86" s="105">
        <v>0</v>
      </c>
      <c r="G86" s="105">
        <v>0</v>
      </c>
      <c r="H86" s="105">
        <v>6838000</v>
      </c>
      <c r="I86" s="105">
        <v>0</v>
      </c>
      <c r="J86" s="105">
        <v>1050000</v>
      </c>
      <c r="K86" s="105">
        <v>0</v>
      </c>
      <c r="L86" s="105">
        <v>3513000</v>
      </c>
      <c r="M86" s="105">
        <v>0</v>
      </c>
      <c r="N86" s="105"/>
      <c r="O86" s="105"/>
      <c r="P86" s="106">
        <f t="shared" si="32"/>
        <v>11401000</v>
      </c>
      <c r="Q86" s="106">
        <f t="shared" si="33"/>
        <v>0</v>
      </c>
      <c r="R86" s="107">
        <f t="shared" si="34"/>
        <v>234.57142857142856</v>
      </c>
      <c r="S86" s="108">
        <f t="shared" si="35"/>
        <v>0</v>
      </c>
      <c r="T86" s="107">
        <f t="shared" si="36"/>
        <v>100.92059838895283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1146477000</v>
      </c>
      <c r="C104" s="121">
        <f t="shared" si="44"/>
        <v>209999000</v>
      </c>
      <c r="D104" s="121">
        <f t="shared" si="44"/>
        <v>0</v>
      </c>
      <c r="E104" s="121">
        <f t="shared" si="44"/>
        <v>1356476000</v>
      </c>
      <c r="F104" s="121">
        <f t="shared" si="44"/>
        <v>0</v>
      </c>
      <c r="G104" s="121">
        <f t="shared" si="44"/>
        <v>0</v>
      </c>
      <c r="H104" s="121">
        <f t="shared" si="44"/>
        <v>785156000</v>
      </c>
      <c r="I104" s="121">
        <f t="shared" si="44"/>
        <v>0</v>
      </c>
      <c r="J104" s="121">
        <f t="shared" si="44"/>
        <v>357239000</v>
      </c>
      <c r="K104" s="121">
        <f t="shared" si="44"/>
        <v>0</v>
      </c>
      <c r="L104" s="121">
        <f t="shared" si="44"/>
        <v>379409000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1521804000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1.1218805198175272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1146477000</v>
      </c>
      <c r="C105" s="124">
        <f aca="true" t="shared" si="45" ref="C105:Q105">C77</f>
        <v>209999000</v>
      </c>
      <c r="D105" s="124">
        <f t="shared" si="45"/>
        <v>0</v>
      </c>
      <c r="E105" s="124">
        <f t="shared" si="45"/>
        <v>1356476000</v>
      </c>
      <c r="F105" s="124">
        <f t="shared" si="45"/>
        <v>0</v>
      </c>
      <c r="G105" s="124">
        <f t="shared" si="45"/>
        <v>0</v>
      </c>
      <c r="H105" s="124">
        <f t="shared" si="45"/>
        <v>785156000</v>
      </c>
      <c r="I105" s="124">
        <f t="shared" si="45"/>
        <v>0</v>
      </c>
      <c r="J105" s="124">
        <f t="shared" si="45"/>
        <v>357239000</v>
      </c>
      <c r="K105" s="124">
        <f t="shared" si="45"/>
        <v>0</v>
      </c>
      <c r="L105" s="124">
        <f t="shared" si="45"/>
        <v>379409000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1521804000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1.1218805198175272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48825000</v>
      </c>
      <c r="C10" s="18">
        <v>0</v>
      </c>
      <c r="D10" s="18"/>
      <c r="E10" s="18">
        <f aca="true" t="shared" si="0" ref="E10:E15">$B10+$C10+$D10</f>
        <v>48825000</v>
      </c>
      <c r="F10" s="19">
        <v>48825000</v>
      </c>
      <c r="G10" s="20">
        <v>48825000</v>
      </c>
      <c r="H10" s="19">
        <v>11043000</v>
      </c>
      <c r="I10" s="20">
        <v>8707446</v>
      </c>
      <c r="J10" s="19">
        <v>9850000</v>
      </c>
      <c r="K10" s="20">
        <v>9180588</v>
      </c>
      <c r="L10" s="19">
        <v>8870000</v>
      </c>
      <c r="M10" s="20">
        <v>6999401</v>
      </c>
      <c r="N10" s="19"/>
      <c r="O10" s="20"/>
      <c r="P10" s="19">
        <f aca="true" t="shared" si="1" ref="P10:P15">$H10+$J10+$L10+$N10</f>
        <v>29763000</v>
      </c>
      <c r="Q10" s="20">
        <f aca="true" t="shared" si="2" ref="Q10:Q15">$I10+$K10+$M10+$O10</f>
        <v>24887435</v>
      </c>
      <c r="R10" s="21">
        <f aca="true" t="shared" si="3" ref="R10:R15">IF($J10=0,0,(($L10-$J10)/$J10)*100)</f>
        <v>-9.949238578680204</v>
      </c>
      <c r="S10" s="22">
        <f aca="true" t="shared" si="4" ref="S10:S15">IF($K10=0,0,(($M10-$K10)/$K10)*100)</f>
        <v>-23.75868517354226</v>
      </c>
      <c r="T10" s="21">
        <f>IF($E10=0,0,($P10/$E10)*100)</f>
        <v>60.958525345622114</v>
      </c>
      <c r="U10" s="23">
        <f>IF($E10=0,0,($Q10/$E10)*100)</f>
        <v>50.97272913466462</v>
      </c>
      <c r="V10" s="19"/>
      <c r="W10" s="20"/>
    </row>
    <row r="11" spans="1:23" ht="12.75" customHeight="1">
      <c r="A11" s="17" t="s">
        <v>35</v>
      </c>
      <c r="B11" s="18">
        <v>5000000</v>
      </c>
      <c r="C11" s="18">
        <v>0</v>
      </c>
      <c r="D11" s="18"/>
      <c r="E11" s="18">
        <f t="shared" si="0"/>
        <v>5000000</v>
      </c>
      <c r="F11" s="19">
        <v>5000000</v>
      </c>
      <c r="G11" s="20">
        <v>0</v>
      </c>
      <c r="H11" s="19">
        <v>947000</v>
      </c>
      <c r="I11" s="20">
        <v>0</v>
      </c>
      <c r="J11" s="19">
        <v>626000</v>
      </c>
      <c r="K11" s="20">
        <v>0</v>
      </c>
      <c r="L11" s="19">
        <v>0</v>
      </c>
      <c r="M11" s="20">
        <v>2250000</v>
      </c>
      <c r="N11" s="19"/>
      <c r="O11" s="20"/>
      <c r="P11" s="19">
        <f t="shared" si="1"/>
        <v>1573000</v>
      </c>
      <c r="Q11" s="20">
        <f t="shared" si="2"/>
        <v>2250000</v>
      </c>
      <c r="R11" s="21">
        <f t="shared" si="3"/>
        <v>-100</v>
      </c>
      <c r="S11" s="22">
        <f t="shared" si="4"/>
        <v>0</v>
      </c>
      <c r="T11" s="21">
        <f>IF($E11=0,0,($P11/$E11)*100)</f>
        <v>31.46</v>
      </c>
      <c r="U11" s="23">
        <f>IF($E11=0,0,($Q11/$E11)*100)</f>
        <v>45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25000000</v>
      </c>
      <c r="C13" s="18">
        <v>11072000</v>
      </c>
      <c r="D13" s="18"/>
      <c r="E13" s="18">
        <f t="shared" si="0"/>
        <v>36072000</v>
      </c>
      <c r="F13" s="19">
        <v>36072000</v>
      </c>
      <c r="G13" s="20">
        <v>36072000</v>
      </c>
      <c r="H13" s="19">
        <v>8562000</v>
      </c>
      <c r="I13" s="20">
        <v>6668153</v>
      </c>
      <c r="J13" s="19">
        <v>9408000</v>
      </c>
      <c r="K13" s="20">
        <v>9718541</v>
      </c>
      <c r="L13" s="19">
        <v>5609000</v>
      </c>
      <c r="M13" s="20">
        <v>11560920</v>
      </c>
      <c r="N13" s="19"/>
      <c r="O13" s="20"/>
      <c r="P13" s="19">
        <f t="shared" si="1"/>
        <v>23579000</v>
      </c>
      <c r="Q13" s="20">
        <f t="shared" si="2"/>
        <v>27947614</v>
      </c>
      <c r="R13" s="21">
        <f t="shared" si="3"/>
        <v>-40.38052721088435</v>
      </c>
      <c r="S13" s="22">
        <f t="shared" si="4"/>
        <v>18.95736201555357</v>
      </c>
      <c r="T13" s="21">
        <f>IF($E13=0,0,($P13/$E13)*100)</f>
        <v>65.36648924373475</v>
      </c>
      <c r="U13" s="23">
        <f>IF($E13=0,0,($Q13/$E13)*100)</f>
        <v>77.47730649811488</v>
      </c>
      <c r="V13" s="19">
        <v>1865000</v>
      </c>
      <c r="W13" s="20"/>
    </row>
    <row r="14" spans="1:23" ht="12.75" customHeight="1">
      <c r="A14" s="17" t="s">
        <v>37</v>
      </c>
      <c r="B14" s="18">
        <v>1188000</v>
      </c>
      <c r="C14" s="18">
        <v>650000</v>
      </c>
      <c r="D14" s="18"/>
      <c r="E14" s="18">
        <f t="shared" si="0"/>
        <v>1838000</v>
      </c>
      <c r="F14" s="19">
        <v>1838000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80013000</v>
      </c>
      <c r="C15" s="25">
        <f>SUM(C9:C14)</f>
        <v>11722000</v>
      </c>
      <c r="D15" s="25"/>
      <c r="E15" s="25">
        <f t="shared" si="0"/>
        <v>91735000</v>
      </c>
      <c r="F15" s="26">
        <f aca="true" t="shared" si="5" ref="F15:O15">SUM(F9:F14)</f>
        <v>91735000</v>
      </c>
      <c r="G15" s="27">
        <f t="shared" si="5"/>
        <v>84897000</v>
      </c>
      <c r="H15" s="26">
        <f t="shared" si="5"/>
        <v>20552000</v>
      </c>
      <c r="I15" s="27">
        <f t="shared" si="5"/>
        <v>15375599</v>
      </c>
      <c r="J15" s="26">
        <f t="shared" si="5"/>
        <v>19884000</v>
      </c>
      <c r="K15" s="27">
        <f t="shared" si="5"/>
        <v>18899129</v>
      </c>
      <c r="L15" s="26">
        <f t="shared" si="5"/>
        <v>14479000</v>
      </c>
      <c r="M15" s="27">
        <f t="shared" si="5"/>
        <v>20810321</v>
      </c>
      <c r="N15" s="26">
        <f t="shared" si="5"/>
        <v>0</v>
      </c>
      <c r="O15" s="27">
        <f t="shared" si="5"/>
        <v>0</v>
      </c>
      <c r="P15" s="26">
        <f t="shared" si="1"/>
        <v>54915000</v>
      </c>
      <c r="Q15" s="27">
        <f t="shared" si="2"/>
        <v>55085049</v>
      </c>
      <c r="R15" s="28">
        <f t="shared" si="3"/>
        <v>-27.182659424663047</v>
      </c>
      <c r="S15" s="29">
        <f t="shared" si="4"/>
        <v>10.112593019498412</v>
      </c>
      <c r="T15" s="28">
        <f>IF(SUM($E9:$E13)=0,0,(P15/SUM($E9:$E13))*100)</f>
        <v>61.08657686018444</v>
      </c>
      <c r="U15" s="30">
        <f>IF(SUM($E9:$E13)=0,0,(Q15/SUM($E9:$E13))*100)</f>
        <v>61.27573667641857</v>
      </c>
      <c r="V15" s="26">
        <f>SUM(V9:V14)</f>
        <v>1865000</v>
      </c>
      <c r="W15" s="27">
        <f>SUM(W9:W14)</f>
        <v>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27970000</v>
      </c>
      <c r="C17" s="18">
        <v>0</v>
      </c>
      <c r="D17" s="18"/>
      <c r="E17" s="18">
        <f>$B17+$C17+$D17</f>
        <v>27970000</v>
      </c>
      <c r="F17" s="19">
        <v>27970000</v>
      </c>
      <c r="G17" s="20">
        <v>27970000</v>
      </c>
      <c r="H17" s="19">
        <v>1448000</v>
      </c>
      <c r="I17" s="20">
        <v>4096824</v>
      </c>
      <c r="J17" s="19">
        <v>4985000</v>
      </c>
      <c r="K17" s="20">
        <v>6902855</v>
      </c>
      <c r="L17" s="19">
        <v>1541000</v>
      </c>
      <c r="M17" s="20">
        <v>4744776</v>
      </c>
      <c r="N17" s="19"/>
      <c r="O17" s="20"/>
      <c r="P17" s="19">
        <f>$H17+$J17+$L17+$N17</f>
        <v>7974000</v>
      </c>
      <c r="Q17" s="20">
        <f>$I17+$K17+$M17+$O17</f>
        <v>15744455</v>
      </c>
      <c r="R17" s="21">
        <f>IF($J17=0,0,(($L17-$J17)/$J17)*100)</f>
        <v>-69.08726178535606</v>
      </c>
      <c r="S17" s="22">
        <f>IF($K17=0,0,(($M17-$K17)/$K17)*100)</f>
        <v>-31.263571377350384</v>
      </c>
      <c r="T17" s="21">
        <f>IF($E17=0,0,($P17/$E17)*100)</f>
        <v>28.509116910976047</v>
      </c>
      <c r="U17" s="23">
        <f>IF($E17=0,0,($Q17/$E17)*100)</f>
        <v>56.29050768680729</v>
      </c>
      <c r="V17" s="19"/>
      <c r="W17" s="20"/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20836000</v>
      </c>
      <c r="C19" s="18">
        <v>0</v>
      </c>
      <c r="D19" s="18"/>
      <c r="E19" s="18">
        <f>$B19+$C19+$D19</f>
        <v>20836000</v>
      </c>
      <c r="F19" s="19">
        <v>20836000</v>
      </c>
      <c r="G19" s="20">
        <v>20836000</v>
      </c>
      <c r="H19" s="19">
        <v>4940000</v>
      </c>
      <c r="I19" s="20">
        <v>0</v>
      </c>
      <c r="J19" s="19">
        <v>0</v>
      </c>
      <c r="K19" s="20">
        <v>2754764</v>
      </c>
      <c r="L19" s="19">
        <v>0</v>
      </c>
      <c r="M19" s="20">
        <v>8586102</v>
      </c>
      <c r="N19" s="19"/>
      <c r="O19" s="20"/>
      <c r="P19" s="19">
        <f>$H19+$J19+$L19+$N19</f>
        <v>4940000</v>
      </c>
      <c r="Q19" s="20">
        <f>$I19+$K19+$M19+$O19</f>
        <v>11340866</v>
      </c>
      <c r="R19" s="21">
        <f>IF($J19=0,0,(($L19-$J19)/$J19)*100)</f>
        <v>0</v>
      </c>
      <c r="S19" s="22">
        <f>IF($K19=0,0,(($M19-$K19)/$K19)*100)</f>
        <v>211.68194444242775</v>
      </c>
      <c r="T19" s="21">
        <f>IF($E19=0,0,($P19/$E19)*100)</f>
        <v>23.708965252447687</v>
      </c>
      <c r="U19" s="23">
        <f>IF($E19=0,0,($Q19/$E19)*100)</f>
        <v>54.429189863697445</v>
      </c>
      <c r="V19" s="19">
        <v>2068000</v>
      </c>
      <c r="W19" s="20">
        <v>1512907</v>
      </c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48806000</v>
      </c>
      <c r="C21" s="25">
        <f>SUM(C17:C20)</f>
        <v>0</v>
      </c>
      <c r="D21" s="25"/>
      <c r="E21" s="25">
        <f>$B21+$C21+$D21</f>
        <v>48806000</v>
      </c>
      <c r="F21" s="26">
        <f aca="true" t="shared" si="6" ref="F21:O21">SUM(F17:F20)</f>
        <v>48806000</v>
      </c>
      <c r="G21" s="27">
        <f t="shared" si="6"/>
        <v>48806000</v>
      </c>
      <c r="H21" s="26">
        <f t="shared" si="6"/>
        <v>6388000</v>
      </c>
      <c r="I21" s="27">
        <f t="shared" si="6"/>
        <v>4096824</v>
      </c>
      <c r="J21" s="26">
        <f t="shared" si="6"/>
        <v>4985000</v>
      </c>
      <c r="K21" s="27">
        <f t="shared" si="6"/>
        <v>9657619</v>
      </c>
      <c r="L21" s="26">
        <f t="shared" si="6"/>
        <v>1541000</v>
      </c>
      <c r="M21" s="27">
        <f t="shared" si="6"/>
        <v>13330878</v>
      </c>
      <c r="N21" s="26">
        <f t="shared" si="6"/>
        <v>0</v>
      </c>
      <c r="O21" s="27">
        <f t="shared" si="6"/>
        <v>0</v>
      </c>
      <c r="P21" s="26">
        <f>$H21+$J21+$L21+$N21</f>
        <v>12914000</v>
      </c>
      <c r="Q21" s="27">
        <f>$I21+$K21+$M21+$O21</f>
        <v>27085321</v>
      </c>
      <c r="R21" s="28">
        <f>IF($J21=0,0,(($L21-$J21)/$J21)*100)</f>
        <v>-69.08726178535606</v>
      </c>
      <c r="S21" s="29">
        <f>IF($K21=0,0,(($M21-$K21)/$K21)*100)</f>
        <v>38.034830324120264</v>
      </c>
      <c r="T21" s="28">
        <f>IF($E21=0,0,($P21/$E21)*100)</f>
        <v>26.45986149243945</v>
      </c>
      <c r="U21" s="30">
        <f>IF($E21=0,0,($Q21/$E21)*100)</f>
        <v>55.49588370282342</v>
      </c>
      <c r="V21" s="26">
        <f>SUM(V17:V20)</f>
        <v>2068000</v>
      </c>
      <c r="W21" s="27">
        <f>SUM(W17:W20)</f>
        <v>1512907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>
        <v>28168000</v>
      </c>
      <c r="W23" s="20"/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184189000</v>
      </c>
      <c r="C25" s="18">
        <v>0</v>
      </c>
      <c r="D25" s="18"/>
      <c r="E25" s="18">
        <f>$B25+$C25+$D25</f>
        <v>184189000</v>
      </c>
      <c r="F25" s="19">
        <v>184189000</v>
      </c>
      <c r="G25" s="20">
        <v>184189000</v>
      </c>
      <c r="H25" s="19">
        <v>7300000</v>
      </c>
      <c r="I25" s="20">
        <v>13338037</v>
      </c>
      <c r="J25" s="19">
        <v>20034000</v>
      </c>
      <c r="K25" s="20">
        <v>36522216</v>
      </c>
      <c r="L25" s="19">
        <v>78408000</v>
      </c>
      <c r="M25" s="20">
        <v>65092785</v>
      </c>
      <c r="N25" s="19"/>
      <c r="O25" s="20"/>
      <c r="P25" s="19">
        <f>$H25+$J25+$L25+$N25</f>
        <v>105742000</v>
      </c>
      <c r="Q25" s="20">
        <f>$I25+$K25+$M25+$O25</f>
        <v>114953038</v>
      </c>
      <c r="R25" s="21">
        <f>IF($J25=0,0,(($L25-$J25)/$J25)*100)</f>
        <v>291.3746630727763</v>
      </c>
      <c r="S25" s="22">
        <f>IF($K25=0,0,(($M25-$K25)/$K25)*100)</f>
        <v>78.22791749547727</v>
      </c>
      <c r="T25" s="21">
        <f>IF($E25=0,0,($P25/$E25)*100)</f>
        <v>57.40950871116082</v>
      </c>
      <c r="U25" s="23">
        <f>IF($E25=0,0,($Q25/$E25)*100)</f>
        <v>62.41037086905299</v>
      </c>
      <c r="V25" s="19"/>
      <c r="W25" s="20"/>
    </row>
    <row r="26" spans="1:23" ht="12.75" customHeight="1">
      <c r="A26" s="17" t="s">
        <v>48</v>
      </c>
      <c r="B26" s="18">
        <v>10043000</v>
      </c>
      <c r="C26" s="18">
        <v>0</v>
      </c>
      <c r="D26" s="18"/>
      <c r="E26" s="18">
        <f>$B26+$C26+$D26</f>
        <v>10043000</v>
      </c>
      <c r="F26" s="19">
        <v>10043000</v>
      </c>
      <c r="G26" s="20">
        <v>10043000</v>
      </c>
      <c r="H26" s="19">
        <v>1824000</v>
      </c>
      <c r="I26" s="20">
        <v>115414</v>
      </c>
      <c r="J26" s="19">
        <v>2490000</v>
      </c>
      <c r="K26" s="20">
        <v>4013559</v>
      </c>
      <c r="L26" s="19">
        <v>2237000</v>
      </c>
      <c r="M26" s="20">
        <v>2034112</v>
      </c>
      <c r="N26" s="19"/>
      <c r="O26" s="20"/>
      <c r="P26" s="19">
        <f>$H26+$J26+$L26+$N26</f>
        <v>6551000</v>
      </c>
      <c r="Q26" s="20">
        <f>$I26+$K26+$M26+$O26</f>
        <v>6163085</v>
      </c>
      <c r="R26" s="21">
        <f>IF($J26=0,0,(($L26-$J26)/$J26)*100)</f>
        <v>-10.160642570281125</v>
      </c>
      <c r="S26" s="22">
        <f>IF($K26=0,0,(($M26-$K26)/$K26)*100)</f>
        <v>-49.3189959335343</v>
      </c>
      <c r="T26" s="21">
        <f>IF($E26=0,0,($P26/$E26)*100)</f>
        <v>65.2295130936971</v>
      </c>
      <c r="U26" s="23">
        <f>IF($E26=0,0,($Q26/$E26)*100)</f>
        <v>61.36697202031266</v>
      </c>
      <c r="V26" s="19">
        <v>389000</v>
      </c>
      <c r="W26" s="20"/>
    </row>
    <row r="27" spans="1:23" ht="12.75" customHeight="1">
      <c r="A27" s="24" t="s">
        <v>38</v>
      </c>
      <c r="B27" s="25">
        <f>SUM(B23:B26)</f>
        <v>194232000</v>
      </c>
      <c r="C27" s="25">
        <f>SUM(C23:C26)</f>
        <v>0</v>
      </c>
      <c r="D27" s="25"/>
      <c r="E27" s="25">
        <f>$B27+$C27+$D27</f>
        <v>194232000</v>
      </c>
      <c r="F27" s="26">
        <f aca="true" t="shared" si="7" ref="F27:O27">SUM(F23:F26)</f>
        <v>194232000</v>
      </c>
      <c r="G27" s="27">
        <f t="shared" si="7"/>
        <v>194232000</v>
      </c>
      <c r="H27" s="26">
        <f t="shared" si="7"/>
        <v>9124000</v>
      </c>
      <c r="I27" s="27">
        <f t="shared" si="7"/>
        <v>13453451</v>
      </c>
      <c r="J27" s="26">
        <f t="shared" si="7"/>
        <v>22524000</v>
      </c>
      <c r="K27" s="27">
        <f t="shared" si="7"/>
        <v>40535775</v>
      </c>
      <c r="L27" s="26">
        <f t="shared" si="7"/>
        <v>80645000</v>
      </c>
      <c r="M27" s="27">
        <f t="shared" si="7"/>
        <v>67126897</v>
      </c>
      <c r="N27" s="26">
        <f t="shared" si="7"/>
        <v>0</v>
      </c>
      <c r="O27" s="27">
        <f t="shared" si="7"/>
        <v>0</v>
      </c>
      <c r="P27" s="26">
        <f>$H27+$J27+$L27+$N27</f>
        <v>112293000</v>
      </c>
      <c r="Q27" s="27">
        <f>$I27+$K27+$M27+$O27</f>
        <v>121116123</v>
      </c>
      <c r="R27" s="28">
        <f>IF($J27=0,0,(($L27-$J27)/$J27)*100)</f>
        <v>258.04031255549637</v>
      </c>
      <c r="S27" s="29">
        <f>IF($K27=0,0,(($M27-$K27)/$K27)*100)</f>
        <v>65.59914544621387</v>
      </c>
      <c r="T27" s="28">
        <f>IF($E27=0,0,($P27/$E27)*100)</f>
        <v>57.8138514765847</v>
      </c>
      <c r="U27" s="30">
        <f>IF($E27=0,0,($Q27/$E27)*100)</f>
        <v>62.35642067218584</v>
      </c>
      <c r="V27" s="26">
        <f>SUM(V23:V26)</f>
        <v>28557000</v>
      </c>
      <c r="W27" s="27">
        <f>SUM(W23:W26)</f>
        <v>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49331000</v>
      </c>
      <c r="C29" s="18">
        <v>0</v>
      </c>
      <c r="D29" s="18"/>
      <c r="E29" s="18">
        <f>$B29+$C29+$D29</f>
        <v>49331000</v>
      </c>
      <c r="F29" s="19">
        <v>49331000</v>
      </c>
      <c r="G29" s="20">
        <v>49331000</v>
      </c>
      <c r="H29" s="19">
        <v>7964000</v>
      </c>
      <c r="I29" s="20">
        <v>10157882</v>
      </c>
      <c r="J29" s="19">
        <v>13502000</v>
      </c>
      <c r="K29" s="20">
        <v>16944985</v>
      </c>
      <c r="L29" s="19">
        <v>11981000</v>
      </c>
      <c r="M29" s="20">
        <v>11849533</v>
      </c>
      <c r="N29" s="19"/>
      <c r="O29" s="20"/>
      <c r="P29" s="19">
        <f>$H29+$J29+$L29+$N29</f>
        <v>33447000</v>
      </c>
      <c r="Q29" s="20">
        <f>$I29+$K29+$M29+$O29</f>
        <v>38952400</v>
      </c>
      <c r="R29" s="21">
        <f>IF($J29=0,0,(($L29-$J29)/$J29)*100)</f>
        <v>-11.264997778106947</v>
      </c>
      <c r="S29" s="22">
        <f>IF($K29=0,0,(($M29-$K29)/$K29)*100)</f>
        <v>-30.070560699817673</v>
      </c>
      <c r="T29" s="21">
        <f>IF($E29=0,0,($P29/$E29)*100)</f>
        <v>67.8011797855304</v>
      </c>
      <c r="U29" s="23">
        <f>IF($E29=0,0,($Q29/$E29)*100)</f>
        <v>78.96130222375383</v>
      </c>
      <c r="V29" s="19"/>
      <c r="W29" s="20"/>
    </row>
    <row r="30" spans="1:23" ht="12.75" customHeight="1">
      <c r="A30" s="24" t="s">
        <v>38</v>
      </c>
      <c r="B30" s="25">
        <f>B29</f>
        <v>49331000</v>
      </c>
      <c r="C30" s="25">
        <f>C29</f>
        <v>0</v>
      </c>
      <c r="D30" s="25"/>
      <c r="E30" s="25">
        <f>$B30+$C30+$D30</f>
        <v>49331000</v>
      </c>
      <c r="F30" s="26">
        <f aca="true" t="shared" si="8" ref="F30:O30">F29</f>
        <v>49331000</v>
      </c>
      <c r="G30" s="27">
        <f t="shared" si="8"/>
        <v>49331000</v>
      </c>
      <c r="H30" s="26">
        <f t="shared" si="8"/>
        <v>7964000</v>
      </c>
      <c r="I30" s="27">
        <f t="shared" si="8"/>
        <v>10157882</v>
      </c>
      <c r="J30" s="26">
        <f t="shared" si="8"/>
        <v>13502000</v>
      </c>
      <c r="K30" s="27">
        <f t="shared" si="8"/>
        <v>16944985</v>
      </c>
      <c r="L30" s="26">
        <f t="shared" si="8"/>
        <v>11981000</v>
      </c>
      <c r="M30" s="27">
        <f t="shared" si="8"/>
        <v>11849533</v>
      </c>
      <c r="N30" s="26">
        <f t="shared" si="8"/>
        <v>0</v>
      </c>
      <c r="O30" s="27">
        <f t="shared" si="8"/>
        <v>0</v>
      </c>
      <c r="P30" s="26">
        <f>$H30+$J30+$L30+$N30</f>
        <v>33447000</v>
      </c>
      <c r="Q30" s="27">
        <f>$I30+$K30+$M30+$O30</f>
        <v>38952400</v>
      </c>
      <c r="R30" s="28">
        <f>IF($J30=0,0,(($L30-$J30)/$J30)*100)</f>
        <v>-11.264997778106947</v>
      </c>
      <c r="S30" s="29">
        <f>IF($K30=0,0,(($M30-$K30)/$K30)*100)</f>
        <v>-30.070560699817673</v>
      </c>
      <c r="T30" s="28">
        <f>IF($E30=0,0,($P30/$E30)*100)</f>
        <v>67.8011797855304</v>
      </c>
      <c r="U30" s="30">
        <f>IF($E30=0,0,($Q30/$E30)*100)</f>
        <v>78.96130222375383</v>
      </c>
      <c r="V30" s="26">
        <f>V29</f>
        <v>0</v>
      </c>
      <c r="W30" s="27">
        <f>W29</f>
        <v>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290000000</v>
      </c>
      <c r="C32" s="18">
        <v>0</v>
      </c>
      <c r="D32" s="18"/>
      <c r="E32" s="18">
        <f aca="true" t="shared" si="9" ref="E32:E37">$B32+$C32+$D32</f>
        <v>290000000</v>
      </c>
      <c r="F32" s="19">
        <v>290000000</v>
      </c>
      <c r="G32" s="20">
        <v>290000000</v>
      </c>
      <c r="H32" s="19">
        <v>118121000</v>
      </c>
      <c r="I32" s="20">
        <v>111021535</v>
      </c>
      <c r="J32" s="19">
        <v>11224000</v>
      </c>
      <c r="K32" s="20">
        <v>46235580</v>
      </c>
      <c r="L32" s="19">
        <v>16721000</v>
      </c>
      <c r="M32" s="20">
        <v>30625950</v>
      </c>
      <c r="N32" s="19"/>
      <c r="O32" s="20"/>
      <c r="P32" s="19">
        <f aca="true" t="shared" si="10" ref="P32:P37">$H32+$J32+$L32+$N32</f>
        <v>146066000</v>
      </c>
      <c r="Q32" s="20">
        <f aca="true" t="shared" si="11" ref="Q32:Q37">$I32+$K32+$M32+$O32</f>
        <v>187883065</v>
      </c>
      <c r="R32" s="21">
        <f aca="true" t="shared" si="12" ref="R32:R37">IF($J32=0,0,(($L32-$J32)/$J32)*100)</f>
        <v>48.97540983606557</v>
      </c>
      <c r="S32" s="22">
        <f aca="true" t="shared" si="13" ref="S32:S37">IF($K32=0,0,(($M32-$K32)/$K32)*100)</f>
        <v>-33.761077507841364</v>
      </c>
      <c r="T32" s="21">
        <f>IF($E32=0,0,($P32/$E32)*100)</f>
        <v>50.367586206896554</v>
      </c>
      <c r="U32" s="23">
        <f>IF($E32=0,0,($Q32/$E32)*100)</f>
        <v>64.78726379310345</v>
      </c>
      <c r="V32" s="19"/>
      <c r="W32" s="20"/>
    </row>
    <row r="33" spans="1:23" ht="12.75" customHeight="1">
      <c r="A33" s="17" t="s">
        <v>53</v>
      </c>
      <c r="B33" s="18">
        <v>838195000</v>
      </c>
      <c r="C33" s="18">
        <v>0</v>
      </c>
      <c r="D33" s="18"/>
      <c r="E33" s="18">
        <f t="shared" si="9"/>
        <v>838195000</v>
      </c>
      <c r="F33" s="19">
        <v>838195000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14000000</v>
      </c>
      <c r="C35" s="18">
        <v>6000000</v>
      </c>
      <c r="D35" s="18"/>
      <c r="E35" s="18">
        <f t="shared" si="9"/>
        <v>20000000</v>
      </c>
      <c r="F35" s="19">
        <v>20000000</v>
      </c>
      <c r="G35" s="20">
        <v>20000000</v>
      </c>
      <c r="H35" s="19">
        <v>0</v>
      </c>
      <c r="I35" s="20">
        <v>164862</v>
      </c>
      <c r="J35" s="19">
        <v>0</v>
      </c>
      <c r="K35" s="20">
        <v>2027632</v>
      </c>
      <c r="L35" s="19">
        <v>2233000</v>
      </c>
      <c r="M35" s="20">
        <v>969062</v>
      </c>
      <c r="N35" s="19"/>
      <c r="O35" s="20"/>
      <c r="P35" s="19">
        <f t="shared" si="10"/>
        <v>2233000</v>
      </c>
      <c r="Q35" s="20">
        <f t="shared" si="11"/>
        <v>3161556</v>
      </c>
      <c r="R35" s="21">
        <f t="shared" si="12"/>
        <v>0</v>
      </c>
      <c r="S35" s="22">
        <f t="shared" si="13"/>
        <v>-52.20720525223512</v>
      </c>
      <c r="T35" s="21">
        <f>IF($E35=0,0,($P35/$E35)*100)</f>
        <v>11.165</v>
      </c>
      <c r="U35" s="23">
        <f>IF($E35=0,0,($Q35/$E35)*100)</f>
        <v>15.80778</v>
      </c>
      <c r="V35" s="19">
        <v>1628000</v>
      </c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1142195000</v>
      </c>
      <c r="C37" s="25">
        <f>SUM(C32:C36)</f>
        <v>6000000</v>
      </c>
      <c r="D37" s="25"/>
      <c r="E37" s="25">
        <f t="shared" si="9"/>
        <v>1148195000</v>
      </c>
      <c r="F37" s="26">
        <f aca="true" t="shared" si="14" ref="F37:O37">SUM(F32:F36)</f>
        <v>1148195000</v>
      </c>
      <c r="G37" s="27">
        <f t="shared" si="14"/>
        <v>310000000</v>
      </c>
      <c r="H37" s="26">
        <f t="shared" si="14"/>
        <v>118121000</v>
      </c>
      <c r="I37" s="27">
        <f t="shared" si="14"/>
        <v>111186397</v>
      </c>
      <c r="J37" s="26">
        <f t="shared" si="14"/>
        <v>11224000</v>
      </c>
      <c r="K37" s="27">
        <f t="shared" si="14"/>
        <v>48263212</v>
      </c>
      <c r="L37" s="26">
        <f t="shared" si="14"/>
        <v>18954000</v>
      </c>
      <c r="M37" s="27">
        <f t="shared" si="14"/>
        <v>31595012</v>
      </c>
      <c r="N37" s="26">
        <f t="shared" si="14"/>
        <v>0</v>
      </c>
      <c r="O37" s="27">
        <f t="shared" si="14"/>
        <v>0</v>
      </c>
      <c r="P37" s="26">
        <f t="shared" si="10"/>
        <v>148299000</v>
      </c>
      <c r="Q37" s="27">
        <f t="shared" si="11"/>
        <v>191044621</v>
      </c>
      <c r="R37" s="28">
        <f t="shared" si="12"/>
        <v>68.87027797576621</v>
      </c>
      <c r="S37" s="29">
        <f t="shared" si="13"/>
        <v>-34.536035438337585</v>
      </c>
      <c r="T37" s="28">
        <f>IF((+$E32+$E35)=0,0,(P37/(+$E32+$E35))*100)</f>
        <v>47.83838709677419</v>
      </c>
      <c r="U37" s="30">
        <f>IF((+$E32+$E35)=0,0,(Q37/(+$E32+$E35))*100)</f>
        <v>61.62729709677419</v>
      </c>
      <c r="V37" s="26">
        <f>SUM(V32:V36)</f>
        <v>1628000</v>
      </c>
      <c r="W37" s="27">
        <f>SUM(W32:W36)</f>
        <v>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953667000</v>
      </c>
      <c r="C40" s="18">
        <v>38647000</v>
      </c>
      <c r="D40" s="18"/>
      <c r="E40" s="18">
        <f t="shared" si="15"/>
        <v>992314000</v>
      </c>
      <c r="F40" s="19">
        <v>992314000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142000000</v>
      </c>
      <c r="C41" s="18">
        <v>-15000000</v>
      </c>
      <c r="D41" s="18"/>
      <c r="E41" s="18">
        <f t="shared" si="15"/>
        <v>127000000</v>
      </c>
      <c r="F41" s="19">
        <v>127000000</v>
      </c>
      <c r="G41" s="20">
        <v>127000000</v>
      </c>
      <c r="H41" s="19">
        <v>671000</v>
      </c>
      <c r="I41" s="20">
        <v>5944675</v>
      </c>
      <c r="J41" s="19">
        <v>0</v>
      </c>
      <c r="K41" s="20">
        <v>14101621</v>
      </c>
      <c r="L41" s="19">
        <v>7605000</v>
      </c>
      <c r="M41" s="20">
        <v>13870813</v>
      </c>
      <c r="N41" s="19"/>
      <c r="O41" s="20"/>
      <c r="P41" s="19">
        <f t="shared" si="16"/>
        <v>8276000</v>
      </c>
      <c r="Q41" s="20">
        <f t="shared" si="17"/>
        <v>33917109</v>
      </c>
      <c r="R41" s="21">
        <f t="shared" si="18"/>
        <v>0</v>
      </c>
      <c r="S41" s="22">
        <f t="shared" si="19"/>
        <v>-1.6367480022332186</v>
      </c>
      <c r="T41" s="21">
        <f t="shared" si="20"/>
        <v>6.5165354330708665</v>
      </c>
      <c r="U41" s="23">
        <f t="shared" si="21"/>
        <v>26.70638503937008</v>
      </c>
      <c r="V41" s="19">
        <v>22100000</v>
      </c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130540000</v>
      </c>
      <c r="C44" s="18">
        <v>0</v>
      </c>
      <c r="D44" s="18"/>
      <c r="E44" s="18">
        <f t="shared" si="15"/>
        <v>130540000</v>
      </c>
      <c r="F44" s="19">
        <v>130540000</v>
      </c>
      <c r="G44" s="20">
        <v>130540000</v>
      </c>
      <c r="H44" s="19">
        <v>0</v>
      </c>
      <c r="I44" s="20">
        <v>6944212</v>
      </c>
      <c r="J44" s="19">
        <v>32457000</v>
      </c>
      <c r="K44" s="20">
        <v>17115607</v>
      </c>
      <c r="L44" s="19">
        <v>23462000</v>
      </c>
      <c r="M44" s="20">
        <v>11108957</v>
      </c>
      <c r="N44" s="19"/>
      <c r="O44" s="20"/>
      <c r="P44" s="19">
        <f t="shared" si="16"/>
        <v>55919000</v>
      </c>
      <c r="Q44" s="20">
        <f t="shared" si="17"/>
        <v>35168776</v>
      </c>
      <c r="R44" s="21">
        <f t="shared" si="18"/>
        <v>-27.713590288689648</v>
      </c>
      <c r="S44" s="22">
        <f t="shared" si="19"/>
        <v>-35.09457771494753</v>
      </c>
      <c r="T44" s="21">
        <f t="shared" si="20"/>
        <v>42.836678412747055</v>
      </c>
      <c r="U44" s="23">
        <f t="shared" si="21"/>
        <v>26.94099586333691</v>
      </c>
      <c r="V44" s="19"/>
      <c r="W44" s="20"/>
    </row>
    <row r="45" spans="1:23" ht="12.75" customHeight="1">
      <c r="A45" s="17" t="s">
        <v>64</v>
      </c>
      <c r="B45" s="18">
        <v>398034000</v>
      </c>
      <c r="C45" s="18">
        <v>-206724000</v>
      </c>
      <c r="D45" s="18"/>
      <c r="E45" s="18">
        <f t="shared" si="15"/>
        <v>191310000</v>
      </c>
      <c r="F45" s="19">
        <v>191310000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0</v>
      </c>
      <c r="C46" s="18">
        <v>0</v>
      </c>
      <c r="D46" s="18"/>
      <c r="E46" s="18">
        <f t="shared" si="15"/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1624241000</v>
      </c>
      <c r="C47" s="25">
        <f>SUM(C39:C46)</f>
        <v>-183077000</v>
      </c>
      <c r="D47" s="25"/>
      <c r="E47" s="25">
        <f t="shared" si="15"/>
        <v>1441164000</v>
      </c>
      <c r="F47" s="26">
        <f aca="true" t="shared" si="22" ref="F47:O47">SUM(F39:F46)</f>
        <v>1441164000</v>
      </c>
      <c r="G47" s="27">
        <f t="shared" si="22"/>
        <v>257540000</v>
      </c>
      <c r="H47" s="26">
        <f t="shared" si="22"/>
        <v>671000</v>
      </c>
      <c r="I47" s="27">
        <f t="shared" si="22"/>
        <v>12888887</v>
      </c>
      <c r="J47" s="26">
        <f t="shared" si="22"/>
        <v>32457000</v>
      </c>
      <c r="K47" s="27">
        <f t="shared" si="22"/>
        <v>31217228</v>
      </c>
      <c r="L47" s="26">
        <f t="shared" si="22"/>
        <v>31067000</v>
      </c>
      <c r="M47" s="27">
        <f t="shared" si="22"/>
        <v>24979770</v>
      </c>
      <c r="N47" s="26">
        <f t="shared" si="22"/>
        <v>0</v>
      </c>
      <c r="O47" s="27">
        <f t="shared" si="22"/>
        <v>0</v>
      </c>
      <c r="P47" s="26">
        <f t="shared" si="16"/>
        <v>64195000</v>
      </c>
      <c r="Q47" s="27">
        <f t="shared" si="17"/>
        <v>69085885</v>
      </c>
      <c r="R47" s="28">
        <f t="shared" si="18"/>
        <v>-4.282589271959824</v>
      </c>
      <c r="S47" s="29">
        <f t="shared" si="19"/>
        <v>-19.980819565401514</v>
      </c>
      <c r="T47" s="28">
        <f>IF((+$E41+$E43+$E43)=0,0,(P47/(+$E41+$E43+$E44))*100)</f>
        <v>24.926225052419042</v>
      </c>
      <c r="U47" s="30">
        <f>IF((+$E41+$E43+$E44)=0,0,(Q47/(+$E41+$E43+$E44))*100)</f>
        <v>26.82530286557428</v>
      </c>
      <c r="V47" s="26">
        <f>SUM(V39:V46)</f>
        <v>22100000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9000000</v>
      </c>
      <c r="C55" s="18">
        <v>0</v>
      </c>
      <c r="D55" s="18"/>
      <c r="E55" s="18">
        <f>$B55+$C55+$D55</f>
        <v>9000000</v>
      </c>
      <c r="F55" s="19">
        <v>9000000</v>
      </c>
      <c r="G55" s="20">
        <v>9000000</v>
      </c>
      <c r="H55" s="19">
        <v>0</v>
      </c>
      <c r="I55" s="20">
        <v>1022888</v>
      </c>
      <c r="J55" s="19">
        <v>0</v>
      </c>
      <c r="K55" s="20">
        <v>1440439</v>
      </c>
      <c r="L55" s="19">
        <v>3982000</v>
      </c>
      <c r="M55" s="20">
        <v>6548684</v>
      </c>
      <c r="N55" s="19"/>
      <c r="O55" s="20"/>
      <c r="P55" s="19">
        <f>$H55+$J55+$L55+$N55</f>
        <v>3982000</v>
      </c>
      <c r="Q55" s="20">
        <f>$I55+$K55+$M55+$O55</f>
        <v>9012011</v>
      </c>
      <c r="R55" s="21">
        <f>IF($J55=0,0,(($L55-$J55)/$J55)*100)</f>
        <v>0</v>
      </c>
      <c r="S55" s="22">
        <f>IF($K55=0,0,(($M55-$K55)/$K55)*100)</f>
        <v>354.63112287295746</v>
      </c>
      <c r="T55" s="21">
        <f>IF($E55=0,0,($P55/$E55)*100)</f>
        <v>44.24444444444444</v>
      </c>
      <c r="U55" s="23">
        <f>IF($E55=0,0,($Q55/$E55)*100)</f>
        <v>100.13345555555556</v>
      </c>
      <c r="V55" s="19">
        <v>5679000</v>
      </c>
      <c r="W55" s="20"/>
    </row>
    <row r="56" spans="1:23" ht="12.75" customHeight="1">
      <c r="A56" s="17" t="s">
        <v>73</v>
      </c>
      <c r="B56" s="18">
        <v>12000000</v>
      </c>
      <c r="C56" s="18">
        <v>500000</v>
      </c>
      <c r="D56" s="18"/>
      <c r="E56" s="18">
        <f>$B56+$C56+$D56</f>
        <v>12500000</v>
      </c>
      <c r="F56" s="19">
        <v>12500000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>
        <v>0</v>
      </c>
      <c r="I57" s="20">
        <v>0</v>
      </c>
      <c r="J57" s="19">
        <v>0</v>
      </c>
      <c r="K57" s="20">
        <v>0</v>
      </c>
      <c r="L57" s="19">
        <v>0</v>
      </c>
      <c r="M57" s="20">
        <v>0</v>
      </c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/>
      <c r="W57" s="20"/>
    </row>
    <row r="58" spans="1:23" ht="12.75" customHeight="1">
      <c r="A58" s="24" t="s">
        <v>38</v>
      </c>
      <c r="B58" s="25">
        <f>SUM(B55:B57)</f>
        <v>21000000</v>
      </c>
      <c r="C58" s="25">
        <f>SUM(C55:C57)</f>
        <v>500000</v>
      </c>
      <c r="D58" s="25"/>
      <c r="E58" s="25">
        <f>$B58+$C58+$D58</f>
        <v>21500000</v>
      </c>
      <c r="F58" s="26">
        <f aca="true" t="shared" si="24" ref="F58:O58">SUM(F55:F57)</f>
        <v>21500000</v>
      </c>
      <c r="G58" s="27">
        <f t="shared" si="24"/>
        <v>9000000</v>
      </c>
      <c r="H58" s="26">
        <f t="shared" si="24"/>
        <v>0</v>
      </c>
      <c r="I58" s="27">
        <f t="shared" si="24"/>
        <v>1022888</v>
      </c>
      <c r="J58" s="26">
        <f t="shared" si="24"/>
        <v>0</v>
      </c>
      <c r="K58" s="27">
        <f t="shared" si="24"/>
        <v>1440439</v>
      </c>
      <c r="L58" s="26">
        <f t="shared" si="24"/>
        <v>3982000</v>
      </c>
      <c r="M58" s="27">
        <f t="shared" si="24"/>
        <v>6548684</v>
      </c>
      <c r="N58" s="26">
        <f t="shared" si="24"/>
        <v>0</v>
      </c>
      <c r="O58" s="27">
        <f t="shared" si="24"/>
        <v>0</v>
      </c>
      <c r="P58" s="26">
        <f>$H58+$J58+$L58+$N58</f>
        <v>3982000</v>
      </c>
      <c r="Q58" s="27">
        <f>$I58+$K58+$M58+$O58</f>
        <v>9012011</v>
      </c>
      <c r="R58" s="28">
        <f>IF($J58=0,0,(($L58-$J58)/$J58)*100)</f>
        <v>0</v>
      </c>
      <c r="S58" s="29">
        <f>IF($K58=0,0,(($M58-$K58)/$K58)*100)</f>
        <v>354.63112287295746</v>
      </c>
      <c r="T58" s="28">
        <f>IF((+$E55+$E57)=0,0,(P58/(+$E55+$E57))*100)</f>
        <v>44.24444444444444</v>
      </c>
      <c r="U58" s="30">
        <f>IF((+$E55+$E57)=0,0,(Q58/(+$E55+$E57))*100)</f>
        <v>100.13345555555556</v>
      </c>
      <c r="V58" s="26">
        <f>SUM(V55:V57)</f>
        <v>5679000</v>
      </c>
      <c r="W58" s="27">
        <f>SUM(W55:W57)</f>
        <v>0</v>
      </c>
    </row>
    <row r="59" spans="1:23" ht="12.75" customHeight="1">
      <c r="A59" s="42" t="s">
        <v>75</v>
      </c>
      <c r="B59" s="43">
        <f>SUM(B9:B14,B17:B20,B23:B26,B29,B32:B36,B39:B46,B49:B52,B55:B57)</f>
        <v>3159818000</v>
      </c>
      <c r="C59" s="43">
        <f>SUM(C9:C14,C17:C20,C23:C26,C29,C32:C36,C39:C46,C49:C52,C55:C57)</f>
        <v>-164855000</v>
      </c>
      <c r="D59" s="43"/>
      <c r="E59" s="43">
        <f>$B59+$C59+$D59</f>
        <v>2994963000</v>
      </c>
      <c r="F59" s="44">
        <f aca="true" t="shared" si="25" ref="F59:O59">SUM(F9:F14,F17:F20,F23:F26,F29,F32:F36,F39:F46,F49:F52,F55:F57)</f>
        <v>2994963000</v>
      </c>
      <c r="G59" s="45">
        <f t="shared" si="25"/>
        <v>953806000</v>
      </c>
      <c r="H59" s="44">
        <f t="shared" si="25"/>
        <v>162820000</v>
      </c>
      <c r="I59" s="45">
        <f t="shared" si="25"/>
        <v>168181928</v>
      </c>
      <c r="J59" s="44">
        <f t="shared" si="25"/>
        <v>104576000</v>
      </c>
      <c r="K59" s="45">
        <f t="shared" si="25"/>
        <v>166958387</v>
      </c>
      <c r="L59" s="44">
        <f t="shared" si="25"/>
        <v>162649000</v>
      </c>
      <c r="M59" s="45">
        <f t="shared" si="25"/>
        <v>176241095</v>
      </c>
      <c r="N59" s="44">
        <f t="shared" si="25"/>
        <v>0</v>
      </c>
      <c r="O59" s="45">
        <f t="shared" si="25"/>
        <v>0</v>
      </c>
      <c r="P59" s="44">
        <f>$H59+$J59+$L59+$N59</f>
        <v>430045000</v>
      </c>
      <c r="Q59" s="45">
        <f>$I59+$K59+$M59+$O59</f>
        <v>511381410</v>
      </c>
      <c r="R59" s="46">
        <f>IF($J59=0,0,(($L59-$J59)/$J59)*100)</f>
        <v>55.53186199510404</v>
      </c>
      <c r="S59" s="47">
        <f>IF($K59=0,0,(($M59-$K59)/$K59)*100)</f>
        <v>5.559893196620306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37.39144573243047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44.46346368540217</v>
      </c>
      <c r="V59" s="44">
        <f>SUM(V9:V14,V17:V20,V23:V26,V29,V32:V36,V39:V46,V49:V52,V55:V57)</f>
        <v>61897000</v>
      </c>
      <c r="W59" s="45">
        <f>SUM(W9:W14,W17:W20,W23:W26,W29,W32:W36,W39:W46,W49:W52,W55:W57)</f>
        <v>1512907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3160598000</v>
      </c>
      <c r="C61" s="18">
        <v>-88258000</v>
      </c>
      <c r="D61" s="18"/>
      <c r="E61" s="18">
        <f>$B61+$C61+$D61</f>
        <v>3072340000</v>
      </c>
      <c r="F61" s="19">
        <v>3504806000</v>
      </c>
      <c r="G61" s="20">
        <v>3072340000</v>
      </c>
      <c r="H61" s="19">
        <v>255713000</v>
      </c>
      <c r="I61" s="20">
        <v>278612662</v>
      </c>
      <c r="J61" s="19">
        <v>690857000</v>
      </c>
      <c r="K61" s="20">
        <v>641188481</v>
      </c>
      <c r="L61" s="19">
        <v>596876000</v>
      </c>
      <c r="M61" s="20">
        <v>667673725</v>
      </c>
      <c r="N61" s="19"/>
      <c r="O61" s="20"/>
      <c r="P61" s="19">
        <f>$H61+$J61+$L61+$N61</f>
        <v>1543446000</v>
      </c>
      <c r="Q61" s="20">
        <f>$I61+$K61+$M61+$O61</f>
        <v>1587474868</v>
      </c>
      <c r="R61" s="21">
        <f>IF($J61=0,0,(($L61-$J61)/$J61)*100)</f>
        <v>-13.603538793122166</v>
      </c>
      <c r="S61" s="22">
        <f>IF($K61=0,0,(($M61-$K61)/$K61)*100)</f>
        <v>4.130648753810036</v>
      </c>
      <c r="T61" s="21">
        <f>IF($E61=0,0,($P61/$E61)*100)</f>
        <v>50.23682274748238</v>
      </c>
      <c r="U61" s="23">
        <f>IF($E61=0,0,($Q61/$E61)*100)</f>
        <v>51.669895519376105</v>
      </c>
      <c r="V61" s="19">
        <v>306854000</v>
      </c>
      <c r="W61" s="20">
        <v>32028227</v>
      </c>
    </row>
    <row r="62" spans="1:23" ht="12.75" customHeight="1">
      <c r="A62" s="35" t="s">
        <v>38</v>
      </c>
      <c r="B62" s="36">
        <f>B61</f>
        <v>3160598000</v>
      </c>
      <c r="C62" s="36">
        <f>C61</f>
        <v>-88258000</v>
      </c>
      <c r="D62" s="36"/>
      <c r="E62" s="36">
        <f>$B62+$C62+$D62</f>
        <v>3072340000</v>
      </c>
      <c r="F62" s="37">
        <f aca="true" t="shared" si="26" ref="F62:O62">F61</f>
        <v>3504806000</v>
      </c>
      <c r="G62" s="38">
        <f t="shared" si="26"/>
        <v>3072340000</v>
      </c>
      <c r="H62" s="37">
        <f t="shared" si="26"/>
        <v>255713000</v>
      </c>
      <c r="I62" s="38">
        <f t="shared" si="26"/>
        <v>278612662</v>
      </c>
      <c r="J62" s="37">
        <f t="shared" si="26"/>
        <v>690857000</v>
      </c>
      <c r="K62" s="38">
        <f t="shared" si="26"/>
        <v>641188481</v>
      </c>
      <c r="L62" s="37">
        <f t="shared" si="26"/>
        <v>596876000</v>
      </c>
      <c r="M62" s="38">
        <f t="shared" si="26"/>
        <v>667673725</v>
      </c>
      <c r="N62" s="37">
        <f t="shared" si="26"/>
        <v>0</v>
      </c>
      <c r="O62" s="38">
        <f t="shared" si="26"/>
        <v>0</v>
      </c>
      <c r="P62" s="37">
        <f>$H62+$J62+$L62+$N62</f>
        <v>1543446000</v>
      </c>
      <c r="Q62" s="38">
        <f>$I62+$K62+$M62+$O62</f>
        <v>1587474868</v>
      </c>
      <c r="R62" s="39">
        <f>IF($J62=0,0,(($L62-$J62)/$J62)*100)</f>
        <v>-13.603538793122166</v>
      </c>
      <c r="S62" s="40">
        <f>IF($K62=0,0,(($M62-$K62)/$K62)*100)</f>
        <v>4.130648753810036</v>
      </c>
      <c r="T62" s="39">
        <f>IF($E62=0,0,($P62/$E62)*100)</f>
        <v>50.23682274748238</v>
      </c>
      <c r="U62" s="41">
        <f>IF($E62=0,0,($Q62/$E62)*100)</f>
        <v>51.669895519376105</v>
      </c>
      <c r="V62" s="37">
        <f>V61</f>
        <v>306854000</v>
      </c>
      <c r="W62" s="38">
        <f>W61</f>
        <v>32028227</v>
      </c>
    </row>
    <row r="63" spans="1:23" ht="12.75" customHeight="1">
      <c r="A63" s="42" t="s">
        <v>75</v>
      </c>
      <c r="B63" s="43">
        <f>B61</f>
        <v>3160598000</v>
      </c>
      <c r="C63" s="43">
        <f>C61</f>
        <v>-88258000</v>
      </c>
      <c r="D63" s="43"/>
      <c r="E63" s="43">
        <f>$B63+$C63+$D63</f>
        <v>3072340000</v>
      </c>
      <c r="F63" s="44">
        <f aca="true" t="shared" si="27" ref="F63:O63">F61</f>
        <v>3504806000</v>
      </c>
      <c r="G63" s="45">
        <f t="shared" si="27"/>
        <v>3072340000</v>
      </c>
      <c r="H63" s="44">
        <f t="shared" si="27"/>
        <v>255713000</v>
      </c>
      <c r="I63" s="45">
        <f t="shared" si="27"/>
        <v>278612662</v>
      </c>
      <c r="J63" s="44">
        <f t="shared" si="27"/>
        <v>690857000</v>
      </c>
      <c r="K63" s="45">
        <f t="shared" si="27"/>
        <v>641188481</v>
      </c>
      <c r="L63" s="44">
        <f t="shared" si="27"/>
        <v>596876000</v>
      </c>
      <c r="M63" s="45">
        <f t="shared" si="27"/>
        <v>667673725</v>
      </c>
      <c r="N63" s="44">
        <f t="shared" si="27"/>
        <v>0</v>
      </c>
      <c r="O63" s="45">
        <f t="shared" si="27"/>
        <v>0</v>
      </c>
      <c r="P63" s="44">
        <f>$H63+$J63+$L63+$N63</f>
        <v>1543446000</v>
      </c>
      <c r="Q63" s="45">
        <f>$I63+$K63+$M63+$O63</f>
        <v>1587474868</v>
      </c>
      <c r="R63" s="46">
        <f>IF($J63=0,0,(($L63-$J63)/$J63)*100)</f>
        <v>-13.603538793122166</v>
      </c>
      <c r="S63" s="47">
        <f>IF($K63=0,0,(($M63-$K63)/$K63)*100)</f>
        <v>4.130648753810036</v>
      </c>
      <c r="T63" s="46">
        <f>IF($E63=0,0,($P63/$E63)*100)</f>
        <v>50.23682274748238</v>
      </c>
      <c r="U63" s="50">
        <f>IF($E63=0,0,($Q63/$E63)*100)</f>
        <v>51.669895519376105</v>
      </c>
      <c r="V63" s="44">
        <f>V61</f>
        <v>306854000</v>
      </c>
      <c r="W63" s="45">
        <f>W61</f>
        <v>32028227</v>
      </c>
    </row>
    <row r="64" spans="1:23" ht="12.75" customHeight="1" thickBot="1">
      <c r="A64" s="42" t="s">
        <v>77</v>
      </c>
      <c r="B64" s="43">
        <f>SUM(B9:B14,B17:B20,B23:B26,B29,B32:B36,B39:B46,B49:B52,B55:B57,B61)</f>
        <v>6320416000</v>
      </c>
      <c r="C64" s="43">
        <f>SUM(C9:C14,C17:C20,C23:C26,C29,C32:C36,C39:C46,C49:C52,C55:C57,C61)</f>
        <v>-253113000</v>
      </c>
      <c r="D64" s="43"/>
      <c r="E64" s="43">
        <f>$B64+$C64+$D64</f>
        <v>6067303000</v>
      </c>
      <c r="F64" s="44">
        <f aca="true" t="shared" si="28" ref="F64:O64">SUM(F9:F14,F17:F20,F23:F26,F29,F32:F36,F39:F46,F49:F52,F55:F57,F61)</f>
        <v>6499769000</v>
      </c>
      <c r="G64" s="45">
        <f t="shared" si="28"/>
        <v>4026146000</v>
      </c>
      <c r="H64" s="44">
        <f t="shared" si="28"/>
        <v>418533000</v>
      </c>
      <c r="I64" s="45">
        <f t="shared" si="28"/>
        <v>446794590</v>
      </c>
      <c r="J64" s="44">
        <f t="shared" si="28"/>
        <v>795433000</v>
      </c>
      <c r="K64" s="45">
        <f t="shared" si="28"/>
        <v>808146868</v>
      </c>
      <c r="L64" s="44">
        <f t="shared" si="28"/>
        <v>759525000</v>
      </c>
      <c r="M64" s="45">
        <f t="shared" si="28"/>
        <v>843914820</v>
      </c>
      <c r="N64" s="44">
        <f t="shared" si="28"/>
        <v>0</v>
      </c>
      <c r="O64" s="45">
        <f t="shared" si="28"/>
        <v>0</v>
      </c>
      <c r="P64" s="44">
        <f>$H64+$J64+$L64+$N64</f>
        <v>1973491000</v>
      </c>
      <c r="Q64" s="45">
        <f>$I64+$K64+$M64+$O64</f>
        <v>2098856278</v>
      </c>
      <c r="R64" s="46">
        <f>IF($J64=0,0,(($L64-$J64)/$J64)*100)</f>
        <v>-4.514270843678852</v>
      </c>
      <c r="S64" s="47">
        <f>IF($K64=0,0,(($M64-$K64)/$K64)*100)</f>
        <v>4.425922244618536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46.737988507162655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49.70700175442918</v>
      </c>
      <c r="V64" s="44">
        <f>SUM(V9:V14,V17:V20,V23:V26,V29,V32:V36,V39:V46,V49:V52,V55:V57,V61)</f>
        <v>368751000</v>
      </c>
      <c r="W64" s="45">
        <f>SUM(W9:W14,W17:W20,W23:W26,W29,W32:W36,W39:W46,W49:W52,W55:W57,W61)</f>
        <v>33541134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80039000</v>
      </c>
      <c r="C77" s="94">
        <f t="shared" si="30"/>
        <v>43820000</v>
      </c>
      <c r="D77" s="94">
        <f t="shared" si="30"/>
        <v>0</v>
      </c>
      <c r="E77" s="94">
        <f t="shared" si="30"/>
        <v>123859000</v>
      </c>
      <c r="F77" s="94">
        <f t="shared" si="30"/>
        <v>0</v>
      </c>
      <c r="G77" s="94">
        <f t="shared" si="30"/>
        <v>0</v>
      </c>
      <c r="H77" s="94">
        <f t="shared" si="30"/>
        <v>24535000</v>
      </c>
      <c r="I77" s="94">
        <f t="shared" si="30"/>
        <v>0</v>
      </c>
      <c r="J77" s="94">
        <f t="shared" si="30"/>
        <v>30527000</v>
      </c>
      <c r="K77" s="94">
        <f t="shared" si="30"/>
        <v>0</v>
      </c>
      <c r="L77" s="94">
        <f t="shared" si="30"/>
        <v>39401000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94463000</v>
      </c>
      <c r="Q77" s="95">
        <f t="shared" si="30"/>
        <v>0</v>
      </c>
      <c r="R77" s="96">
        <f t="shared" si="30"/>
        <v>25682.098923153648</v>
      </c>
      <c r="S77" s="96">
        <f t="shared" si="30"/>
        <v>0</v>
      </c>
      <c r="T77" s="97">
        <f>IF(SUM($E78:$E86)=0,0,(P77/SUM($E78:$E86))*100)</f>
        <v>76.26656117036308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380000</v>
      </c>
      <c r="C78" s="100">
        <v>50000000</v>
      </c>
      <c r="D78" s="100"/>
      <c r="E78" s="100">
        <f aca="true" t="shared" si="31" ref="E78:E86">$B78+$C78+$D78</f>
        <v>50380000</v>
      </c>
      <c r="F78" s="100">
        <v>0</v>
      </c>
      <c r="G78" s="100">
        <v>0</v>
      </c>
      <c r="H78" s="100">
        <v>121000</v>
      </c>
      <c r="I78" s="100">
        <v>0</v>
      </c>
      <c r="J78" s="100">
        <v>78000</v>
      </c>
      <c r="K78" s="100">
        <v>0</v>
      </c>
      <c r="L78" s="100">
        <v>19785000</v>
      </c>
      <c r="M78" s="100">
        <v>0</v>
      </c>
      <c r="N78" s="100"/>
      <c r="O78" s="100"/>
      <c r="P78" s="100">
        <f aca="true" t="shared" si="32" ref="P78:P86">$H78+$J78+$L78+$N78</f>
        <v>19984000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25265.384615384617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39.66653433902342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22844000</v>
      </c>
      <c r="C79" s="88">
        <v>-6262000</v>
      </c>
      <c r="D79" s="88"/>
      <c r="E79" s="88">
        <f t="shared" si="31"/>
        <v>16582000</v>
      </c>
      <c r="F79" s="88">
        <v>0</v>
      </c>
      <c r="G79" s="88">
        <v>0</v>
      </c>
      <c r="H79" s="88">
        <v>176000</v>
      </c>
      <c r="I79" s="88">
        <v>0</v>
      </c>
      <c r="J79" s="88">
        <v>10527000</v>
      </c>
      <c r="K79" s="88">
        <v>0</v>
      </c>
      <c r="L79" s="88">
        <v>5787000</v>
      </c>
      <c r="M79" s="88">
        <v>0</v>
      </c>
      <c r="N79" s="88"/>
      <c r="O79" s="88"/>
      <c r="P79" s="90">
        <f t="shared" si="32"/>
        <v>16490000</v>
      </c>
      <c r="Q79" s="90">
        <f t="shared" si="33"/>
        <v>0</v>
      </c>
      <c r="R79" s="101">
        <f t="shared" si="34"/>
        <v>-45.02707324023938</v>
      </c>
      <c r="S79" s="102">
        <f t="shared" si="35"/>
        <v>0</v>
      </c>
      <c r="T79" s="101">
        <f t="shared" si="36"/>
        <v>99.44518152213243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50165000</v>
      </c>
      <c r="C81" s="88">
        <v>160000</v>
      </c>
      <c r="D81" s="88"/>
      <c r="E81" s="88">
        <f t="shared" si="31"/>
        <v>50325000</v>
      </c>
      <c r="F81" s="88">
        <v>0</v>
      </c>
      <c r="G81" s="88">
        <v>0</v>
      </c>
      <c r="H81" s="88">
        <v>22049000</v>
      </c>
      <c r="I81" s="88">
        <v>0</v>
      </c>
      <c r="J81" s="88">
        <v>18751000</v>
      </c>
      <c r="K81" s="88">
        <v>0</v>
      </c>
      <c r="L81" s="88">
        <v>12053000</v>
      </c>
      <c r="M81" s="88">
        <v>0</v>
      </c>
      <c r="N81" s="88"/>
      <c r="O81" s="88"/>
      <c r="P81" s="90">
        <f t="shared" si="32"/>
        <v>52853000</v>
      </c>
      <c r="Q81" s="90">
        <f t="shared" si="33"/>
        <v>0</v>
      </c>
      <c r="R81" s="101">
        <f t="shared" si="34"/>
        <v>-35.720761559383504</v>
      </c>
      <c r="S81" s="102">
        <f t="shared" si="35"/>
        <v>0</v>
      </c>
      <c r="T81" s="101">
        <f t="shared" si="36"/>
        <v>105.023348236463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458000</v>
      </c>
      <c r="C82" s="88">
        <v>-154000</v>
      </c>
      <c r="D82" s="88"/>
      <c r="E82" s="88">
        <f t="shared" si="31"/>
        <v>304000</v>
      </c>
      <c r="F82" s="88">
        <v>0</v>
      </c>
      <c r="G82" s="88">
        <v>0</v>
      </c>
      <c r="H82" s="88">
        <v>172000</v>
      </c>
      <c r="I82" s="88">
        <v>0</v>
      </c>
      <c r="J82" s="88">
        <v>19000</v>
      </c>
      <c r="K82" s="88">
        <v>0</v>
      </c>
      <c r="L82" s="88">
        <v>89000</v>
      </c>
      <c r="M82" s="88">
        <v>0</v>
      </c>
      <c r="N82" s="88"/>
      <c r="O82" s="88"/>
      <c r="P82" s="90">
        <f t="shared" si="32"/>
        <v>280000</v>
      </c>
      <c r="Q82" s="90">
        <f t="shared" si="33"/>
        <v>0</v>
      </c>
      <c r="R82" s="101">
        <f t="shared" si="34"/>
        <v>368.42105263157896</v>
      </c>
      <c r="S82" s="102">
        <f t="shared" si="35"/>
        <v>0</v>
      </c>
      <c r="T82" s="101">
        <f t="shared" si="36"/>
        <v>92.10526315789474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1176000</v>
      </c>
      <c r="C83" s="88">
        <v>0</v>
      </c>
      <c r="D83" s="88"/>
      <c r="E83" s="88">
        <f t="shared" si="31"/>
        <v>1176000</v>
      </c>
      <c r="F83" s="88">
        <v>0</v>
      </c>
      <c r="G83" s="88">
        <v>0</v>
      </c>
      <c r="H83" s="88">
        <v>258000</v>
      </c>
      <c r="I83" s="88">
        <v>0</v>
      </c>
      <c r="J83" s="88">
        <v>292000</v>
      </c>
      <c r="K83" s="88">
        <v>0</v>
      </c>
      <c r="L83" s="88">
        <v>186000</v>
      </c>
      <c r="M83" s="88">
        <v>0</v>
      </c>
      <c r="N83" s="88"/>
      <c r="O83" s="88"/>
      <c r="P83" s="90">
        <f t="shared" si="32"/>
        <v>736000</v>
      </c>
      <c r="Q83" s="90">
        <f t="shared" si="33"/>
        <v>0</v>
      </c>
      <c r="R83" s="101">
        <f t="shared" si="34"/>
        <v>-36.3013698630137</v>
      </c>
      <c r="S83" s="102">
        <f t="shared" si="35"/>
        <v>0</v>
      </c>
      <c r="T83" s="101">
        <f t="shared" si="36"/>
        <v>62.585034013605444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1228000</v>
      </c>
      <c r="C84" s="88">
        <v>576000</v>
      </c>
      <c r="D84" s="88"/>
      <c r="E84" s="88">
        <f t="shared" si="31"/>
        <v>1804000</v>
      </c>
      <c r="F84" s="88">
        <v>0</v>
      </c>
      <c r="G84" s="88">
        <v>0</v>
      </c>
      <c r="H84" s="88">
        <v>1187000</v>
      </c>
      <c r="I84" s="88">
        <v>0</v>
      </c>
      <c r="J84" s="88">
        <v>325000</v>
      </c>
      <c r="K84" s="88">
        <v>0</v>
      </c>
      <c r="L84" s="88">
        <v>491000</v>
      </c>
      <c r="M84" s="88">
        <v>0</v>
      </c>
      <c r="N84" s="88"/>
      <c r="O84" s="88"/>
      <c r="P84" s="90">
        <f t="shared" si="32"/>
        <v>2003000</v>
      </c>
      <c r="Q84" s="90">
        <f t="shared" si="33"/>
        <v>0</v>
      </c>
      <c r="R84" s="101">
        <f t="shared" si="34"/>
        <v>51.07692307692307</v>
      </c>
      <c r="S84" s="102">
        <f t="shared" si="35"/>
        <v>0</v>
      </c>
      <c r="T84" s="101">
        <f t="shared" si="36"/>
        <v>111.0310421286031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537000</v>
      </c>
      <c r="C85" s="88">
        <v>-500000</v>
      </c>
      <c r="D85" s="88"/>
      <c r="E85" s="88">
        <f t="shared" si="31"/>
        <v>37000</v>
      </c>
      <c r="F85" s="88">
        <v>0</v>
      </c>
      <c r="G85" s="88">
        <v>0</v>
      </c>
      <c r="H85" s="88">
        <v>11000</v>
      </c>
      <c r="I85" s="88">
        <v>0</v>
      </c>
      <c r="J85" s="88">
        <v>4000</v>
      </c>
      <c r="K85" s="88">
        <v>0</v>
      </c>
      <c r="L85" s="88">
        <v>5000</v>
      </c>
      <c r="M85" s="88">
        <v>0</v>
      </c>
      <c r="N85" s="88"/>
      <c r="O85" s="88"/>
      <c r="P85" s="90">
        <f t="shared" si="32"/>
        <v>20000</v>
      </c>
      <c r="Q85" s="90">
        <f t="shared" si="33"/>
        <v>0</v>
      </c>
      <c r="R85" s="101">
        <f t="shared" si="34"/>
        <v>25</v>
      </c>
      <c r="S85" s="102">
        <f t="shared" si="35"/>
        <v>0</v>
      </c>
      <c r="T85" s="101">
        <f t="shared" si="36"/>
        <v>54.054054054054056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3251000</v>
      </c>
      <c r="C86" s="105">
        <v>0</v>
      </c>
      <c r="D86" s="105"/>
      <c r="E86" s="105">
        <f t="shared" si="31"/>
        <v>3251000</v>
      </c>
      <c r="F86" s="105">
        <v>0</v>
      </c>
      <c r="G86" s="105">
        <v>0</v>
      </c>
      <c r="H86" s="105">
        <v>561000</v>
      </c>
      <c r="I86" s="105">
        <v>0</v>
      </c>
      <c r="J86" s="105">
        <v>531000</v>
      </c>
      <c r="K86" s="105">
        <v>0</v>
      </c>
      <c r="L86" s="105">
        <v>1005000</v>
      </c>
      <c r="M86" s="105">
        <v>0</v>
      </c>
      <c r="N86" s="105"/>
      <c r="O86" s="105"/>
      <c r="P86" s="106">
        <f t="shared" si="32"/>
        <v>2097000</v>
      </c>
      <c r="Q86" s="106">
        <f t="shared" si="33"/>
        <v>0</v>
      </c>
      <c r="R86" s="107">
        <f t="shared" si="34"/>
        <v>89.26553672316385</v>
      </c>
      <c r="S86" s="108">
        <f t="shared" si="35"/>
        <v>0</v>
      </c>
      <c r="T86" s="107">
        <f t="shared" si="36"/>
        <v>64.5032297754537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80039000</v>
      </c>
      <c r="C104" s="121">
        <f t="shared" si="44"/>
        <v>43820000</v>
      </c>
      <c r="D104" s="121">
        <f t="shared" si="44"/>
        <v>0</v>
      </c>
      <c r="E104" s="121">
        <f t="shared" si="44"/>
        <v>123859000</v>
      </c>
      <c r="F104" s="121">
        <f t="shared" si="44"/>
        <v>0</v>
      </c>
      <c r="G104" s="121">
        <f t="shared" si="44"/>
        <v>0</v>
      </c>
      <c r="H104" s="121">
        <f t="shared" si="44"/>
        <v>24535000</v>
      </c>
      <c r="I104" s="121">
        <f t="shared" si="44"/>
        <v>0</v>
      </c>
      <c r="J104" s="121">
        <f t="shared" si="44"/>
        <v>30527000</v>
      </c>
      <c r="K104" s="121">
        <f t="shared" si="44"/>
        <v>0</v>
      </c>
      <c r="L104" s="121">
        <f t="shared" si="44"/>
        <v>39401000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94463000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0.7626656117036308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80039000</v>
      </c>
      <c r="C105" s="124">
        <f aca="true" t="shared" si="45" ref="C105:Q105">C77</f>
        <v>43820000</v>
      </c>
      <c r="D105" s="124">
        <f t="shared" si="45"/>
        <v>0</v>
      </c>
      <c r="E105" s="124">
        <f t="shared" si="45"/>
        <v>123859000</v>
      </c>
      <c r="F105" s="124">
        <f t="shared" si="45"/>
        <v>0</v>
      </c>
      <c r="G105" s="124">
        <f t="shared" si="45"/>
        <v>0</v>
      </c>
      <c r="H105" s="124">
        <f t="shared" si="45"/>
        <v>24535000</v>
      </c>
      <c r="I105" s="124">
        <f t="shared" si="45"/>
        <v>0</v>
      </c>
      <c r="J105" s="124">
        <f t="shared" si="45"/>
        <v>30527000</v>
      </c>
      <c r="K105" s="124">
        <f t="shared" si="45"/>
        <v>0</v>
      </c>
      <c r="L105" s="124">
        <f t="shared" si="45"/>
        <v>39401000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94463000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0.7626656117036308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33575000</v>
      </c>
      <c r="C10" s="18">
        <v>0</v>
      </c>
      <c r="D10" s="18"/>
      <c r="E10" s="18">
        <f aca="true" t="shared" si="0" ref="E10:E15">$B10+$C10+$D10</f>
        <v>33575000</v>
      </c>
      <c r="F10" s="19">
        <v>33575000</v>
      </c>
      <c r="G10" s="20">
        <v>33575000</v>
      </c>
      <c r="H10" s="19">
        <v>5955000</v>
      </c>
      <c r="I10" s="20">
        <v>5643586</v>
      </c>
      <c r="J10" s="19">
        <v>7502000</v>
      </c>
      <c r="K10" s="20">
        <v>6873604</v>
      </c>
      <c r="L10" s="19">
        <v>7992000</v>
      </c>
      <c r="M10" s="20">
        <v>7609196</v>
      </c>
      <c r="N10" s="19"/>
      <c r="O10" s="20"/>
      <c r="P10" s="19">
        <f aca="true" t="shared" si="1" ref="P10:P15">$H10+$J10+$L10+$N10</f>
        <v>21449000</v>
      </c>
      <c r="Q10" s="20">
        <f aca="true" t="shared" si="2" ref="Q10:Q15">$I10+$K10+$M10+$O10</f>
        <v>20126386</v>
      </c>
      <c r="R10" s="21">
        <f aca="true" t="shared" si="3" ref="R10:R15">IF($J10=0,0,(($L10-$J10)/$J10)*100)</f>
        <v>6.531591575579846</v>
      </c>
      <c r="S10" s="22">
        <f aca="true" t="shared" si="4" ref="S10:S15">IF($K10=0,0,(($M10-$K10)/$K10)*100)</f>
        <v>10.701693027413276</v>
      </c>
      <c r="T10" s="21">
        <f>IF($E10=0,0,($P10/$E10)*100)</f>
        <v>63.88384214445272</v>
      </c>
      <c r="U10" s="23">
        <f>IF($E10=0,0,($Q10/$E10)*100)</f>
        <v>59.94455994043187</v>
      </c>
      <c r="V10" s="19">
        <v>106000</v>
      </c>
      <c r="W10" s="20"/>
    </row>
    <row r="11" spans="1:23" ht="12.75" customHeight="1">
      <c r="A11" s="17" t="s">
        <v>35</v>
      </c>
      <c r="B11" s="18">
        <v>30000000</v>
      </c>
      <c r="C11" s="18">
        <v>0</v>
      </c>
      <c r="D11" s="18"/>
      <c r="E11" s="18">
        <f t="shared" si="0"/>
        <v>30000000</v>
      </c>
      <c r="F11" s="19">
        <v>30000000</v>
      </c>
      <c r="G11" s="20">
        <v>0</v>
      </c>
      <c r="H11" s="19">
        <v>19457000</v>
      </c>
      <c r="I11" s="20">
        <v>13831486</v>
      </c>
      <c r="J11" s="19">
        <v>4580000</v>
      </c>
      <c r="K11" s="20">
        <v>1374785</v>
      </c>
      <c r="L11" s="19">
        <v>0</v>
      </c>
      <c r="M11" s="20">
        <v>1120964</v>
      </c>
      <c r="N11" s="19"/>
      <c r="O11" s="20"/>
      <c r="P11" s="19">
        <f t="shared" si="1"/>
        <v>24037000</v>
      </c>
      <c r="Q11" s="20">
        <f t="shared" si="2"/>
        <v>16327235</v>
      </c>
      <c r="R11" s="21">
        <f t="shared" si="3"/>
        <v>-100</v>
      </c>
      <c r="S11" s="22">
        <f t="shared" si="4"/>
        <v>-18.462595969551604</v>
      </c>
      <c r="T11" s="21">
        <f>IF($E11=0,0,($P11/$E11)*100)</f>
        <v>80.12333333333333</v>
      </c>
      <c r="U11" s="23">
        <f>IF($E11=0,0,($Q11/$E11)*100)</f>
        <v>54.42411666666666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25000000</v>
      </c>
      <c r="C13" s="18">
        <v>54238000</v>
      </c>
      <c r="D13" s="18"/>
      <c r="E13" s="18">
        <f t="shared" si="0"/>
        <v>79238000</v>
      </c>
      <c r="F13" s="19">
        <v>79238000</v>
      </c>
      <c r="G13" s="20">
        <v>70829000</v>
      </c>
      <c r="H13" s="19">
        <v>85000</v>
      </c>
      <c r="I13" s="20">
        <v>85541</v>
      </c>
      <c r="J13" s="19">
        <v>11404000</v>
      </c>
      <c r="K13" s="20">
        <v>11446141</v>
      </c>
      <c r="L13" s="19">
        <v>9240000</v>
      </c>
      <c r="M13" s="20">
        <v>7546873</v>
      </c>
      <c r="N13" s="19"/>
      <c r="O13" s="20"/>
      <c r="P13" s="19">
        <f t="shared" si="1"/>
        <v>20729000</v>
      </c>
      <c r="Q13" s="20">
        <f t="shared" si="2"/>
        <v>19078555</v>
      </c>
      <c r="R13" s="21">
        <f t="shared" si="3"/>
        <v>-18.975797965626096</v>
      </c>
      <c r="S13" s="22">
        <f t="shared" si="4"/>
        <v>-34.06622371679678</v>
      </c>
      <c r="T13" s="21">
        <f>IF($E13=0,0,($P13/$E13)*100)</f>
        <v>26.160428077437594</v>
      </c>
      <c r="U13" s="23">
        <f>IF($E13=0,0,($Q13/$E13)*100)</f>
        <v>24.077532244630103</v>
      </c>
      <c r="V13" s="19"/>
      <c r="W13" s="20"/>
    </row>
    <row r="14" spans="1:23" ht="12.75" customHeight="1">
      <c r="A14" s="17" t="s">
        <v>37</v>
      </c>
      <c r="B14" s="18">
        <v>2185000</v>
      </c>
      <c r="C14" s="18">
        <v>1115000</v>
      </c>
      <c r="D14" s="18"/>
      <c r="E14" s="18">
        <f t="shared" si="0"/>
        <v>3300000</v>
      </c>
      <c r="F14" s="19">
        <v>3300000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90760000</v>
      </c>
      <c r="C15" s="25">
        <f>SUM(C9:C14)</f>
        <v>55353000</v>
      </c>
      <c r="D15" s="25"/>
      <c r="E15" s="25">
        <f t="shared" si="0"/>
        <v>146113000</v>
      </c>
      <c r="F15" s="26">
        <f aca="true" t="shared" si="5" ref="F15:O15">SUM(F9:F14)</f>
        <v>146113000</v>
      </c>
      <c r="G15" s="27">
        <f t="shared" si="5"/>
        <v>104404000</v>
      </c>
      <c r="H15" s="26">
        <f t="shared" si="5"/>
        <v>25497000</v>
      </c>
      <c r="I15" s="27">
        <f t="shared" si="5"/>
        <v>19560613</v>
      </c>
      <c r="J15" s="26">
        <f t="shared" si="5"/>
        <v>23486000</v>
      </c>
      <c r="K15" s="27">
        <f t="shared" si="5"/>
        <v>19694530</v>
      </c>
      <c r="L15" s="26">
        <f t="shared" si="5"/>
        <v>17232000</v>
      </c>
      <c r="M15" s="27">
        <f t="shared" si="5"/>
        <v>16277033</v>
      </c>
      <c r="N15" s="26">
        <f t="shared" si="5"/>
        <v>0</v>
      </c>
      <c r="O15" s="27">
        <f t="shared" si="5"/>
        <v>0</v>
      </c>
      <c r="P15" s="26">
        <f t="shared" si="1"/>
        <v>66215000</v>
      </c>
      <c r="Q15" s="27">
        <f t="shared" si="2"/>
        <v>55532176</v>
      </c>
      <c r="R15" s="28">
        <f t="shared" si="3"/>
        <v>-26.628629822021633</v>
      </c>
      <c r="S15" s="29">
        <f t="shared" si="4"/>
        <v>-17.35251869427704</v>
      </c>
      <c r="T15" s="28">
        <f>IF(SUM($E9:$E13)=0,0,(P15/SUM($E9:$E13))*100)</f>
        <v>46.36482673146002</v>
      </c>
      <c r="U15" s="30">
        <f>IF(SUM($E9:$E13)=0,0,(Q15/SUM($E9:$E13))*100)</f>
        <v>38.884538522403425</v>
      </c>
      <c r="V15" s="26">
        <f>SUM(V9:V14)</f>
        <v>106000</v>
      </c>
      <c r="W15" s="27">
        <f>SUM(W9:W14)</f>
        <v>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19560000</v>
      </c>
      <c r="C17" s="18">
        <v>0</v>
      </c>
      <c r="D17" s="18"/>
      <c r="E17" s="18">
        <f>$B17+$C17+$D17</f>
        <v>19560000</v>
      </c>
      <c r="F17" s="19">
        <v>19560000</v>
      </c>
      <c r="G17" s="20">
        <v>19560000</v>
      </c>
      <c r="H17" s="19">
        <v>1779000</v>
      </c>
      <c r="I17" s="20">
        <v>4106971</v>
      </c>
      <c r="J17" s="19">
        <v>1962000</v>
      </c>
      <c r="K17" s="20">
        <v>3109264</v>
      </c>
      <c r="L17" s="19">
        <v>606000</v>
      </c>
      <c r="M17" s="20">
        <v>2165743</v>
      </c>
      <c r="N17" s="19"/>
      <c r="O17" s="20"/>
      <c r="P17" s="19">
        <f>$H17+$J17+$L17+$N17</f>
        <v>4347000</v>
      </c>
      <c r="Q17" s="20">
        <f>$I17+$K17+$M17+$O17</f>
        <v>9381978</v>
      </c>
      <c r="R17" s="21">
        <f>IF($J17=0,0,(($L17-$J17)/$J17)*100)</f>
        <v>-69.1131498470948</v>
      </c>
      <c r="S17" s="22">
        <f>IF($K17=0,0,(($M17-$K17)/$K17)*100)</f>
        <v>-30.34547725764039</v>
      </c>
      <c r="T17" s="21">
        <f>IF($E17=0,0,($P17/$E17)*100)</f>
        <v>22.2239263803681</v>
      </c>
      <c r="U17" s="23">
        <f>IF($E17=0,0,($Q17/$E17)*100)</f>
        <v>47.965122699386505</v>
      </c>
      <c r="V17" s="19">
        <v>435000</v>
      </c>
      <c r="W17" s="20"/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27222000</v>
      </c>
      <c r="C19" s="18">
        <v>0</v>
      </c>
      <c r="D19" s="18"/>
      <c r="E19" s="18">
        <f>$B19+$C19+$D19</f>
        <v>27222000</v>
      </c>
      <c r="F19" s="19">
        <v>27221000</v>
      </c>
      <c r="G19" s="20">
        <v>27221000</v>
      </c>
      <c r="H19" s="19">
        <v>0</v>
      </c>
      <c r="I19" s="20">
        <v>154943</v>
      </c>
      <c r="J19" s="19">
        <v>0</v>
      </c>
      <c r="K19" s="20">
        <v>17080590</v>
      </c>
      <c r="L19" s="19">
        <v>0</v>
      </c>
      <c r="M19" s="20">
        <v>6762438</v>
      </c>
      <c r="N19" s="19"/>
      <c r="O19" s="20"/>
      <c r="P19" s="19">
        <f>$H19+$J19+$L19+$N19</f>
        <v>0</v>
      </c>
      <c r="Q19" s="20">
        <f>$I19+$K19+$M19+$O19</f>
        <v>23997971</v>
      </c>
      <c r="R19" s="21">
        <f>IF($J19=0,0,(($L19-$J19)/$J19)*100)</f>
        <v>0</v>
      </c>
      <c r="S19" s="22">
        <f>IF($K19=0,0,(($M19-$K19)/$K19)*100)</f>
        <v>-60.408639280024865</v>
      </c>
      <c r="T19" s="21">
        <f>IF($E19=0,0,($P19/$E19)*100)</f>
        <v>0</v>
      </c>
      <c r="U19" s="23">
        <f>IF($E19=0,0,($Q19/$E19)*100)</f>
        <v>88.15653148188964</v>
      </c>
      <c r="V19" s="19">
        <v>2989000</v>
      </c>
      <c r="W19" s="20"/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46782000</v>
      </c>
      <c r="C21" s="25">
        <f>SUM(C17:C20)</f>
        <v>0</v>
      </c>
      <c r="D21" s="25"/>
      <c r="E21" s="25">
        <f>$B21+$C21+$D21</f>
        <v>46782000</v>
      </c>
      <c r="F21" s="26">
        <f aca="true" t="shared" si="6" ref="F21:O21">SUM(F17:F20)</f>
        <v>46781000</v>
      </c>
      <c r="G21" s="27">
        <f t="shared" si="6"/>
        <v>46781000</v>
      </c>
      <c r="H21" s="26">
        <f t="shared" si="6"/>
        <v>1779000</v>
      </c>
      <c r="I21" s="27">
        <f t="shared" si="6"/>
        <v>4261914</v>
      </c>
      <c r="J21" s="26">
        <f t="shared" si="6"/>
        <v>1962000</v>
      </c>
      <c r="K21" s="27">
        <f t="shared" si="6"/>
        <v>20189854</v>
      </c>
      <c r="L21" s="26">
        <f t="shared" si="6"/>
        <v>606000</v>
      </c>
      <c r="M21" s="27">
        <f t="shared" si="6"/>
        <v>8928181</v>
      </c>
      <c r="N21" s="26">
        <f t="shared" si="6"/>
        <v>0</v>
      </c>
      <c r="O21" s="27">
        <f t="shared" si="6"/>
        <v>0</v>
      </c>
      <c r="P21" s="26">
        <f>$H21+$J21+$L21+$N21</f>
        <v>4347000</v>
      </c>
      <c r="Q21" s="27">
        <f>$I21+$K21+$M21+$O21</f>
        <v>33379949</v>
      </c>
      <c r="R21" s="28">
        <f>IF($J21=0,0,(($L21-$J21)/$J21)*100)</f>
        <v>-69.1131498470948</v>
      </c>
      <c r="S21" s="29">
        <f>IF($K21=0,0,(($M21-$K21)/$K21)*100)</f>
        <v>-55.7788728932859</v>
      </c>
      <c r="T21" s="28">
        <f>IF($E21=0,0,($P21/$E21)*100)</f>
        <v>9.29203539823009</v>
      </c>
      <c r="U21" s="30">
        <f>IF($E21=0,0,($Q21/$E21)*100)</f>
        <v>71.35212047368647</v>
      </c>
      <c r="V21" s="26">
        <f>SUM(V17:V20)</f>
        <v>3424000</v>
      </c>
      <c r="W21" s="27">
        <f>SUM(W17:W20)</f>
        <v>0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>
        <v>17192000</v>
      </c>
      <c r="W23" s="20">
        <v>9585915</v>
      </c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116540000</v>
      </c>
      <c r="C25" s="18">
        <v>0</v>
      </c>
      <c r="D25" s="18"/>
      <c r="E25" s="18">
        <f>$B25+$C25+$D25</f>
        <v>116540000</v>
      </c>
      <c r="F25" s="19">
        <v>116540000</v>
      </c>
      <c r="G25" s="20">
        <v>116540000</v>
      </c>
      <c r="H25" s="19">
        <v>18444000</v>
      </c>
      <c r="I25" s="20">
        <v>12560380</v>
      </c>
      <c r="J25" s="19">
        <v>17997000</v>
      </c>
      <c r="K25" s="20">
        <v>13521551</v>
      </c>
      <c r="L25" s="19">
        <v>21211000</v>
      </c>
      <c r="M25" s="20">
        <v>18666712</v>
      </c>
      <c r="N25" s="19"/>
      <c r="O25" s="20"/>
      <c r="P25" s="19">
        <f>$H25+$J25+$L25+$N25</f>
        <v>57652000</v>
      </c>
      <c r="Q25" s="20">
        <f>$I25+$K25+$M25+$O25</f>
        <v>44748643</v>
      </c>
      <c r="R25" s="21">
        <f>IF($J25=0,0,(($L25-$J25)/$J25)*100)</f>
        <v>17.858531977551813</v>
      </c>
      <c r="S25" s="22">
        <f>IF($K25=0,0,(($M25-$K25)/$K25)*100)</f>
        <v>38.051559321855905</v>
      </c>
      <c r="T25" s="21">
        <f>IF($E25=0,0,($P25/$E25)*100)</f>
        <v>49.46970997082546</v>
      </c>
      <c r="U25" s="23">
        <f>IF($E25=0,0,($Q25/$E25)*100)</f>
        <v>38.39766861163549</v>
      </c>
      <c r="V25" s="19"/>
      <c r="W25" s="20"/>
    </row>
    <row r="26" spans="1:23" ht="12.75" customHeight="1">
      <c r="A26" s="17" t="s">
        <v>48</v>
      </c>
      <c r="B26" s="18">
        <v>6036000</v>
      </c>
      <c r="C26" s="18">
        <v>0</v>
      </c>
      <c r="D26" s="18"/>
      <c r="E26" s="18">
        <f>$B26+$C26+$D26</f>
        <v>6036000</v>
      </c>
      <c r="F26" s="19">
        <v>6036000</v>
      </c>
      <c r="G26" s="20">
        <v>6036000</v>
      </c>
      <c r="H26" s="19">
        <v>703000</v>
      </c>
      <c r="I26" s="20">
        <v>707989</v>
      </c>
      <c r="J26" s="19">
        <v>1134000</v>
      </c>
      <c r="K26" s="20">
        <v>1728858</v>
      </c>
      <c r="L26" s="19">
        <v>2159000</v>
      </c>
      <c r="M26" s="20">
        <v>1380220</v>
      </c>
      <c r="N26" s="19"/>
      <c r="O26" s="20"/>
      <c r="P26" s="19">
        <f>$H26+$J26+$L26+$N26</f>
        <v>3996000</v>
      </c>
      <c r="Q26" s="20">
        <f>$I26+$K26+$M26+$O26</f>
        <v>3817067</v>
      </c>
      <c r="R26" s="21">
        <f>IF($J26=0,0,(($L26-$J26)/$J26)*100)</f>
        <v>90.38800705467372</v>
      </c>
      <c r="S26" s="22">
        <f>IF($K26=0,0,(($M26-$K26)/$K26)*100)</f>
        <v>-20.165797306661393</v>
      </c>
      <c r="T26" s="21">
        <f>IF($E26=0,0,($P26/$E26)*100)</f>
        <v>66.2027833001988</v>
      </c>
      <c r="U26" s="23">
        <f>IF($E26=0,0,($Q26/$E26)*100)</f>
        <v>63.238353214049035</v>
      </c>
      <c r="V26" s="19"/>
      <c r="W26" s="20"/>
    </row>
    <row r="27" spans="1:23" ht="12.75" customHeight="1">
      <c r="A27" s="24" t="s">
        <v>38</v>
      </c>
      <c r="B27" s="25">
        <f>SUM(B23:B26)</f>
        <v>122576000</v>
      </c>
      <c r="C27" s="25">
        <f>SUM(C23:C26)</f>
        <v>0</v>
      </c>
      <c r="D27" s="25"/>
      <c r="E27" s="25">
        <f>$B27+$C27+$D27</f>
        <v>122576000</v>
      </c>
      <c r="F27" s="26">
        <f aca="true" t="shared" si="7" ref="F27:O27">SUM(F23:F26)</f>
        <v>122576000</v>
      </c>
      <c r="G27" s="27">
        <f t="shared" si="7"/>
        <v>122576000</v>
      </c>
      <c r="H27" s="26">
        <f t="shared" si="7"/>
        <v>19147000</v>
      </c>
      <c r="I27" s="27">
        <f t="shared" si="7"/>
        <v>13268369</v>
      </c>
      <c r="J27" s="26">
        <f t="shared" si="7"/>
        <v>19131000</v>
      </c>
      <c r="K27" s="27">
        <f t="shared" si="7"/>
        <v>15250409</v>
      </c>
      <c r="L27" s="26">
        <f t="shared" si="7"/>
        <v>23370000</v>
      </c>
      <c r="M27" s="27">
        <f t="shared" si="7"/>
        <v>20046932</v>
      </c>
      <c r="N27" s="26">
        <f t="shared" si="7"/>
        <v>0</v>
      </c>
      <c r="O27" s="27">
        <f t="shared" si="7"/>
        <v>0</v>
      </c>
      <c r="P27" s="26">
        <f>$H27+$J27+$L27+$N27</f>
        <v>61648000</v>
      </c>
      <c r="Q27" s="27">
        <f>$I27+$K27+$M27+$O27</f>
        <v>48565710</v>
      </c>
      <c r="R27" s="28">
        <f>IF($J27=0,0,(($L27-$J27)/$J27)*100)</f>
        <v>22.157754429982752</v>
      </c>
      <c r="S27" s="29">
        <f>IF($K27=0,0,(($M27-$K27)/$K27)*100)</f>
        <v>31.45176631000519</v>
      </c>
      <c r="T27" s="28">
        <f>IF($E27=0,0,($P27/$E27)*100)</f>
        <v>50.29369534003394</v>
      </c>
      <c r="U27" s="30">
        <f>IF($E27=0,0,($Q27/$E27)*100)</f>
        <v>39.62089642344341</v>
      </c>
      <c r="V27" s="26">
        <f>SUM(V23:V26)</f>
        <v>17192000</v>
      </c>
      <c r="W27" s="27">
        <f>SUM(W23:W26)</f>
        <v>9585915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49422000</v>
      </c>
      <c r="C29" s="18">
        <v>0</v>
      </c>
      <c r="D29" s="18"/>
      <c r="E29" s="18">
        <f>$B29+$C29+$D29</f>
        <v>49422000</v>
      </c>
      <c r="F29" s="19">
        <v>49422000</v>
      </c>
      <c r="G29" s="20">
        <v>49422000</v>
      </c>
      <c r="H29" s="19">
        <v>11686000</v>
      </c>
      <c r="I29" s="20">
        <v>16158374</v>
      </c>
      <c r="J29" s="19">
        <v>15177000</v>
      </c>
      <c r="K29" s="20">
        <v>18572339</v>
      </c>
      <c r="L29" s="19">
        <v>8046000</v>
      </c>
      <c r="M29" s="20">
        <v>10355989</v>
      </c>
      <c r="N29" s="19"/>
      <c r="O29" s="20"/>
      <c r="P29" s="19">
        <f>$H29+$J29+$L29+$N29</f>
        <v>34909000</v>
      </c>
      <c r="Q29" s="20">
        <f>$I29+$K29+$M29+$O29</f>
        <v>45086702</v>
      </c>
      <c r="R29" s="21">
        <f>IF($J29=0,0,(($L29-$J29)/$J29)*100)</f>
        <v>-46.98557027080451</v>
      </c>
      <c r="S29" s="22">
        <f>IF($K29=0,0,(($M29-$K29)/$K29)*100)</f>
        <v>-44.239715848391526</v>
      </c>
      <c r="T29" s="21">
        <f>IF($E29=0,0,($P29/$E29)*100)</f>
        <v>70.63453522722673</v>
      </c>
      <c r="U29" s="23">
        <f>IF($E29=0,0,($Q29/$E29)*100)</f>
        <v>91.22799967625753</v>
      </c>
      <c r="V29" s="19">
        <v>2582000</v>
      </c>
      <c r="W29" s="20">
        <v>2582000</v>
      </c>
    </row>
    <row r="30" spans="1:23" ht="12.75" customHeight="1">
      <c r="A30" s="24" t="s">
        <v>38</v>
      </c>
      <c r="B30" s="25">
        <f>B29</f>
        <v>49422000</v>
      </c>
      <c r="C30" s="25">
        <f>C29</f>
        <v>0</v>
      </c>
      <c r="D30" s="25"/>
      <c r="E30" s="25">
        <f>$B30+$C30+$D30</f>
        <v>49422000</v>
      </c>
      <c r="F30" s="26">
        <f aca="true" t="shared" si="8" ref="F30:O30">F29</f>
        <v>49422000</v>
      </c>
      <c r="G30" s="27">
        <f t="shared" si="8"/>
        <v>49422000</v>
      </c>
      <c r="H30" s="26">
        <f t="shared" si="8"/>
        <v>11686000</v>
      </c>
      <c r="I30" s="27">
        <f t="shared" si="8"/>
        <v>16158374</v>
      </c>
      <c r="J30" s="26">
        <f t="shared" si="8"/>
        <v>15177000</v>
      </c>
      <c r="K30" s="27">
        <f t="shared" si="8"/>
        <v>18572339</v>
      </c>
      <c r="L30" s="26">
        <f t="shared" si="8"/>
        <v>8046000</v>
      </c>
      <c r="M30" s="27">
        <f t="shared" si="8"/>
        <v>10355989</v>
      </c>
      <c r="N30" s="26">
        <f t="shared" si="8"/>
        <v>0</v>
      </c>
      <c r="O30" s="27">
        <f t="shared" si="8"/>
        <v>0</v>
      </c>
      <c r="P30" s="26">
        <f>$H30+$J30+$L30+$N30</f>
        <v>34909000</v>
      </c>
      <c r="Q30" s="27">
        <f>$I30+$K30+$M30+$O30</f>
        <v>45086702</v>
      </c>
      <c r="R30" s="28">
        <f>IF($J30=0,0,(($L30-$J30)/$J30)*100)</f>
        <v>-46.98557027080451</v>
      </c>
      <c r="S30" s="29">
        <f>IF($K30=0,0,(($M30-$K30)/$K30)*100)</f>
        <v>-44.239715848391526</v>
      </c>
      <c r="T30" s="28">
        <f>IF($E30=0,0,($P30/$E30)*100)</f>
        <v>70.63453522722673</v>
      </c>
      <c r="U30" s="30">
        <f>IF($E30=0,0,($Q30/$E30)*100)</f>
        <v>91.22799967625753</v>
      </c>
      <c r="V30" s="26">
        <f>V29</f>
        <v>2582000</v>
      </c>
      <c r="W30" s="27">
        <f>W29</f>
        <v>2582000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133358000</v>
      </c>
      <c r="C32" s="18">
        <v>-100000</v>
      </c>
      <c r="D32" s="18"/>
      <c r="E32" s="18">
        <f aca="true" t="shared" si="9" ref="E32:E37">$B32+$C32+$D32</f>
        <v>133258000</v>
      </c>
      <c r="F32" s="19">
        <v>133258000</v>
      </c>
      <c r="G32" s="20">
        <v>133258000</v>
      </c>
      <c r="H32" s="19">
        <v>5051000</v>
      </c>
      <c r="I32" s="20">
        <v>6131609</v>
      </c>
      <c r="J32" s="19">
        <v>21390000</v>
      </c>
      <c r="K32" s="20">
        <v>21239151</v>
      </c>
      <c r="L32" s="19">
        <v>25493000</v>
      </c>
      <c r="M32" s="20">
        <v>20620904</v>
      </c>
      <c r="N32" s="19"/>
      <c r="O32" s="20"/>
      <c r="P32" s="19">
        <f aca="true" t="shared" si="10" ref="P32:P37">$H32+$J32+$L32+$N32</f>
        <v>51934000</v>
      </c>
      <c r="Q32" s="20">
        <f aca="true" t="shared" si="11" ref="Q32:Q37">$I32+$K32+$M32+$O32</f>
        <v>47991664</v>
      </c>
      <c r="R32" s="21">
        <f aca="true" t="shared" si="12" ref="R32:R37">IF($J32=0,0,(($L32-$J32)/$J32)*100)</f>
        <v>19.181860682561943</v>
      </c>
      <c r="S32" s="22">
        <f aca="true" t="shared" si="13" ref="S32:S37">IF($K32=0,0,(($M32-$K32)/$K32)*100)</f>
        <v>-2.9108837730849038</v>
      </c>
      <c r="T32" s="21">
        <f>IF($E32=0,0,($P32/$E32)*100)</f>
        <v>38.97251947350253</v>
      </c>
      <c r="U32" s="23">
        <f>IF($E32=0,0,($Q32/$E32)*100)</f>
        <v>36.014095964219784</v>
      </c>
      <c r="V32" s="19">
        <v>6533000</v>
      </c>
      <c r="W32" s="20">
        <v>2527000</v>
      </c>
    </row>
    <row r="33" spans="1:23" ht="12.75" customHeight="1">
      <c r="A33" s="17" t="s">
        <v>53</v>
      </c>
      <c r="B33" s="18">
        <v>328045000</v>
      </c>
      <c r="C33" s="18">
        <v>0</v>
      </c>
      <c r="D33" s="18"/>
      <c r="E33" s="18">
        <f t="shared" si="9"/>
        <v>328045000</v>
      </c>
      <c r="F33" s="19">
        <v>328045000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6000000</v>
      </c>
      <c r="C35" s="18">
        <v>5000000</v>
      </c>
      <c r="D35" s="18"/>
      <c r="E35" s="18">
        <f t="shared" si="9"/>
        <v>11000000</v>
      </c>
      <c r="F35" s="19">
        <v>11000000</v>
      </c>
      <c r="G35" s="20">
        <v>11000000</v>
      </c>
      <c r="H35" s="19">
        <v>0</v>
      </c>
      <c r="I35" s="20">
        <v>0</v>
      </c>
      <c r="J35" s="19">
        <v>0</v>
      </c>
      <c r="K35" s="20">
        <v>248000</v>
      </c>
      <c r="L35" s="19">
        <v>0</v>
      </c>
      <c r="M35" s="20">
        <v>742000</v>
      </c>
      <c r="N35" s="19"/>
      <c r="O35" s="20"/>
      <c r="P35" s="19">
        <f t="shared" si="10"/>
        <v>0</v>
      </c>
      <c r="Q35" s="20">
        <f t="shared" si="11"/>
        <v>990000</v>
      </c>
      <c r="R35" s="21">
        <f t="shared" si="12"/>
        <v>0</v>
      </c>
      <c r="S35" s="22">
        <f t="shared" si="13"/>
        <v>199.19354838709677</v>
      </c>
      <c r="T35" s="21">
        <f>IF($E35=0,0,($P35/$E35)*100)</f>
        <v>0</v>
      </c>
      <c r="U35" s="23">
        <f>IF($E35=0,0,($Q35/$E35)*100)</f>
        <v>9</v>
      </c>
      <c r="V35" s="19"/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467403000</v>
      </c>
      <c r="C37" s="25">
        <f>SUM(C32:C36)</f>
        <v>4900000</v>
      </c>
      <c r="D37" s="25"/>
      <c r="E37" s="25">
        <f t="shared" si="9"/>
        <v>472303000</v>
      </c>
      <c r="F37" s="26">
        <f aca="true" t="shared" si="14" ref="F37:O37">SUM(F32:F36)</f>
        <v>472303000</v>
      </c>
      <c r="G37" s="27">
        <f t="shared" si="14"/>
        <v>144258000</v>
      </c>
      <c r="H37" s="26">
        <f t="shared" si="14"/>
        <v>5051000</v>
      </c>
      <c r="I37" s="27">
        <f t="shared" si="14"/>
        <v>6131609</v>
      </c>
      <c r="J37" s="26">
        <f t="shared" si="14"/>
        <v>21390000</v>
      </c>
      <c r="K37" s="27">
        <f t="shared" si="14"/>
        <v>21487151</v>
      </c>
      <c r="L37" s="26">
        <f t="shared" si="14"/>
        <v>25493000</v>
      </c>
      <c r="M37" s="27">
        <f t="shared" si="14"/>
        <v>21362904</v>
      </c>
      <c r="N37" s="26">
        <f t="shared" si="14"/>
        <v>0</v>
      </c>
      <c r="O37" s="27">
        <f t="shared" si="14"/>
        <v>0</v>
      </c>
      <c r="P37" s="26">
        <f t="shared" si="10"/>
        <v>51934000</v>
      </c>
      <c r="Q37" s="27">
        <f t="shared" si="11"/>
        <v>48981664</v>
      </c>
      <c r="R37" s="28">
        <f t="shared" si="12"/>
        <v>19.181860682561943</v>
      </c>
      <c r="S37" s="29">
        <f t="shared" si="13"/>
        <v>-0.5782385947769437</v>
      </c>
      <c r="T37" s="28">
        <f>IF((+$E32+$E35)=0,0,(P37/(+$E32+$E35))*100)</f>
        <v>36.00077638675152</v>
      </c>
      <c r="U37" s="30">
        <f>IF((+$E32+$E35)=0,0,(Q37/(+$E32+$E35))*100)</f>
        <v>33.9542098185196</v>
      </c>
      <c r="V37" s="26">
        <f>SUM(V32:V36)</f>
        <v>6533000</v>
      </c>
      <c r="W37" s="27">
        <f>SUM(W32:W36)</f>
        <v>2527000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284000000</v>
      </c>
      <c r="C40" s="18">
        <v>-64437000</v>
      </c>
      <c r="D40" s="18"/>
      <c r="E40" s="18">
        <f t="shared" si="15"/>
        <v>219563000</v>
      </c>
      <c r="F40" s="19">
        <v>219563000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90000000</v>
      </c>
      <c r="C41" s="18">
        <v>15000000</v>
      </c>
      <c r="D41" s="18"/>
      <c r="E41" s="18">
        <f t="shared" si="15"/>
        <v>105000000</v>
      </c>
      <c r="F41" s="19">
        <v>105000000</v>
      </c>
      <c r="G41" s="20">
        <v>105000000</v>
      </c>
      <c r="H41" s="19">
        <v>6272000</v>
      </c>
      <c r="I41" s="20">
        <v>4923624</v>
      </c>
      <c r="J41" s="19">
        <v>4876000</v>
      </c>
      <c r="K41" s="20">
        <v>18314502</v>
      </c>
      <c r="L41" s="19">
        <v>40158000</v>
      </c>
      <c r="M41" s="20">
        <v>10627377</v>
      </c>
      <c r="N41" s="19"/>
      <c r="O41" s="20"/>
      <c r="P41" s="19">
        <f t="shared" si="16"/>
        <v>51306000</v>
      </c>
      <c r="Q41" s="20">
        <f t="shared" si="17"/>
        <v>33865503</v>
      </c>
      <c r="R41" s="21">
        <f t="shared" si="18"/>
        <v>723.5849056603773</v>
      </c>
      <c r="S41" s="22">
        <f t="shared" si="19"/>
        <v>-41.97288574922758</v>
      </c>
      <c r="T41" s="21">
        <f t="shared" si="20"/>
        <v>48.86285714285714</v>
      </c>
      <c r="U41" s="23">
        <f t="shared" si="21"/>
        <v>32.25286</v>
      </c>
      <c r="V41" s="19">
        <v>25830000</v>
      </c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263740000</v>
      </c>
      <c r="C44" s="18">
        <v>0</v>
      </c>
      <c r="D44" s="18"/>
      <c r="E44" s="18">
        <f t="shared" si="15"/>
        <v>263740000</v>
      </c>
      <c r="F44" s="19">
        <v>263740000</v>
      </c>
      <c r="G44" s="20">
        <v>263740000</v>
      </c>
      <c r="H44" s="19">
        <v>33610000</v>
      </c>
      <c r="I44" s="20">
        <v>25771436</v>
      </c>
      <c r="J44" s="19">
        <v>33284000</v>
      </c>
      <c r="K44" s="20">
        <v>28549302</v>
      </c>
      <c r="L44" s="19">
        <v>5676000</v>
      </c>
      <c r="M44" s="20">
        <v>34898184</v>
      </c>
      <c r="N44" s="19"/>
      <c r="O44" s="20"/>
      <c r="P44" s="19">
        <f t="shared" si="16"/>
        <v>72570000</v>
      </c>
      <c r="Q44" s="20">
        <f t="shared" si="17"/>
        <v>89218922</v>
      </c>
      <c r="R44" s="21">
        <f t="shared" si="18"/>
        <v>-82.94676120658575</v>
      </c>
      <c r="S44" s="22">
        <f t="shared" si="19"/>
        <v>22.23830901364944</v>
      </c>
      <c r="T44" s="21">
        <f t="shared" si="20"/>
        <v>27.51573519375142</v>
      </c>
      <c r="U44" s="23">
        <f t="shared" si="21"/>
        <v>33.828362023204676</v>
      </c>
      <c r="V44" s="19"/>
      <c r="W44" s="20"/>
    </row>
    <row r="45" spans="1:23" ht="12.75" customHeight="1">
      <c r="A45" s="17" t="s">
        <v>64</v>
      </c>
      <c r="B45" s="18">
        <v>182963000</v>
      </c>
      <c r="C45" s="18">
        <v>48933000</v>
      </c>
      <c r="D45" s="18"/>
      <c r="E45" s="18">
        <f t="shared" si="15"/>
        <v>231896000</v>
      </c>
      <c r="F45" s="19">
        <v>231896000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0</v>
      </c>
      <c r="C46" s="18">
        <v>0</v>
      </c>
      <c r="D46" s="18"/>
      <c r="E46" s="18">
        <f t="shared" si="15"/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820703000</v>
      </c>
      <c r="C47" s="25">
        <f>SUM(C39:C46)</f>
        <v>-504000</v>
      </c>
      <c r="D47" s="25"/>
      <c r="E47" s="25">
        <f t="shared" si="15"/>
        <v>820199000</v>
      </c>
      <c r="F47" s="26">
        <f aca="true" t="shared" si="22" ref="F47:O47">SUM(F39:F46)</f>
        <v>820199000</v>
      </c>
      <c r="G47" s="27">
        <f t="shared" si="22"/>
        <v>368740000</v>
      </c>
      <c r="H47" s="26">
        <f t="shared" si="22"/>
        <v>39882000</v>
      </c>
      <c r="I47" s="27">
        <f t="shared" si="22"/>
        <v>30695060</v>
      </c>
      <c r="J47" s="26">
        <f t="shared" si="22"/>
        <v>38160000</v>
      </c>
      <c r="K47" s="27">
        <f t="shared" si="22"/>
        <v>46863804</v>
      </c>
      <c r="L47" s="26">
        <f t="shared" si="22"/>
        <v>45834000</v>
      </c>
      <c r="M47" s="27">
        <f t="shared" si="22"/>
        <v>45525561</v>
      </c>
      <c r="N47" s="26">
        <f t="shared" si="22"/>
        <v>0</v>
      </c>
      <c r="O47" s="27">
        <f t="shared" si="22"/>
        <v>0</v>
      </c>
      <c r="P47" s="26">
        <f t="shared" si="16"/>
        <v>123876000</v>
      </c>
      <c r="Q47" s="27">
        <f t="shared" si="17"/>
        <v>123084425</v>
      </c>
      <c r="R47" s="28">
        <f t="shared" si="18"/>
        <v>20.11006289308176</v>
      </c>
      <c r="S47" s="29">
        <f t="shared" si="19"/>
        <v>-2.8556004544573463</v>
      </c>
      <c r="T47" s="28">
        <f>IF((+$E41+$E43+$E43)=0,0,(P47/(+$E41+$E43+$E44))*100)</f>
        <v>33.594402560069426</v>
      </c>
      <c r="U47" s="30">
        <f>IF((+$E41+$E43+$E44)=0,0,(Q47/(+$E41+$E43+$E44))*100)</f>
        <v>33.37973233172425</v>
      </c>
      <c r="V47" s="26">
        <f>SUM(V39:V46)</f>
        <v>25830000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4500000</v>
      </c>
      <c r="C55" s="18">
        <v>0</v>
      </c>
      <c r="D55" s="18"/>
      <c r="E55" s="18">
        <f>$B55+$C55+$D55</f>
        <v>4500000</v>
      </c>
      <c r="F55" s="19">
        <v>4500000</v>
      </c>
      <c r="G55" s="20">
        <v>4500000</v>
      </c>
      <c r="H55" s="19">
        <v>0</v>
      </c>
      <c r="I55" s="20">
        <v>0</v>
      </c>
      <c r="J55" s="19">
        <v>0</v>
      </c>
      <c r="K55" s="20">
        <v>0</v>
      </c>
      <c r="L55" s="19">
        <v>1635000</v>
      </c>
      <c r="M55" s="20">
        <v>3270848</v>
      </c>
      <c r="N55" s="19"/>
      <c r="O55" s="20"/>
      <c r="P55" s="19">
        <f>$H55+$J55+$L55+$N55</f>
        <v>1635000</v>
      </c>
      <c r="Q55" s="20">
        <f>$I55+$K55+$M55+$O55</f>
        <v>3270848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36.333333333333336</v>
      </c>
      <c r="U55" s="23">
        <f>IF($E55=0,0,($Q55/$E55)*100)</f>
        <v>72.68551111111111</v>
      </c>
      <c r="V55" s="19">
        <v>237000</v>
      </c>
      <c r="W55" s="20"/>
    </row>
    <row r="56" spans="1:23" ht="12.75" customHeight="1">
      <c r="A56" s="17" t="s">
        <v>73</v>
      </c>
      <c r="B56" s="18">
        <v>0</v>
      </c>
      <c r="C56" s="18">
        <v>4500000</v>
      </c>
      <c r="D56" s="18"/>
      <c r="E56" s="18">
        <f>$B56+$C56+$D56</f>
        <v>4500000</v>
      </c>
      <c r="F56" s="19">
        <v>4500000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>
        <v>0</v>
      </c>
      <c r="I57" s="20">
        <v>0</v>
      </c>
      <c r="J57" s="19">
        <v>0</v>
      </c>
      <c r="K57" s="20">
        <v>0</v>
      </c>
      <c r="L57" s="19">
        <v>0</v>
      </c>
      <c r="M57" s="20">
        <v>0</v>
      </c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/>
      <c r="W57" s="20"/>
    </row>
    <row r="58" spans="1:23" ht="12.75" customHeight="1">
      <c r="A58" s="24" t="s">
        <v>38</v>
      </c>
      <c r="B58" s="25">
        <f>SUM(B55:B57)</f>
        <v>4500000</v>
      </c>
      <c r="C58" s="25">
        <f>SUM(C55:C57)</f>
        <v>4500000</v>
      </c>
      <c r="D58" s="25"/>
      <c r="E58" s="25">
        <f>$B58+$C58+$D58</f>
        <v>9000000</v>
      </c>
      <c r="F58" s="26">
        <f aca="true" t="shared" si="24" ref="F58:O58">SUM(F55:F57)</f>
        <v>9000000</v>
      </c>
      <c r="G58" s="27">
        <f t="shared" si="24"/>
        <v>4500000</v>
      </c>
      <c r="H58" s="26">
        <f t="shared" si="24"/>
        <v>0</v>
      </c>
      <c r="I58" s="27">
        <f t="shared" si="24"/>
        <v>0</v>
      </c>
      <c r="J58" s="26">
        <f t="shared" si="24"/>
        <v>0</v>
      </c>
      <c r="K58" s="27">
        <f t="shared" si="24"/>
        <v>0</v>
      </c>
      <c r="L58" s="26">
        <f t="shared" si="24"/>
        <v>1635000</v>
      </c>
      <c r="M58" s="27">
        <f t="shared" si="24"/>
        <v>3270848</v>
      </c>
      <c r="N58" s="26">
        <f t="shared" si="24"/>
        <v>0</v>
      </c>
      <c r="O58" s="27">
        <f t="shared" si="24"/>
        <v>0</v>
      </c>
      <c r="P58" s="26">
        <f>$H58+$J58+$L58+$N58</f>
        <v>1635000</v>
      </c>
      <c r="Q58" s="27">
        <f>$I58+$K58+$M58+$O58</f>
        <v>3270848</v>
      </c>
      <c r="R58" s="28">
        <f>IF($J58=0,0,(($L58-$J58)/$J58)*100)</f>
        <v>0</v>
      </c>
      <c r="S58" s="29">
        <f>IF($K58=0,0,(($M58-$K58)/$K58)*100)</f>
        <v>0</v>
      </c>
      <c r="T58" s="28">
        <f>IF((+$E55+$E57)=0,0,(P58/(+$E55+$E57))*100)</f>
        <v>36.333333333333336</v>
      </c>
      <c r="U58" s="30">
        <f>IF((+$E55+$E57)=0,0,(Q58/(+$E55+$E57))*100)</f>
        <v>72.68551111111111</v>
      </c>
      <c r="V58" s="26">
        <f>SUM(V55:V57)</f>
        <v>237000</v>
      </c>
      <c r="W58" s="27">
        <f>SUM(W55:W57)</f>
        <v>0</v>
      </c>
    </row>
    <row r="59" spans="1:23" ht="12.75" customHeight="1">
      <c r="A59" s="42" t="s">
        <v>75</v>
      </c>
      <c r="B59" s="43">
        <f>SUM(B9:B14,B17:B20,B23:B26,B29,B32:B36,B39:B46,B49:B52,B55:B57)</f>
        <v>1602146000</v>
      </c>
      <c r="C59" s="43">
        <f>SUM(C9:C14,C17:C20,C23:C26,C29,C32:C36,C39:C46,C49:C52,C55:C57)</f>
        <v>64249000</v>
      </c>
      <c r="D59" s="43"/>
      <c r="E59" s="43">
        <f>$B59+$C59+$D59</f>
        <v>1666395000</v>
      </c>
      <c r="F59" s="44">
        <f aca="true" t="shared" si="25" ref="F59:O59">SUM(F9:F14,F17:F20,F23:F26,F29,F32:F36,F39:F46,F49:F52,F55:F57)</f>
        <v>1666394000</v>
      </c>
      <c r="G59" s="45">
        <f t="shared" si="25"/>
        <v>840681000</v>
      </c>
      <c r="H59" s="44">
        <f t="shared" si="25"/>
        <v>103042000</v>
      </c>
      <c r="I59" s="45">
        <f t="shared" si="25"/>
        <v>90075939</v>
      </c>
      <c r="J59" s="44">
        <f t="shared" si="25"/>
        <v>119306000</v>
      </c>
      <c r="K59" s="45">
        <f t="shared" si="25"/>
        <v>142058087</v>
      </c>
      <c r="L59" s="44">
        <f t="shared" si="25"/>
        <v>122216000</v>
      </c>
      <c r="M59" s="45">
        <f t="shared" si="25"/>
        <v>125767448</v>
      </c>
      <c r="N59" s="44">
        <f t="shared" si="25"/>
        <v>0</v>
      </c>
      <c r="O59" s="45">
        <f t="shared" si="25"/>
        <v>0</v>
      </c>
      <c r="P59" s="44">
        <f>$H59+$J59+$L59+$N59</f>
        <v>344564000</v>
      </c>
      <c r="Q59" s="45">
        <f>$I59+$K59+$M59+$O59</f>
        <v>357901474</v>
      </c>
      <c r="R59" s="46">
        <f>IF($J59=0,0,(($L59-$J59)/$J59)*100)</f>
        <v>2.439106163981694</v>
      </c>
      <c r="S59" s="47">
        <f>IF($K59=0,0,(($M59-$K59)/$K59)*100)</f>
        <v>-11.467590014780363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31.014224288853065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32.21473104545778</v>
      </c>
      <c r="V59" s="44">
        <f>SUM(V9:V14,V17:V20,V23:V26,V29,V32:V36,V39:V46,V49:V52,V55:V57)</f>
        <v>55904000</v>
      </c>
      <c r="W59" s="45">
        <f>SUM(W9:W14,W17:W20,W23:W26,W29,W32:W36,W39:W46,W49:W52,W55:W57)</f>
        <v>14694915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1745385000</v>
      </c>
      <c r="C61" s="18">
        <v>10000000</v>
      </c>
      <c r="D61" s="18"/>
      <c r="E61" s="18">
        <f>$B61+$C61+$D61</f>
        <v>1755385000</v>
      </c>
      <c r="F61" s="19">
        <v>1773227000</v>
      </c>
      <c r="G61" s="20">
        <v>1755385000</v>
      </c>
      <c r="H61" s="19">
        <v>254256000</v>
      </c>
      <c r="I61" s="20">
        <v>257468776</v>
      </c>
      <c r="J61" s="19">
        <v>443364000</v>
      </c>
      <c r="K61" s="20">
        <v>411706572</v>
      </c>
      <c r="L61" s="19">
        <v>454818000</v>
      </c>
      <c r="M61" s="20">
        <v>396653921</v>
      </c>
      <c r="N61" s="19"/>
      <c r="O61" s="20"/>
      <c r="P61" s="19">
        <f>$H61+$J61+$L61+$N61</f>
        <v>1152438000</v>
      </c>
      <c r="Q61" s="20">
        <f>$I61+$K61+$M61+$O61</f>
        <v>1065829269</v>
      </c>
      <c r="R61" s="21">
        <f>IF($J61=0,0,(($L61-$J61)/$J61)*100)</f>
        <v>2.583430319105746</v>
      </c>
      <c r="S61" s="22">
        <f>IF($K61=0,0,(($M61-$K61)/$K61)*100)</f>
        <v>-3.6561599993113543</v>
      </c>
      <c r="T61" s="21">
        <f>IF($E61=0,0,($P61/$E61)*100)</f>
        <v>65.65158070736618</v>
      </c>
      <c r="U61" s="23">
        <f>IF($E61=0,0,($Q61/$E61)*100)</f>
        <v>60.71769264292448</v>
      </c>
      <c r="V61" s="19">
        <v>112158000</v>
      </c>
      <c r="W61" s="20">
        <v>6755599</v>
      </c>
    </row>
    <row r="62" spans="1:23" ht="12.75" customHeight="1">
      <c r="A62" s="35" t="s">
        <v>38</v>
      </c>
      <c r="B62" s="36">
        <f>B61</f>
        <v>1745385000</v>
      </c>
      <c r="C62" s="36">
        <f>C61</f>
        <v>10000000</v>
      </c>
      <c r="D62" s="36"/>
      <c r="E62" s="36">
        <f>$B62+$C62+$D62</f>
        <v>1755385000</v>
      </c>
      <c r="F62" s="37">
        <f aca="true" t="shared" si="26" ref="F62:O62">F61</f>
        <v>1773227000</v>
      </c>
      <c r="G62" s="38">
        <f t="shared" si="26"/>
        <v>1755385000</v>
      </c>
      <c r="H62" s="37">
        <f t="shared" si="26"/>
        <v>254256000</v>
      </c>
      <c r="I62" s="38">
        <f t="shared" si="26"/>
        <v>257468776</v>
      </c>
      <c r="J62" s="37">
        <f t="shared" si="26"/>
        <v>443364000</v>
      </c>
      <c r="K62" s="38">
        <f t="shared" si="26"/>
        <v>411706572</v>
      </c>
      <c r="L62" s="37">
        <f t="shared" si="26"/>
        <v>454818000</v>
      </c>
      <c r="M62" s="38">
        <f t="shared" si="26"/>
        <v>396653921</v>
      </c>
      <c r="N62" s="37">
        <f t="shared" si="26"/>
        <v>0</v>
      </c>
      <c r="O62" s="38">
        <f t="shared" si="26"/>
        <v>0</v>
      </c>
      <c r="P62" s="37">
        <f>$H62+$J62+$L62+$N62</f>
        <v>1152438000</v>
      </c>
      <c r="Q62" s="38">
        <f>$I62+$K62+$M62+$O62</f>
        <v>1065829269</v>
      </c>
      <c r="R62" s="39">
        <f>IF($J62=0,0,(($L62-$J62)/$J62)*100)</f>
        <v>2.583430319105746</v>
      </c>
      <c r="S62" s="40">
        <f>IF($K62=0,0,(($M62-$K62)/$K62)*100)</f>
        <v>-3.6561599993113543</v>
      </c>
      <c r="T62" s="39">
        <f>IF($E62=0,0,($P62/$E62)*100)</f>
        <v>65.65158070736618</v>
      </c>
      <c r="U62" s="41">
        <f>IF($E62=0,0,($Q62/$E62)*100)</f>
        <v>60.71769264292448</v>
      </c>
      <c r="V62" s="37">
        <f>V61</f>
        <v>112158000</v>
      </c>
      <c r="W62" s="38">
        <f>W61</f>
        <v>6755599</v>
      </c>
    </row>
    <row r="63" spans="1:23" ht="12.75" customHeight="1">
      <c r="A63" s="42" t="s">
        <v>75</v>
      </c>
      <c r="B63" s="43">
        <f>B61</f>
        <v>1745385000</v>
      </c>
      <c r="C63" s="43">
        <f>C61</f>
        <v>10000000</v>
      </c>
      <c r="D63" s="43"/>
      <c r="E63" s="43">
        <f>$B63+$C63+$D63</f>
        <v>1755385000</v>
      </c>
      <c r="F63" s="44">
        <f aca="true" t="shared" si="27" ref="F63:O63">F61</f>
        <v>1773227000</v>
      </c>
      <c r="G63" s="45">
        <f t="shared" si="27"/>
        <v>1755385000</v>
      </c>
      <c r="H63" s="44">
        <f t="shared" si="27"/>
        <v>254256000</v>
      </c>
      <c r="I63" s="45">
        <f t="shared" si="27"/>
        <v>257468776</v>
      </c>
      <c r="J63" s="44">
        <f t="shared" si="27"/>
        <v>443364000</v>
      </c>
      <c r="K63" s="45">
        <f t="shared" si="27"/>
        <v>411706572</v>
      </c>
      <c r="L63" s="44">
        <f t="shared" si="27"/>
        <v>454818000</v>
      </c>
      <c r="M63" s="45">
        <f t="shared" si="27"/>
        <v>396653921</v>
      </c>
      <c r="N63" s="44">
        <f t="shared" si="27"/>
        <v>0</v>
      </c>
      <c r="O63" s="45">
        <f t="shared" si="27"/>
        <v>0</v>
      </c>
      <c r="P63" s="44">
        <f>$H63+$J63+$L63+$N63</f>
        <v>1152438000</v>
      </c>
      <c r="Q63" s="45">
        <f>$I63+$K63+$M63+$O63</f>
        <v>1065829269</v>
      </c>
      <c r="R63" s="46">
        <f>IF($J63=0,0,(($L63-$J63)/$J63)*100)</f>
        <v>2.583430319105746</v>
      </c>
      <c r="S63" s="47">
        <f>IF($K63=0,0,(($M63-$K63)/$K63)*100)</f>
        <v>-3.6561599993113543</v>
      </c>
      <c r="T63" s="46">
        <f>IF($E63=0,0,($P63/$E63)*100)</f>
        <v>65.65158070736618</v>
      </c>
      <c r="U63" s="50">
        <f>IF($E63=0,0,($Q63/$E63)*100)</f>
        <v>60.71769264292448</v>
      </c>
      <c r="V63" s="44">
        <f>V61</f>
        <v>112158000</v>
      </c>
      <c r="W63" s="45">
        <f>W61</f>
        <v>6755599</v>
      </c>
    </row>
    <row r="64" spans="1:23" ht="12.75" customHeight="1" thickBot="1">
      <c r="A64" s="42" t="s">
        <v>77</v>
      </c>
      <c r="B64" s="43">
        <f>SUM(B9:B14,B17:B20,B23:B26,B29,B32:B36,B39:B46,B49:B52,B55:B57,B61)</f>
        <v>3347531000</v>
      </c>
      <c r="C64" s="43">
        <f>SUM(C9:C14,C17:C20,C23:C26,C29,C32:C36,C39:C46,C49:C52,C55:C57,C61)</f>
        <v>74249000</v>
      </c>
      <c r="D64" s="43"/>
      <c r="E64" s="43">
        <f>$B64+$C64+$D64</f>
        <v>3421780000</v>
      </c>
      <c r="F64" s="44">
        <f aca="true" t="shared" si="28" ref="F64:O64">SUM(F9:F14,F17:F20,F23:F26,F29,F32:F36,F39:F46,F49:F52,F55:F57,F61)</f>
        <v>3439621000</v>
      </c>
      <c r="G64" s="45">
        <f t="shared" si="28"/>
        <v>2596066000</v>
      </c>
      <c r="H64" s="44">
        <f t="shared" si="28"/>
        <v>357298000</v>
      </c>
      <c r="I64" s="45">
        <f t="shared" si="28"/>
        <v>347544715</v>
      </c>
      <c r="J64" s="44">
        <f t="shared" si="28"/>
        <v>562670000</v>
      </c>
      <c r="K64" s="45">
        <f t="shared" si="28"/>
        <v>553764659</v>
      </c>
      <c r="L64" s="44">
        <f t="shared" si="28"/>
        <v>577034000</v>
      </c>
      <c r="M64" s="45">
        <f t="shared" si="28"/>
        <v>522421369</v>
      </c>
      <c r="N64" s="44">
        <f t="shared" si="28"/>
        <v>0</v>
      </c>
      <c r="O64" s="45">
        <f t="shared" si="28"/>
        <v>0</v>
      </c>
      <c r="P64" s="44">
        <f>$H64+$J64+$L64+$N64</f>
        <v>1497002000</v>
      </c>
      <c r="Q64" s="45">
        <f>$I64+$K64+$M64+$O64</f>
        <v>1423730743</v>
      </c>
      <c r="R64" s="46">
        <f>IF($J64=0,0,(($L64-$J64)/$J64)*100)</f>
        <v>2.5528284785042743</v>
      </c>
      <c r="S64" s="47">
        <f>IF($K64=0,0,(($M64-$K64)/$K64)*100)</f>
        <v>-5.660037976529665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52.22636838484328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49.67013154607985</v>
      </c>
      <c r="V64" s="44">
        <f>SUM(V9:V14,V17:V20,V23:V26,V29,V32:V36,V39:V46,V49:V52,V55:V57,V61)</f>
        <v>168062000</v>
      </c>
      <c r="W64" s="45">
        <f>SUM(W9:W14,W17:W20,W23:W26,W29,W32:W36,W39:W46,W49:W52,W55:W57,W61)</f>
        <v>21450514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136107000</v>
      </c>
      <c r="C77" s="94">
        <f t="shared" si="30"/>
        <v>292317000</v>
      </c>
      <c r="D77" s="94">
        <f t="shared" si="30"/>
        <v>0</v>
      </c>
      <c r="E77" s="94">
        <f t="shared" si="30"/>
        <v>428424000</v>
      </c>
      <c r="F77" s="94">
        <f t="shared" si="30"/>
        <v>0</v>
      </c>
      <c r="G77" s="94">
        <f t="shared" si="30"/>
        <v>0</v>
      </c>
      <c r="H77" s="94">
        <f t="shared" si="30"/>
        <v>216051000</v>
      </c>
      <c r="I77" s="94">
        <f t="shared" si="30"/>
        <v>0</v>
      </c>
      <c r="J77" s="94">
        <f t="shared" si="30"/>
        <v>77121000</v>
      </c>
      <c r="K77" s="94">
        <f t="shared" si="30"/>
        <v>0</v>
      </c>
      <c r="L77" s="94">
        <f t="shared" si="30"/>
        <v>108792000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401964000</v>
      </c>
      <c r="Q77" s="95">
        <f t="shared" si="30"/>
        <v>0</v>
      </c>
      <c r="R77" s="96">
        <f t="shared" si="30"/>
        <v>966109.4284986184</v>
      </c>
      <c r="S77" s="96">
        <f t="shared" si="30"/>
        <v>0</v>
      </c>
      <c r="T77" s="97">
        <f>IF(SUM($E78:$E86)=0,0,(P77/SUM($E78:$E86))*100)</f>
        <v>93.82387541314212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463000</v>
      </c>
      <c r="C79" s="88">
        <v>139017000</v>
      </c>
      <c r="D79" s="88"/>
      <c r="E79" s="88">
        <f t="shared" si="31"/>
        <v>139480000</v>
      </c>
      <c r="F79" s="88">
        <v>0</v>
      </c>
      <c r="G79" s="88">
        <v>0</v>
      </c>
      <c r="H79" s="88">
        <v>79523000</v>
      </c>
      <c r="I79" s="88">
        <v>0</v>
      </c>
      <c r="J79" s="88">
        <v>60103000</v>
      </c>
      <c r="K79" s="88">
        <v>0</v>
      </c>
      <c r="L79" s="88">
        <v>0</v>
      </c>
      <c r="M79" s="88">
        <v>0</v>
      </c>
      <c r="N79" s="88"/>
      <c r="O79" s="88"/>
      <c r="P79" s="90">
        <f t="shared" si="32"/>
        <v>139626000</v>
      </c>
      <c r="Q79" s="90">
        <f t="shared" si="33"/>
        <v>0</v>
      </c>
      <c r="R79" s="101">
        <f t="shared" si="34"/>
        <v>-100</v>
      </c>
      <c r="S79" s="102">
        <f t="shared" si="35"/>
        <v>0</v>
      </c>
      <c r="T79" s="101">
        <f t="shared" si="36"/>
        <v>100.10467450530543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84000</v>
      </c>
      <c r="C80" s="88">
        <v>46000</v>
      </c>
      <c r="D80" s="88"/>
      <c r="E80" s="88">
        <f t="shared" si="31"/>
        <v>130000</v>
      </c>
      <c r="F80" s="88">
        <v>0</v>
      </c>
      <c r="G80" s="88">
        <v>0</v>
      </c>
      <c r="H80" s="88">
        <v>38000</v>
      </c>
      <c r="I80" s="88">
        <v>0</v>
      </c>
      <c r="J80" s="88">
        <v>18000</v>
      </c>
      <c r="K80" s="88">
        <v>0</v>
      </c>
      <c r="L80" s="88">
        <v>45000</v>
      </c>
      <c r="M80" s="88">
        <v>0</v>
      </c>
      <c r="N80" s="88"/>
      <c r="O80" s="88"/>
      <c r="P80" s="90">
        <f t="shared" si="32"/>
        <v>101000</v>
      </c>
      <c r="Q80" s="90">
        <f t="shared" si="33"/>
        <v>0</v>
      </c>
      <c r="R80" s="101">
        <f t="shared" si="34"/>
        <v>150</v>
      </c>
      <c r="S80" s="102">
        <f t="shared" si="35"/>
        <v>0</v>
      </c>
      <c r="T80" s="101">
        <f t="shared" si="36"/>
        <v>77.6923076923077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123636000</v>
      </c>
      <c r="C81" s="88">
        <v>0</v>
      </c>
      <c r="D81" s="88"/>
      <c r="E81" s="88">
        <f t="shared" si="31"/>
        <v>123636000</v>
      </c>
      <c r="F81" s="88">
        <v>0</v>
      </c>
      <c r="G81" s="88">
        <v>0</v>
      </c>
      <c r="H81" s="88">
        <v>128627000</v>
      </c>
      <c r="I81" s="88">
        <v>0</v>
      </c>
      <c r="J81" s="88">
        <v>16945000</v>
      </c>
      <c r="K81" s="88">
        <v>0</v>
      </c>
      <c r="L81" s="88">
        <v>2753000</v>
      </c>
      <c r="M81" s="88">
        <v>0</v>
      </c>
      <c r="N81" s="88"/>
      <c r="O81" s="88"/>
      <c r="P81" s="90">
        <f t="shared" si="32"/>
        <v>148325000</v>
      </c>
      <c r="Q81" s="90">
        <f t="shared" si="33"/>
        <v>0</v>
      </c>
      <c r="R81" s="101">
        <f t="shared" si="34"/>
        <v>-83.753319563293</v>
      </c>
      <c r="S81" s="102">
        <f t="shared" si="35"/>
        <v>0</v>
      </c>
      <c r="T81" s="101">
        <f t="shared" si="36"/>
        <v>119.9691028503025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0</v>
      </c>
      <c r="C82" s="88">
        <v>157000</v>
      </c>
      <c r="D82" s="88"/>
      <c r="E82" s="88">
        <f t="shared" si="31"/>
        <v>157000</v>
      </c>
      <c r="F82" s="88">
        <v>0</v>
      </c>
      <c r="G82" s="88">
        <v>0</v>
      </c>
      <c r="H82" s="88">
        <v>7000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/>
      <c r="O82" s="88"/>
      <c r="P82" s="90">
        <f t="shared" si="32"/>
        <v>7000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4.45859872611465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100000</v>
      </c>
      <c r="C83" s="88">
        <v>-1000</v>
      </c>
      <c r="D83" s="88"/>
      <c r="E83" s="88">
        <f t="shared" si="31"/>
        <v>99000</v>
      </c>
      <c r="F83" s="88">
        <v>0</v>
      </c>
      <c r="G83" s="88">
        <v>0</v>
      </c>
      <c r="H83" s="88">
        <v>25000</v>
      </c>
      <c r="I83" s="88">
        <v>0</v>
      </c>
      <c r="J83" s="88">
        <v>40000</v>
      </c>
      <c r="K83" s="88">
        <v>0</v>
      </c>
      <c r="L83" s="88">
        <v>10000</v>
      </c>
      <c r="M83" s="88">
        <v>0</v>
      </c>
      <c r="N83" s="88"/>
      <c r="O83" s="88"/>
      <c r="P83" s="90">
        <f t="shared" si="32"/>
        <v>75000</v>
      </c>
      <c r="Q83" s="90">
        <f t="shared" si="33"/>
        <v>0</v>
      </c>
      <c r="R83" s="101">
        <f t="shared" si="34"/>
        <v>-75</v>
      </c>
      <c r="S83" s="102">
        <f t="shared" si="35"/>
        <v>0</v>
      </c>
      <c r="T83" s="101">
        <f t="shared" si="36"/>
        <v>75.75757575757575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8596000</v>
      </c>
      <c r="C84" s="88">
        <v>148298000</v>
      </c>
      <c r="D84" s="88"/>
      <c r="E84" s="88">
        <f t="shared" si="31"/>
        <v>156894000</v>
      </c>
      <c r="F84" s="88">
        <v>0</v>
      </c>
      <c r="G84" s="88">
        <v>0</v>
      </c>
      <c r="H84" s="88">
        <v>24000</v>
      </c>
      <c r="I84" s="88">
        <v>0</v>
      </c>
      <c r="J84" s="88">
        <v>11000</v>
      </c>
      <c r="K84" s="88">
        <v>0</v>
      </c>
      <c r="L84" s="88">
        <v>105800000</v>
      </c>
      <c r="M84" s="88">
        <v>0</v>
      </c>
      <c r="N84" s="88"/>
      <c r="O84" s="88"/>
      <c r="P84" s="90">
        <f t="shared" si="32"/>
        <v>105835000</v>
      </c>
      <c r="Q84" s="90">
        <f t="shared" si="33"/>
        <v>0</v>
      </c>
      <c r="R84" s="101">
        <f t="shared" si="34"/>
        <v>961718.1818181818</v>
      </c>
      <c r="S84" s="102">
        <f t="shared" si="35"/>
        <v>0</v>
      </c>
      <c r="T84" s="101">
        <f t="shared" si="36"/>
        <v>67.45637181791528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20000</v>
      </c>
      <c r="C85" s="88">
        <v>0</v>
      </c>
      <c r="D85" s="88"/>
      <c r="E85" s="88">
        <f t="shared" si="31"/>
        <v>20000</v>
      </c>
      <c r="F85" s="88">
        <v>0</v>
      </c>
      <c r="G85" s="88">
        <v>0</v>
      </c>
      <c r="H85" s="88">
        <v>2000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2000</v>
      </c>
      <c r="Q85" s="90">
        <f t="shared" si="33"/>
        <v>0</v>
      </c>
      <c r="R85" s="101">
        <f t="shared" si="34"/>
        <v>0</v>
      </c>
      <c r="S85" s="102">
        <f t="shared" si="35"/>
        <v>0</v>
      </c>
      <c r="T85" s="101">
        <f t="shared" si="36"/>
        <v>10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3208000</v>
      </c>
      <c r="C86" s="105">
        <v>4800000</v>
      </c>
      <c r="D86" s="105"/>
      <c r="E86" s="105">
        <f t="shared" si="31"/>
        <v>8008000</v>
      </c>
      <c r="F86" s="105">
        <v>0</v>
      </c>
      <c r="G86" s="105">
        <v>0</v>
      </c>
      <c r="H86" s="105">
        <v>7805000</v>
      </c>
      <c r="I86" s="105">
        <v>0</v>
      </c>
      <c r="J86" s="105">
        <v>4000</v>
      </c>
      <c r="K86" s="105">
        <v>0</v>
      </c>
      <c r="L86" s="105">
        <v>184000</v>
      </c>
      <c r="M86" s="105">
        <v>0</v>
      </c>
      <c r="N86" s="105"/>
      <c r="O86" s="105"/>
      <c r="P86" s="106">
        <f t="shared" si="32"/>
        <v>7993000</v>
      </c>
      <c r="Q86" s="106">
        <f t="shared" si="33"/>
        <v>0</v>
      </c>
      <c r="R86" s="107">
        <f t="shared" si="34"/>
        <v>4500</v>
      </c>
      <c r="S86" s="108">
        <f t="shared" si="35"/>
        <v>0</v>
      </c>
      <c r="T86" s="107">
        <f t="shared" si="36"/>
        <v>99.8126873126873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136107000</v>
      </c>
      <c r="C104" s="121">
        <f t="shared" si="44"/>
        <v>292317000</v>
      </c>
      <c r="D104" s="121">
        <f t="shared" si="44"/>
        <v>0</v>
      </c>
      <c r="E104" s="121">
        <f t="shared" si="44"/>
        <v>428424000</v>
      </c>
      <c r="F104" s="121">
        <f t="shared" si="44"/>
        <v>0</v>
      </c>
      <c r="G104" s="121">
        <f t="shared" si="44"/>
        <v>0</v>
      </c>
      <c r="H104" s="121">
        <f t="shared" si="44"/>
        <v>216051000</v>
      </c>
      <c r="I104" s="121">
        <f t="shared" si="44"/>
        <v>0</v>
      </c>
      <c r="J104" s="121">
        <f t="shared" si="44"/>
        <v>77121000</v>
      </c>
      <c r="K104" s="121">
        <f t="shared" si="44"/>
        <v>0</v>
      </c>
      <c r="L104" s="121">
        <f t="shared" si="44"/>
        <v>108792000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401964000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0.9382387541314212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136107000</v>
      </c>
      <c r="C105" s="124">
        <f aca="true" t="shared" si="45" ref="C105:Q105">C77</f>
        <v>292317000</v>
      </c>
      <c r="D105" s="124">
        <f t="shared" si="45"/>
        <v>0</v>
      </c>
      <c r="E105" s="124">
        <f t="shared" si="45"/>
        <v>428424000</v>
      </c>
      <c r="F105" s="124">
        <f t="shared" si="45"/>
        <v>0</v>
      </c>
      <c r="G105" s="124">
        <f t="shared" si="45"/>
        <v>0</v>
      </c>
      <c r="H105" s="124">
        <f t="shared" si="45"/>
        <v>216051000</v>
      </c>
      <c r="I105" s="124">
        <f t="shared" si="45"/>
        <v>0</v>
      </c>
      <c r="J105" s="124">
        <f t="shared" si="45"/>
        <v>77121000</v>
      </c>
      <c r="K105" s="124">
        <f t="shared" si="45"/>
        <v>0</v>
      </c>
      <c r="L105" s="124">
        <f t="shared" si="45"/>
        <v>108792000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401964000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0.9382387541314212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50" sqref="A50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54375000</v>
      </c>
      <c r="C10" s="18">
        <v>0</v>
      </c>
      <c r="D10" s="18"/>
      <c r="E10" s="18">
        <f aca="true" t="shared" si="0" ref="E10:E15">$B10+$C10+$D10</f>
        <v>54375000</v>
      </c>
      <c r="F10" s="19">
        <v>54375000</v>
      </c>
      <c r="G10" s="20">
        <v>54375000</v>
      </c>
      <c r="H10" s="19">
        <v>11133000</v>
      </c>
      <c r="I10" s="20">
        <v>12333482</v>
      </c>
      <c r="J10" s="19">
        <v>12107000</v>
      </c>
      <c r="K10" s="20">
        <v>13230708</v>
      </c>
      <c r="L10" s="19">
        <v>10398000</v>
      </c>
      <c r="M10" s="20">
        <v>9905998</v>
      </c>
      <c r="N10" s="19"/>
      <c r="O10" s="20"/>
      <c r="P10" s="19">
        <f aca="true" t="shared" si="1" ref="P10:P15">$H10+$J10+$L10+$N10</f>
        <v>33638000</v>
      </c>
      <c r="Q10" s="20">
        <f aca="true" t="shared" si="2" ref="Q10:Q15">$I10+$K10+$M10+$O10</f>
        <v>35470188</v>
      </c>
      <c r="R10" s="21">
        <f aca="true" t="shared" si="3" ref="R10:R15">IF($J10=0,0,(($L10-$J10)/$J10)*100)</f>
        <v>-14.115800776410342</v>
      </c>
      <c r="S10" s="22">
        <f aca="true" t="shared" si="4" ref="S10:S15">IF($K10=0,0,(($M10-$K10)/$K10)*100)</f>
        <v>-25.128738386486955</v>
      </c>
      <c r="T10" s="21">
        <f>IF($E10=0,0,($P10/$E10)*100)</f>
        <v>61.86298850574713</v>
      </c>
      <c r="U10" s="23">
        <f>IF($E10=0,0,($Q10/$E10)*100)</f>
        <v>65.23252965517241</v>
      </c>
      <c r="V10" s="19">
        <v>233000</v>
      </c>
      <c r="W10" s="20">
        <v>55778</v>
      </c>
    </row>
    <row r="11" spans="1:23" ht="12.75" customHeight="1">
      <c r="A11" s="17" t="s">
        <v>35</v>
      </c>
      <c r="B11" s="18">
        <v>6500000</v>
      </c>
      <c r="C11" s="18">
        <v>0</v>
      </c>
      <c r="D11" s="18"/>
      <c r="E11" s="18">
        <f t="shared" si="0"/>
        <v>6500000</v>
      </c>
      <c r="F11" s="19">
        <v>6500000</v>
      </c>
      <c r="G11" s="20">
        <v>0</v>
      </c>
      <c r="H11" s="19">
        <v>976000</v>
      </c>
      <c r="I11" s="20">
        <v>978847</v>
      </c>
      <c r="J11" s="19">
        <v>2069000</v>
      </c>
      <c r="K11" s="20">
        <v>1802395</v>
      </c>
      <c r="L11" s="19">
        <v>0</v>
      </c>
      <c r="M11" s="20">
        <v>1207316</v>
      </c>
      <c r="N11" s="19"/>
      <c r="O11" s="20"/>
      <c r="P11" s="19">
        <f t="shared" si="1"/>
        <v>3045000</v>
      </c>
      <c r="Q11" s="20">
        <f t="shared" si="2"/>
        <v>3988558</v>
      </c>
      <c r="R11" s="21">
        <f t="shared" si="3"/>
        <v>-100</v>
      </c>
      <c r="S11" s="22">
        <f t="shared" si="4"/>
        <v>-33.01601480252664</v>
      </c>
      <c r="T11" s="21">
        <f>IF($E11=0,0,($P11/$E11)*100)</f>
        <v>46.84615384615385</v>
      </c>
      <c r="U11" s="23">
        <f>IF($E11=0,0,($Q11/$E11)*100)</f>
        <v>61.36243076923077</v>
      </c>
      <c r="V11" s="19">
        <v>238000</v>
      </c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5000000</v>
      </c>
      <c r="C13" s="18">
        <v>-4180000</v>
      </c>
      <c r="D13" s="18"/>
      <c r="E13" s="18">
        <f t="shared" si="0"/>
        <v>820000</v>
      </c>
      <c r="F13" s="19">
        <v>820000</v>
      </c>
      <c r="G13" s="20">
        <v>820000</v>
      </c>
      <c r="H13" s="19">
        <v>0</v>
      </c>
      <c r="I13" s="20">
        <v>0</v>
      </c>
      <c r="J13" s="19">
        <v>0</v>
      </c>
      <c r="K13" s="20">
        <v>0</v>
      </c>
      <c r="L13" s="19">
        <v>0</v>
      </c>
      <c r="M13" s="20">
        <v>0</v>
      </c>
      <c r="N13" s="19"/>
      <c r="O13" s="20"/>
      <c r="P13" s="19">
        <f t="shared" si="1"/>
        <v>0</v>
      </c>
      <c r="Q13" s="20">
        <f t="shared" si="2"/>
        <v>0</v>
      </c>
      <c r="R13" s="21">
        <f t="shared" si="3"/>
        <v>0</v>
      </c>
      <c r="S13" s="22">
        <f t="shared" si="4"/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 customHeight="1">
      <c r="A14" s="17" t="s">
        <v>37</v>
      </c>
      <c r="B14" s="18">
        <v>100000</v>
      </c>
      <c r="C14" s="18">
        <v>1074000</v>
      </c>
      <c r="D14" s="18"/>
      <c r="E14" s="18">
        <f t="shared" si="0"/>
        <v>1174000</v>
      </c>
      <c r="F14" s="19">
        <v>1174000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65975000</v>
      </c>
      <c r="C15" s="25">
        <f>SUM(C9:C14)</f>
        <v>-3106000</v>
      </c>
      <c r="D15" s="25"/>
      <c r="E15" s="25">
        <f t="shared" si="0"/>
        <v>62869000</v>
      </c>
      <c r="F15" s="26">
        <f aca="true" t="shared" si="5" ref="F15:O15">SUM(F9:F14)</f>
        <v>62869000</v>
      </c>
      <c r="G15" s="27">
        <f t="shared" si="5"/>
        <v>55195000</v>
      </c>
      <c r="H15" s="26">
        <f t="shared" si="5"/>
        <v>12109000</v>
      </c>
      <c r="I15" s="27">
        <f t="shared" si="5"/>
        <v>13312329</v>
      </c>
      <c r="J15" s="26">
        <f t="shared" si="5"/>
        <v>14176000</v>
      </c>
      <c r="K15" s="27">
        <f t="shared" si="5"/>
        <v>15033103</v>
      </c>
      <c r="L15" s="26">
        <f t="shared" si="5"/>
        <v>10398000</v>
      </c>
      <c r="M15" s="27">
        <f t="shared" si="5"/>
        <v>11113314</v>
      </c>
      <c r="N15" s="26">
        <f t="shared" si="5"/>
        <v>0</v>
      </c>
      <c r="O15" s="27">
        <f t="shared" si="5"/>
        <v>0</v>
      </c>
      <c r="P15" s="26">
        <f t="shared" si="1"/>
        <v>36683000</v>
      </c>
      <c r="Q15" s="27">
        <f t="shared" si="2"/>
        <v>39458746</v>
      </c>
      <c r="R15" s="28">
        <f t="shared" si="3"/>
        <v>-26.650677200902933</v>
      </c>
      <c r="S15" s="29">
        <f t="shared" si="4"/>
        <v>-26.074383977812165</v>
      </c>
      <c r="T15" s="28">
        <f>IF(SUM($E9:$E13)=0,0,(P15/SUM($E9:$E13))*100)</f>
        <v>59.458627117270446</v>
      </c>
      <c r="U15" s="30">
        <f>IF(SUM($E9:$E13)=0,0,(Q15/SUM($E9:$E13))*100)</f>
        <v>63.95776967339331</v>
      </c>
      <c r="V15" s="26">
        <f>SUM(V9:V14)</f>
        <v>471000</v>
      </c>
      <c r="W15" s="27">
        <f>SUM(W9:W14)</f>
        <v>55778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29790000</v>
      </c>
      <c r="C17" s="18">
        <v>0</v>
      </c>
      <c r="D17" s="18"/>
      <c r="E17" s="18">
        <f>$B17+$C17+$D17</f>
        <v>29790000</v>
      </c>
      <c r="F17" s="19">
        <v>29790000</v>
      </c>
      <c r="G17" s="20">
        <v>29790000</v>
      </c>
      <c r="H17" s="19">
        <v>2616000</v>
      </c>
      <c r="I17" s="20">
        <v>6050401</v>
      </c>
      <c r="J17" s="19">
        <v>1667000</v>
      </c>
      <c r="K17" s="20">
        <v>5215201</v>
      </c>
      <c r="L17" s="19">
        <v>989000</v>
      </c>
      <c r="M17" s="20">
        <v>4118241</v>
      </c>
      <c r="N17" s="19"/>
      <c r="O17" s="20"/>
      <c r="P17" s="19">
        <f>$H17+$J17+$L17+$N17</f>
        <v>5272000</v>
      </c>
      <c r="Q17" s="20">
        <f>$I17+$K17+$M17+$O17</f>
        <v>15383843</v>
      </c>
      <c r="R17" s="21">
        <f>IF($J17=0,0,(($L17-$J17)/$J17)*100)</f>
        <v>-40.67186562687463</v>
      </c>
      <c r="S17" s="22">
        <f>IF($K17=0,0,(($M17-$K17)/$K17)*100)</f>
        <v>-21.033896871855944</v>
      </c>
      <c r="T17" s="21">
        <f>IF($E17=0,0,($P17/$E17)*100)</f>
        <v>17.697213830144342</v>
      </c>
      <c r="U17" s="23">
        <f>IF($E17=0,0,($Q17/$E17)*100)</f>
        <v>51.64096341054045</v>
      </c>
      <c r="V17" s="19">
        <v>435000</v>
      </c>
      <c r="W17" s="20"/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/>
      <c r="O19" s="20"/>
      <c r="P19" s="19">
        <f>$H19+$J19+$L19+$N19</f>
        <v>0</v>
      </c>
      <c r="Q19" s="20">
        <f>$I19+$K19+$M19+$O19</f>
        <v>0</v>
      </c>
      <c r="R19" s="21">
        <f>IF($J19=0,0,(($L19-$J19)/$J19)*100)</f>
        <v>0</v>
      </c>
      <c r="S19" s="22">
        <f>IF($K19=0,0,(($M19-$K19)/$K19)*100)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29790000</v>
      </c>
      <c r="C21" s="25">
        <f>SUM(C17:C20)</f>
        <v>0</v>
      </c>
      <c r="D21" s="25"/>
      <c r="E21" s="25">
        <f>$B21+$C21+$D21</f>
        <v>29790000</v>
      </c>
      <c r="F21" s="26">
        <f aca="true" t="shared" si="6" ref="F21:O21">SUM(F17:F20)</f>
        <v>29790000</v>
      </c>
      <c r="G21" s="27">
        <f t="shared" si="6"/>
        <v>29790000</v>
      </c>
      <c r="H21" s="26">
        <f t="shared" si="6"/>
        <v>2616000</v>
      </c>
      <c r="I21" s="27">
        <f t="shared" si="6"/>
        <v>6050401</v>
      </c>
      <c r="J21" s="26">
        <f t="shared" si="6"/>
        <v>1667000</v>
      </c>
      <c r="K21" s="27">
        <f t="shared" si="6"/>
        <v>5215201</v>
      </c>
      <c r="L21" s="26">
        <f t="shared" si="6"/>
        <v>989000</v>
      </c>
      <c r="M21" s="27">
        <f t="shared" si="6"/>
        <v>4118241</v>
      </c>
      <c r="N21" s="26">
        <f t="shared" si="6"/>
        <v>0</v>
      </c>
      <c r="O21" s="27">
        <f t="shared" si="6"/>
        <v>0</v>
      </c>
      <c r="P21" s="26">
        <f>$H21+$J21+$L21+$N21</f>
        <v>5272000</v>
      </c>
      <c r="Q21" s="27">
        <f>$I21+$K21+$M21+$O21</f>
        <v>15383843</v>
      </c>
      <c r="R21" s="28">
        <f>IF($J21=0,0,(($L21-$J21)/$J21)*100)</f>
        <v>-40.67186562687463</v>
      </c>
      <c r="S21" s="29">
        <f>IF($K21=0,0,(($M21-$K21)/$K21)*100)</f>
        <v>-21.033896871855944</v>
      </c>
      <c r="T21" s="28">
        <f>IF($E21=0,0,($P21/$E21)*100)</f>
        <v>17.697213830144342</v>
      </c>
      <c r="U21" s="30">
        <f>IF($E21=0,0,($Q21/$E21)*100)</f>
        <v>51.64096341054045</v>
      </c>
      <c r="V21" s="26">
        <f>SUM(V17:V20)</f>
        <v>435000</v>
      </c>
      <c r="W21" s="27">
        <f>SUM(W17:W20)</f>
        <v>0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0</v>
      </c>
      <c r="C25" s="18">
        <v>0</v>
      </c>
      <c r="D25" s="18"/>
      <c r="E25" s="18">
        <f>$B25+$C25+$D25</f>
        <v>0</v>
      </c>
      <c r="F25" s="19">
        <v>0</v>
      </c>
      <c r="G25" s="20">
        <v>0</v>
      </c>
      <c r="H25" s="19">
        <v>0</v>
      </c>
      <c r="I25" s="20">
        <v>0</v>
      </c>
      <c r="J25" s="19">
        <v>0</v>
      </c>
      <c r="K25" s="20">
        <v>0</v>
      </c>
      <c r="L25" s="19">
        <v>0</v>
      </c>
      <c r="M25" s="20">
        <v>0</v>
      </c>
      <c r="N25" s="19"/>
      <c r="O25" s="20"/>
      <c r="P25" s="19">
        <f>$H25+$J25+$L25+$N25</f>
        <v>0</v>
      </c>
      <c r="Q25" s="20">
        <f>$I25+$K25+$M25+$O25</f>
        <v>0</v>
      </c>
      <c r="R25" s="21">
        <f>IF($J25=0,0,(($L25-$J25)/$J25)*100)</f>
        <v>0</v>
      </c>
      <c r="S25" s="22">
        <f>IF($K25=0,0,(($M25-$K25)/$K25)*100)</f>
        <v>0</v>
      </c>
      <c r="T25" s="21">
        <f>IF($E25=0,0,($P25/$E25)*100)</f>
        <v>0</v>
      </c>
      <c r="U25" s="23">
        <f>IF($E25=0,0,($Q25/$E25)*100)</f>
        <v>0</v>
      </c>
      <c r="V25" s="19"/>
      <c r="W25" s="20"/>
    </row>
    <row r="26" spans="1:23" ht="12.75" customHeight="1">
      <c r="A26" s="17" t="s">
        <v>48</v>
      </c>
      <c r="B26" s="18">
        <v>11338000</v>
      </c>
      <c r="C26" s="18">
        <v>0</v>
      </c>
      <c r="D26" s="18"/>
      <c r="E26" s="18">
        <f>$B26+$C26+$D26</f>
        <v>11338000</v>
      </c>
      <c r="F26" s="19">
        <v>11338000</v>
      </c>
      <c r="G26" s="20">
        <v>11338000</v>
      </c>
      <c r="H26" s="19">
        <v>577000</v>
      </c>
      <c r="I26" s="20">
        <v>13449</v>
      </c>
      <c r="J26" s="19">
        <v>2095000</v>
      </c>
      <c r="K26" s="20">
        <v>617973</v>
      </c>
      <c r="L26" s="19">
        <v>2326000</v>
      </c>
      <c r="M26" s="20">
        <v>1417582</v>
      </c>
      <c r="N26" s="19"/>
      <c r="O26" s="20"/>
      <c r="P26" s="19">
        <f>$H26+$J26+$L26+$N26</f>
        <v>4998000</v>
      </c>
      <c r="Q26" s="20">
        <f>$I26+$K26+$M26+$O26</f>
        <v>2049004</v>
      </c>
      <c r="R26" s="21">
        <f>IF($J26=0,0,(($L26-$J26)/$J26)*100)</f>
        <v>11.026252983293556</v>
      </c>
      <c r="S26" s="22">
        <f>IF($K26=0,0,(($M26-$K26)/$K26)*100)</f>
        <v>129.3922226375586</v>
      </c>
      <c r="T26" s="21">
        <f>IF($E26=0,0,($P26/$E26)*100)</f>
        <v>44.081848650555656</v>
      </c>
      <c r="U26" s="23">
        <f>IF($E26=0,0,($Q26/$E26)*100)</f>
        <v>18.07200564473452</v>
      </c>
      <c r="V26" s="19"/>
      <c r="W26" s="20"/>
    </row>
    <row r="27" spans="1:23" ht="12.75" customHeight="1">
      <c r="A27" s="24" t="s">
        <v>38</v>
      </c>
      <c r="B27" s="25">
        <f>SUM(B23:B26)</f>
        <v>11338000</v>
      </c>
      <c r="C27" s="25">
        <f>SUM(C23:C26)</f>
        <v>0</v>
      </c>
      <c r="D27" s="25"/>
      <c r="E27" s="25">
        <f>$B27+$C27+$D27</f>
        <v>11338000</v>
      </c>
      <c r="F27" s="26">
        <f aca="true" t="shared" si="7" ref="F27:O27">SUM(F23:F26)</f>
        <v>11338000</v>
      </c>
      <c r="G27" s="27">
        <f t="shared" si="7"/>
        <v>11338000</v>
      </c>
      <c r="H27" s="26">
        <f t="shared" si="7"/>
        <v>577000</v>
      </c>
      <c r="I27" s="27">
        <f t="shared" si="7"/>
        <v>13449</v>
      </c>
      <c r="J27" s="26">
        <f t="shared" si="7"/>
        <v>2095000</v>
      </c>
      <c r="K27" s="27">
        <f t="shared" si="7"/>
        <v>617973</v>
      </c>
      <c r="L27" s="26">
        <f t="shared" si="7"/>
        <v>2326000</v>
      </c>
      <c r="M27" s="27">
        <f t="shared" si="7"/>
        <v>1417582</v>
      </c>
      <c r="N27" s="26">
        <f t="shared" si="7"/>
        <v>0</v>
      </c>
      <c r="O27" s="27">
        <f t="shared" si="7"/>
        <v>0</v>
      </c>
      <c r="P27" s="26">
        <f>$H27+$J27+$L27+$N27</f>
        <v>4998000</v>
      </c>
      <c r="Q27" s="27">
        <f>$I27+$K27+$M27+$O27</f>
        <v>2049004</v>
      </c>
      <c r="R27" s="28">
        <f>IF($J27=0,0,(($L27-$J27)/$J27)*100)</f>
        <v>11.026252983293556</v>
      </c>
      <c r="S27" s="29">
        <f>IF($K27=0,0,(($M27-$K27)/$K27)*100)</f>
        <v>129.3922226375586</v>
      </c>
      <c r="T27" s="28">
        <f>IF($E27=0,0,($P27/$E27)*100)</f>
        <v>44.081848650555656</v>
      </c>
      <c r="U27" s="30">
        <f>IF($E27=0,0,($Q27/$E27)*100)</f>
        <v>18.07200564473452</v>
      </c>
      <c r="V27" s="26">
        <f>SUM(V23:V26)</f>
        <v>0</v>
      </c>
      <c r="W27" s="27">
        <f>SUM(W23:W26)</f>
        <v>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36110000</v>
      </c>
      <c r="C29" s="18">
        <v>0</v>
      </c>
      <c r="D29" s="18"/>
      <c r="E29" s="18">
        <f>$B29+$C29+$D29</f>
        <v>36110000</v>
      </c>
      <c r="F29" s="19">
        <v>36110000</v>
      </c>
      <c r="G29" s="20">
        <v>36110000</v>
      </c>
      <c r="H29" s="19">
        <v>2080000</v>
      </c>
      <c r="I29" s="20">
        <v>7135134</v>
      </c>
      <c r="J29" s="19">
        <v>7361000</v>
      </c>
      <c r="K29" s="20">
        <v>11952943</v>
      </c>
      <c r="L29" s="19">
        <v>6517000</v>
      </c>
      <c r="M29" s="20">
        <v>6530109</v>
      </c>
      <c r="N29" s="19"/>
      <c r="O29" s="20"/>
      <c r="P29" s="19">
        <f>$H29+$J29+$L29+$N29</f>
        <v>15958000</v>
      </c>
      <c r="Q29" s="20">
        <f>$I29+$K29+$M29+$O29</f>
        <v>25618186</v>
      </c>
      <c r="R29" s="21">
        <f>IF($J29=0,0,(($L29-$J29)/$J29)*100)</f>
        <v>-11.46583344654259</v>
      </c>
      <c r="S29" s="22">
        <f>IF($K29=0,0,(($M29-$K29)/$K29)*100)</f>
        <v>-45.36819091331733</v>
      </c>
      <c r="T29" s="21">
        <f>IF($E29=0,0,($P29/$E29)*100)</f>
        <v>44.19274439213514</v>
      </c>
      <c r="U29" s="23">
        <f>IF($E29=0,0,($Q29/$E29)*100)</f>
        <v>70.94485184159512</v>
      </c>
      <c r="V29" s="19">
        <v>2003000</v>
      </c>
      <c r="W29" s="20">
        <v>464186</v>
      </c>
    </row>
    <row r="30" spans="1:23" ht="12.75" customHeight="1">
      <c r="A30" s="24" t="s">
        <v>38</v>
      </c>
      <c r="B30" s="25">
        <f>B29</f>
        <v>36110000</v>
      </c>
      <c r="C30" s="25">
        <f>C29</f>
        <v>0</v>
      </c>
      <c r="D30" s="25"/>
      <c r="E30" s="25">
        <f>$B30+$C30+$D30</f>
        <v>36110000</v>
      </c>
      <c r="F30" s="26">
        <f aca="true" t="shared" si="8" ref="F30:O30">F29</f>
        <v>36110000</v>
      </c>
      <c r="G30" s="27">
        <f t="shared" si="8"/>
        <v>36110000</v>
      </c>
      <c r="H30" s="26">
        <f t="shared" si="8"/>
        <v>2080000</v>
      </c>
      <c r="I30" s="27">
        <f t="shared" si="8"/>
        <v>7135134</v>
      </c>
      <c r="J30" s="26">
        <f t="shared" si="8"/>
        <v>7361000</v>
      </c>
      <c r="K30" s="27">
        <f t="shared" si="8"/>
        <v>11952943</v>
      </c>
      <c r="L30" s="26">
        <f t="shared" si="8"/>
        <v>6517000</v>
      </c>
      <c r="M30" s="27">
        <f t="shared" si="8"/>
        <v>6530109</v>
      </c>
      <c r="N30" s="26">
        <f t="shared" si="8"/>
        <v>0</v>
      </c>
      <c r="O30" s="27">
        <f t="shared" si="8"/>
        <v>0</v>
      </c>
      <c r="P30" s="26">
        <f>$H30+$J30+$L30+$N30</f>
        <v>15958000</v>
      </c>
      <c r="Q30" s="27">
        <f>$I30+$K30+$M30+$O30</f>
        <v>25618186</v>
      </c>
      <c r="R30" s="28">
        <f>IF($J30=0,0,(($L30-$J30)/$J30)*100)</f>
        <v>-11.46583344654259</v>
      </c>
      <c r="S30" s="29">
        <f>IF($K30=0,0,(($M30-$K30)/$K30)*100)</f>
        <v>-45.36819091331733</v>
      </c>
      <c r="T30" s="28">
        <f>IF($E30=0,0,($P30/$E30)*100)</f>
        <v>44.19274439213514</v>
      </c>
      <c r="U30" s="30">
        <f>IF($E30=0,0,($Q30/$E30)*100)</f>
        <v>70.94485184159512</v>
      </c>
      <c r="V30" s="26">
        <f>V29</f>
        <v>2003000</v>
      </c>
      <c r="W30" s="27">
        <f>W29</f>
        <v>464186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62900000</v>
      </c>
      <c r="C32" s="18">
        <v>1100000</v>
      </c>
      <c r="D32" s="18"/>
      <c r="E32" s="18">
        <f aca="true" t="shared" si="9" ref="E32:E37">$B32+$C32+$D32</f>
        <v>64000000</v>
      </c>
      <c r="F32" s="19">
        <v>64000000</v>
      </c>
      <c r="G32" s="20">
        <v>64000000</v>
      </c>
      <c r="H32" s="19">
        <v>4512000</v>
      </c>
      <c r="I32" s="20">
        <v>7080761</v>
      </c>
      <c r="J32" s="19">
        <v>8627000</v>
      </c>
      <c r="K32" s="20">
        <v>7985798</v>
      </c>
      <c r="L32" s="19">
        <v>6645000</v>
      </c>
      <c r="M32" s="20">
        <v>3316861</v>
      </c>
      <c r="N32" s="19"/>
      <c r="O32" s="20"/>
      <c r="P32" s="19">
        <f aca="true" t="shared" si="10" ref="P32:P37">$H32+$J32+$L32+$N32</f>
        <v>19784000</v>
      </c>
      <c r="Q32" s="20">
        <f aca="true" t="shared" si="11" ref="Q32:Q37">$I32+$K32+$M32+$O32</f>
        <v>18383420</v>
      </c>
      <c r="R32" s="21">
        <f aca="true" t="shared" si="12" ref="R32:R37">IF($J32=0,0,(($L32-$J32)/$J32)*100)</f>
        <v>-22.974382751825665</v>
      </c>
      <c r="S32" s="22">
        <f aca="true" t="shared" si="13" ref="S32:S37">IF($K32=0,0,(($M32-$K32)/$K32)*100)</f>
        <v>-58.46550338488401</v>
      </c>
      <c r="T32" s="21">
        <f>IF($E32=0,0,($P32/$E32)*100)</f>
        <v>30.912499999999998</v>
      </c>
      <c r="U32" s="23">
        <f>IF($E32=0,0,($Q32/$E32)*100)</f>
        <v>28.72409375</v>
      </c>
      <c r="V32" s="19"/>
      <c r="W32" s="20"/>
    </row>
    <row r="33" spans="1:23" ht="12.75" customHeight="1">
      <c r="A33" s="17" t="s">
        <v>53</v>
      </c>
      <c r="B33" s="18">
        <v>114359000</v>
      </c>
      <c r="C33" s="18">
        <v>0</v>
      </c>
      <c r="D33" s="18"/>
      <c r="E33" s="18">
        <f t="shared" si="9"/>
        <v>114359000</v>
      </c>
      <c r="F33" s="19">
        <v>114359000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15000000</v>
      </c>
      <c r="C35" s="18">
        <v>0</v>
      </c>
      <c r="D35" s="18"/>
      <c r="E35" s="18">
        <f t="shared" si="9"/>
        <v>15000000</v>
      </c>
      <c r="F35" s="19">
        <v>15000000</v>
      </c>
      <c r="G35" s="20">
        <v>15000000</v>
      </c>
      <c r="H35" s="19">
        <v>0</v>
      </c>
      <c r="I35" s="20">
        <v>983649</v>
      </c>
      <c r="J35" s="19">
        <v>0</v>
      </c>
      <c r="K35" s="20">
        <v>647350</v>
      </c>
      <c r="L35" s="19">
        <v>1000000</v>
      </c>
      <c r="M35" s="20">
        <v>-478350</v>
      </c>
      <c r="N35" s="19"/>
      <c r="O35" s="20"/>
      <c r="P35" s="19">
        <f t="shared" si="10"/>
        <v>1000000</v>
      </c>
      <c r="Q35" s="20">
        <f t="shared" si="11"/>
        <v>1152649</v>
      </c>
      <c r="R35" s="21">
        <f t="shared" si="12"/>
        <v>0</v>
      </c>
      <c r="S35" s="22">
        <f t="shared" si="13"/>
        <v>-173.89356607708348</v>
      </c>
      <c r="T35" s="21">
        <f>IF($E35=0,0,($P35/$E35)*100)</f>
        <v>6.666666666666667</v>
      </c>
      <c r="U35" s="23">
        <f>IF($E35=0,0,($Q35/$E35)*100)</f>
        <v>7.684326666666666</v>
      </c>
      <c r="V35" s="19"/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192259000</v>
      </c>
      <c r="C37" s="25">
        <f>SUM(C32:C36)</f>
        <v>1100000</v>
      </c>
      <c r="D37" s="25"/>
      <c r="E37" s="25">
        <f t="shared" si="9"/>
        <v>193359000</v>
      </c>
      <c r="F37" s="26">
        <f aca="true" t="shared" si="14" ref="F37:O37">SUM(F32:F36)</f>
        <v>193359000</v>
      </c>
      <c r="G37" s="27">
        <f t="shared" si="14"/>
        <v>79000000</v>
      </c>
      <c r="H37" s="26">
        <f t="shared" si="14"/>
        <v>4512000</v>
      </c>
      <c r="I37" s="27">
        <f t="shared" si="14"/>
        <v>8064410</v>
      </c>
      <c r="J37" s="26">
        <f t="shared" si="14"/>
        <v>8627000</v>
      </c>
      <c r="K37" s="27">
        <f t="shared" si="14"/>
        <v>8633148</v>
      </c>
      <c r="L37" s="26">
        <f t="shared" si="14"/>
        <v>7645000</v>
      </c>
      <c r="M37" s="27">
        <f t="shared" si="14"/>
        <v>2838511</v>
      </c>
      <c r="N37" s="26">
        <f t="shared" si="14"/>
        <v>0</v>
      </c>
      <c r="O37" s="27">
        <f t="shared" si="14"/>
        <v>0</v>
      </c>
      <c r="P37" s="26">
        <f t="shared" si="10"/>
        <v>20784000</v>
      </c>
      <c r="Q37" s="27">
        <f t="shared" si="11"/>
        <v>19536069</v>
      </c>
      <c r="R37" s="28">
        <f t="shared" si="12"/>
        <v>-11.382867740813724</v>
      </c>
      <c r="S37" s="29">
        <f t="shared" si="13"/>
        <v>-67.12078838449196</v>
      </c>
      <c r="T37" s="28">
        <f>IF((+$E32+$E35)=0,0,(P37/(+$E32+$E35))*100)</f>
        <v>26.30886075949367</v>
      </c>
      <c r="U37" s="30">
        <f>IF((+$E32+$E35)=0,0,(Q37/(+$E32+$E35))*100)</f>
        <v>24.729201265822784</v>
      </c>
      <c r="V37" s="26">
        <f>SUM(V32:V36)</f>
        <v>0</v>
      </c>
      <c r="W37" s="27">
        <f>SUM(W32:W36)</f>
        <v>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127956000</v>
      </c>
      <c r="C40" s="18">
        <v>138226000</v>
      </c>
      <c r="D40" s="18"/>
      <c r="E40" s="18">
        <f t="shared" si="15"/>
        <v>266182000</v>
      </c>
      <c r="F40" s="19">
        <v>266182000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65000000</v>
      </c>
      <c r="C41" s="18">
        <v>0</v>
      </c>
      <c r="D41" s="18"/>
      <c r="E41" s="18">
        <f t="shared" si="15"/>
        <v>65000000</v>
      </c>
      <c r="F41" s="19">
        <v>65000000</v>
      </c>
      <c r="G41" s="20">
        <v>65000000</v>
      </c>
      <c r="H41" s="19">
        <v>9868000</v>
      </c>
      <c r="I41" s="20">
        <v>10769753</v>
      </c>
      <c r="J41" s="19">
        <v>20534000</v>
      </c>
      <c r="K41" s="20">
        <v>14867675</v>
      </c>
      <c r="L41" s="19">
        <v>12286000</v>
      </c>
      <c r="M41" s="20">
        <v>20156551</v>
      </c>
      <c r="N41" s="19"/>
      <c r="O41" s="20"/>
      <c r="P41" s="19">
        <f t="shared" si="16"/>
        <v>42688000</v>
      </c>
      <c r="Q41" s="20">
        <f t="shared" si="17"/>
        <v>45793979</v>
      </c>
      <c r="R41" s="21">
        <f t="shared" si="18"/>
        <v>-40.16752702834324</v>
      </c>
      <c r="S41" s="22">
        <f t="shared" si="19"/>
        <v>35.57298636135105</v>
      </c>
      <c r="T41" s="21">
        <f t="shared" si="20"/>
        <v>65.67384615384614</v>
      </c>
      <c r="U41" s="23">
        <f t="shared" si="21"/>
        <v>70.45227538461538</v>
      </c>
      <c r="V41" s="19"/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87713000</v>
      </c>
      <c r="C44" s="18">
        <v>0</v>
      </c>
      <c r="D44" s="18"/>
      <c r="E44" s="18">
        <f t="shared" si="15"/>
        <v>87713000</v>
      </c>
      <c r="F44" s="19">
        <v>87713000</v>
      </c>
      <c r="G44" s="20">
        <v>87713000</v>
      </c>
      <c r="H44" s="19">
        <v>19700000</v>
      </c>
      <c r="I44" s="20">
        <v>9000478</v>
      </c>
      <c r="J44" s="19">
        <v>17237000</v>
      </c>
      <c r="K44" s="20">
        <v>19965976</v>
      </c>
      <c r="L44" s="19">
        <v>1604000</v>
      </c>
      <c r="M44" s="20">
        <v>8915308</v>
      </c>
      <c r="N44" s="19"/>
      <c r="O44" s="20"/>
      <c r="P44" s="19">
        <f t="shared" si="16"/>
        <v>38541000</v>
      </c>
      <c r="Q44" s="20">
        <f t="shared" si="17"/>
        <v>37881762</v>
      </c>
      <c r="R44" s="21">
        <f t="shared" si="18"/>
        <v>-90.69443638684226</v>
      </c>
      <c r="S44" s="22">
        <f t="shared" si="19"/>
        <v>-55.34749716217229</v>
      </c>
      <c r="T44" s="21">
        <f t="shared" si="20"/>
        <v>43.9398948844527</v>
      </c>
      <c r="U44" s="23">
        <f t="shared" si="21"/>
        <v>43.188309600629324</v>
      </c>
      <c r="V44" s="19"/>
      <c r="W44" s="20"/>
    </row>
    <row r="45" spans="1:23" ht="12.75" customHeight="1">
      <c r="A45" s="17" t="s">
        <v>64</v>
      </c>
      <c r="B45" s="18">
        <v>0</v>
      </c>
      <c r="C45" s="18">
        <v>0</v>
      </c>
      <c r="D45" s="18"/>
      <c r="E45" s="18">
        <f t="shared" si="15"/>
        <v>0</v>
      </c>
      <c r="F45" s="19">
        <v>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165818000</v>
      </c>
      <c r="C46" s="18">
        <v>75292000</v>
      </c>
      <c r="D46" s="18"/>
      <c r="E46" s="18">
        <f t="shared" si="15"/>
        <v>241110000</v>
      </c>
      <c r="F46" s="19">
        <v>241110000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446487000</v>
      </c>
      <c r="C47" s="25">
        <f>SUM(C39:C46)</f>
        <v>213518000</v>
      </c>
      <c r="D47" s="25"/>
      <c r="E47" s="25">
        <f t="shared" si="15"/>
        <v>660005000</v>
      </c>
      <c r="F47" s="26">
        <f aca="true" t="shared" si="22" ref="F47:O47">SUM(F39:F46)</f>
        <v>660005000</v>
      </c>
      <c r="G47" s="27">
        <f t="shared" si="22"/>
        <v>152713000</v>
      </c>
      <c r="H47" s="26">
        <f t="shared" si="22"/>
        <v>29568000</v>
      </c>
      <c r="I47" s="27">
        <f t="shared" si="22"/>
        <v>19770231</v>
      </c>
      <c r="J47" s="26">
        <f t="shared" si="22"/>
        <v>37771000</v>
      </c>
      <c r="K47" s="27">
        <f t="shared" si="22"/>
        <v>34833651</v>
      </c>
      <c r="L47" s="26">
        <f t="shared" si="22"/>
        <v>13890000</v>
      </c>
      <c r="M47" s="27">
        <f t="shared" si="22"/>
        <v>29071859</v>
      </c>
      <c r="N47" s="26">
        <f t="shared" si="22"/>
        <v>0</v>
      </c>
      <c r="O47" s="27">
        <f t="shared" si="22"/>
        <v>0</v>
      </c>
      <c r="P47" s="26">
        <f t="shared" si="16"/>
        <v>81229000</v>
      </c>
      <c r="Q47" s="27">
        <f t="shared" si="17"/>
        <v>83675741</v>
      </c>
      <c r="R47" s="28">
        <f t="shared" si="18"/>
        <v>-63.22575520902279</v>
      </c>
      <c r="S47" s="29">
        <f t="shared" si="19"/>
        <v>-16.540878818588382</v>
      </c>
      <c r="T47" s="28">
        <f>IF((+$E41+$E43+$E43)=0,0,(P47/(+$E41+$E43+$E44))*100)</f>
        <v>53.19062555250699</v>
      </c>
      <c r="U47" s="30">
        <f>IF((+$E41+$E43+$E44)=0,0,(Q47/(+$E41+$E43+$E44))*100)</f>
        <v>54.79280807789776</v>
      </c>
      <c r="V47" s="26">
        <f>SUM(V39:V46)</f>
        <v>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>
        <v>0</v>
      </c>
      <c r="I55" s="20">
        <v>0</v>
      </c>
      <c r="J55" s="19">
        <v>0</v>
      </c>
      <c r="K55" s="20">
        <v>0</v>
      </c>
      <c r="L55" s="19">
        <v>0</v>
      </c>
      <c r="M55" s="20">
        <v>0</v>
      </c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/>
      <c r="W55" s="20"/>
    </row>
    <row r="56" spans="1:23" ht="12.75" customHeight="1">
      <c r="A56" s="17" t="s">
        <v>73</v>
      </c>
      <c r="B56" s="18">
        <v>5000000</v>
      </c>
      <c r="C56" s="18">
        <v>-500000</v>
      </c>
      <c r="D56" s="18"/>
      <c r="E56" s="18">
        <f>$B56+$C56+$D56</f>
        <v>4500000</v>
      </c>
      <c r="F56" s="19">
        <v>4500000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>
        <v>0</v>
      </c>
      <c r="I57" s="20">
        <v>0</v>
      </c>
      <c r="J57" s="19">
        <v>0</v>
      </c>
      <c r="K57" s="20">
        <v>0</v>
      </c>
      <c r="L57" s="19">
        <v>0</v>
      </c>
      <c r="M57" s="20">
        <v>0</v>
      </c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/>
      <c r="W57" s="20"/>
    </row>
    <row r="58" spans="1:23" ht="12.75" customHeight="1">
      <c r="A58" s="24" t="s">
        <v>38</v>
      </c>
      <c r="B58" s="25">
        <f>SUM(B55:B57)</f>
        <v>5000000</v>
      </c>
      <c r="C58" s="25">
        <f>SUM(C55:C57)</f>
        <v>-500000</v>
      </c>
      <c r="D58" s="25"/>
      <c r="E58" s="25">
        <f>$B58+$C58+$D58</f>
        <v>4500000</v>
      </c>
      <c r="F58" s="26">
        <f aca="true" t="shared" si="24" ref="F58:O58">SUM(F55:F57)</f>
        <v>4500000</v>
      </c>
      <c r="G58" s="27">
        <f t="shared" si="24"/>
        <v>0</v>
      </c>
      <c r="H58" s="26">
        <f t="shared" si="24"/>
        <v>0</v>
      </c>
      <c r="I58" s="27">
        <f t="shared" si="24"/>
        <v>0</v>
      </c>
      <c r="J58" s="26">
        <f t="shared" si="24"/>
        <v>0</v>
      </c>
      <c r="K58" s="27">
        <f t="shared" si="24"/>
        <v>0</v>
      </c>
      <c r="L58" s="26">
        <f t="shared" si="24"/>
        <v>0</v>
      </c>
      <c r="M58" s="27">
        <f t="shared" si="24"/>
        <v>0</v>
      </c>
      <c r="N58" s="26">
        <f t="shared" si="24"/>
        <v>0</v>
      </c>
      <c r="O58" s="27">
        <f t="shared" si="24"/>
        <v>0</v>
      </c>
      <c r="P58" s="26">
        <f>$H58+$J58+$L58+$N58</f>
        <v>0</v>
      </c>
      <c r="Q58" s="27">
        <f>$I58+$K58+$M58+$O58</f>
        <v>0</v>
      </c>
      <c r="R58" s="28">
        <f>IF($J58=0,0,(($L58-$J58)/$J58)*100)</f>
        <v>0</v>
      </c>
      <c r="S58" s="29">
        <f>IF($K58=0,0,(($M58-$K58)/$K58)*100)</f>
        <v>0</v>
      </c>
      <c r="T58" s="28">
        <f>IF((+$E55+$E57)=0,0,(P58/(+$E55+$E57))*100)</f>
        <v>0</v>
      </c>
      <c r="U58" s="30">
        <f>IF((+$E55+$E57)=0,0,(Q58/(+$E55+$E57))*100)</f>
        <v>0</v>
      </c>
      <c r="V58" s="26">
        <f>SUM(V55:V57)</f>
        <v>0</v>
      </c>
      <c r="W58" s="27">
        <f>SUM(W55:W57)</f>
        <v>0</v>
      </c>
    </row>
    <row r="59" spans="1:23" ht="12.75" customHeight="1">
      <c r="A59" s="42" t="s">
        <v>75</v>
      </c>
      <c r="B59" s="43">
        <f>SUM(B9:B14,B17:B20,B23:B26,B29,B32:B36,B39:B46,B49:B52,B55:B57)</f>
        <v>786959000</v>
      </c>
      <c r="C59" s="43">
        <f>SUM(C9:C14,C17:C20,C23:C26,C29,C32:C36,C39:C46,C49:C52,C55:C57)</f>
        <v>211012000</v>
      </c>
      <c r="D59" s="43"/>
      <c r="E59" s="43">
        <f>$B59+$C59+$D59</f>
        <v>997971000</v>
      </c>
      <c r="F59" s="44">
        <f aca="true" t="shared" si="25" ref="F59:O59">SUM(F9:F14,F17:F20,F23:F26,F29,F32:F36,F39:F46,F49:F52,F55:F57)</f>
        <v>997971000</v>
      </c>
      <c r="G59" s="45">
        <f t="shared" si="25"/>
        <v>364146000</v>
      </c>
      <c r="H59" s="44">
        <f t="shared" si="25"/>
        <v>51462000</v>
      </c>
      <c r="I59" s="45">
        <f t="shared" si="25"/>
        <v>54345954</v>
      </c>
      <c r="J59" s="44">
        <f t="shared" si="25"/>
        <v>71697000</v>
      </c>
      <c r="K59" s="45">
        <f t="shared" si="25"/>
        <v>76286019</v>
      </c>
      <c r="L59" s="44">
        <f t="shared" si="25"/>
        <v>41765000</v>
      </c>
      <c r="M59" s="45">
        <f t="shared" si="25"/>
        <v>55089616</v>
      </c>
      <c r="N59" s="44">
        <f t="shared" si="25"/>
        <v>0</v>
      </c>
      <c r="O59" s="45">
        <f t="shared" si="25"/>
        <v>0</v>
      </c>
      <c r="P59" s="44">
        <f>$H59+$J59+$L59+$N59</f>
        <v>164924000</v>
      </c>
      <c r="Q59" s="45">
        <f>$I59+$K59+$M59+$O59</f>
        <v>185721589</v>
      </c>
      <c r="R59" s="46">
        <f>IF($J59=0,0,(($L59-$J59)/$J59)*100)</f>
        <v>-41.747911349149895</v>
      </c>
      <c r="S59" s="47">
        <f>IF($K59=0,0,(($M59-$K59)/$K59)*100)</f>
        <v>-27.7854360180992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44.49636580456824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50.10753899947659</v>
      </c>
      <c r="V59" s="44">
        <f>SUM(V9:V14,V17:V20,V23:V26,V29,V32:V36,V39:V46,V49:V52,V55:V57)</f>
        <v>2909000</v>
      </c>
      <c r="W59" s="45">
        <f>SUM(W9:W14,W17:W20,W23:W26,W29,W32:W36,W39:W46,W49:W52,W55:W57)</f>
        <v>519964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448552000</v>
      </c>
      <c r="C61" s="18">
        <v>2018000</v>
      </c>
      <c r="D61" s="18"/>
      <c r="E61" s="18">
        <f>$B61+$C61+$D61</f>
        <v>450570000</v>
      </c>
      <c r="F61" s="19">
        <v>422752000</v>
      </c>
      <c r="G61" s="20">
        <v>450570000</v>
      </c>
      <c r="H61" s="19">
        <v>96650000</v>
      </c>
      <c r="I61" s="20">
        <v>93829937</v>
      </c>
      <c r="J61" s="19">
        <v>101635000</v>
      </c>
      <c r="K61" s="20">
        <v>123234967</v>
      </c>
      <c r="L61" s="19">
        <v>84869000</v>
      </c>
      <c r="M61" s="20">
        <v>81956609</v>
      </c>
      <c r="N61" s="19"/>
      <c r="O61" s="20"/>
      <c r="P61" s="19">
        <f>$H61+$J61+$L61+$N61</f>
        <v>283154000</v>
      </c>
      <c r="Q61" s="20">
        <f>$I61+$K61+$M61+$O61</f>
        <v>299021513</v>
      </c>
      <c r="R61" s="21">
        <f>IF($J61=0,0,(($L61-$J61)/$J61)*100)</f>
        <v>-16.496285728341615</v>
      </c>
      <c r="S61" s="22">
        <f>IF($K61=0,0,(($M61-$K61)/$K61)*100)</f>
        <v>-33.495653875575755</v>
      </c>
      <c r="T61" s="21">
        <f>IF($E61=0,0,($P61/$E61)*100)</f>
        <v>62.84350933262313</v>
      </c>
      <c r="U61" s="23">
        <f>IF($E61=0,0,($Q61/$E61)*100)</f>
        <v>66.36516257185343</v>
      </c>
      <c r="V61" s="19">
        <v>12275000</v>
      </c>
      <c r="W61" s="20">
        <v>7445629</v>
      </c>
    </row>
    <row r="62" spans="1:23" ht="12.75" customHeight="1">
      <c r="A62" s="35" t="s">
        <v>38</v>
      </c>
      <c r="B62" s="36">
        <f>B61</f>
        <v>448552000</v>
      </c>
      <c r="C62" s="36">
        <f>C61</f>
        <v>2018000</v>
      </c>
      <c r="D62" s="36"/>
      <c r="E62" s="36">
        <f>$B62+$C62+$D62</f>
        <v>450570000</v>
      </c>
      <c r="F62" s="37">
        <f aca="true" t="shared" si="26" ref="F62:O62">F61</f>
        <v>422752000</v>
      </c>
      <c r="G62" s="38">
        <f t="shared" si="26"/>
        <v>450570000</v>
      </c>
      <c r="H62" s="37">
        <f t="shared" si="26"/>
        <v>96650000</v>
      </c>
      <c r="I62" s="38">
        <f t="shared" si="26"/>
        <v>93829937</v>
      </c>
      <c r="J62" s="37">
        <f t="shared" si="26"/>
        <v>101635000</v>
      </c>
      <c r="K62" s="38">
        <f t="shared" si="26"/>
        <v>123234967</v>
      </c>
      <c r="L62" s="37">
        <f t="shared" si="26"/>
        <v>84869000</v>
      </c>
      <c r="M62" s="38">
        <f t="shared" si="26"/>
        <v>81956609</v>
      </c>
      <c r="N62" s="37">
        <f t="shared" si="26"/>
        <v>0</v>
      </c>
      <c r="O62" s="38">
        <f t="shared" si="26"/>
        <v>0</v>
      </c>
      <c r="P62" s="37">
        <f>$H62+$J62+$L62+$N62</f>
        <v>283154000</v>
      </c>
      <c r="Q62" s="38">
        <f>$I62+$K62+$M62+$O62</f>
        <v>299021513</v>
      </c>
      <c r="R62" s="39">
        <f>IF($J62=0,0,(($L62-$J62)/$J62)*100)</f>
        <v>-16.496285728341615</v>
      </c>
      <c r="S62" s="40">
        <f>IF($K62=0,0,(($M62-$K62)/$K62)*100)</f>
        <v>-33.495653875575755</v>
      </c>
      <c r="T62" s="39">
        <f>IF($E62=0,0,($P62/$E62)*100)</f>
        <v>62.84350933262313</v>
      </c>
      <c r="U62" s="41">
        <f>IF($E62=0,0,($Q62/$E62)*100)</f>
        <v>66.36516257185343</v>
      </c>
      <c r="V62" s="37">
        <f>V61</f>
        <v>12275000</v>
      </c>
      <c r="W62" s="38">
        <f>W61</f>
        <v>7445629</v>
      </c>
    </row>
    <row r="63" spans="1:23" ht="12.75" customHeight="1">
      <c r="A63" s="42" t="s">
        <v>75</v>
      </c>
      <c r="B63" s="43">
        <f>B61</f>
        <v>448552000</v>
      </c>
      <c r="C63" s="43">
        <f>C61</f>
        <v>2018000</v>
      </c>
      <c r="D63" s="43"/>
      <c r="E63" s="43">
        <f>$B63+$C63+$D63</f>
        <v>450570000</v>
      </c>
      <c r="F63" s="44">
        <f aca="true" t="shared" si="27" ref="F63:O63">F61</f>
        <v>422752000</v>
      </c>
      <c r="G63" s="45">
        <f t="shared" si="27"/>
        <v>450570000</v>
      </c>
      <c r="H63" s="44">
        <f t="shared" si="27"/>
        <v>96650000</v>
      </c>
      <c r="I63" s="45">
        <f t="shared" si="27"/>
        <v>93829937</v>
      </c>
      <c r="J63" s="44">
        <f t="shared" si="27"/>
        <v>101635000</v>
      </c>
      <c r="K63" s="45">
        <f t="shared" si="27"/>
        <v>123234967</v>
      </c>
      <c r="L63" s="44">
        <f t="shared" si="27"/>
        <v>84869000</v>
      </c>
      <c r="M63" s="45">
        <f t="shared" si="27"/>
        <v>81956609</v>
      </c>
      <c r="N63" s="44">
        <f t="shared" si="27"/>
        <v>0</v>
      </c>
      <c r="O63" s="45">
        <f t="shared" si="27"/>
        <v>0</v>
      </c>
      <c r="P63" s="44">
        <f>$H63+$J63+$L63+$N63</f>
        <v>283154000</v>
      </c>
      <c r="Q63" s="45">
        <f>$I63+$K63+$M63+$O63</f>
        <v>299021513</v>
      </c>
      <c r="R63" s="46">
        <f>IF($J63=0,0,(($L63-$J63)/$J63)*100)</f>
        <v>-16.496285728341615</v>
      </c>
      <c r="S63" s="47">
        <f>IF($K63=0,0,(($M63-$K63)/$K63)*100)</f>
        <v>-33.495653875575755</v>
      </c>
      <c r="T63" s="46">
        <f>IF($E63=0,0,($P63/$E63)*100)</f>
        <v>62.84350933262313</v>
      </c>
      <c r="U63" s="50">
        <f>IF($E63=0,0,($Q63/$E63)*100)</f>
        <v>66.36516257185343</v>
      </c>
      <c r="V63" s="44">
        <f>V61</f>
        <v>12275000</v>
      </c>
      <c r="W63" s="45">
        <f>W61</f>
        <v>7445629</v>
      </c>
    </row>
    <row r="64" spans="1:23" ht="12.75" customHeight="1" thickBot="1">
      <c r="A64" s="42" t="s">
        <v>77</v>
      </c>
      <c r="B64" s="43">
        <f>SUM(B9:B14,B17:B20,B23:B26,B29,B32:B36,B39:B46,B49:B52,B55:B57,B61)</f>
        <v>1235511000</v>
      </c>
      <c r="C64" s="43">
        <f>SUM(C9:C14,C17:C20,C23:C26,C29,C32:C36,C39:C46,C49:C52,C55:C57,C61)</f>
        <v>213030000</v>
      </c>
      <c r="D64" s="43"/>
      <c r="E64" s="43">
        <f>$B64+$C64+$D64</f>
        <v>1448541000</v>
      </c>
      <c r="F64" s="44">
        <f aca="true" t="shared" si="28" ref="F64:O64">SUM(F9:F14,F17:F20,F23:F26,F29,F32:F36,F39:F46,F49:F52,F55:F57,F61)</f>
        <v>1420723000</v>
      </c>
      <c r="G64" s="45">
        <f t="shared" si="28"/>
        <v>814716000</v>
      </c>
      <c r="H64" s="44">
        <f t="shared" si="28"/>
        <v>148112000</v>
      </c>
      <c r="I64" s="45">
        <f t="shared" si="28"/>
        <v>148175891</v>
      </c>
      <c r="J64" s="44">
        <f t="shared" si="28"/>
        <v>173332000</v>
      </c>
      <c r="K64" s="45">
        <f t="shared" si="28"/>
        <v>199520986</v>
      </c>
      <c r="L64" s="44">
        <f t="shared" si="28"/>
        <v>126634000</v>
      </c>
      <c r="M64" s="45">
        <f t="shared" si="28"/>
        <v>137046225</v>
      </c>
      <c r="N64" s="44">
        <f t="shared" si="28"/>
        <v>0</v>
      </c>
      <c r="O64" s="45">
        <f t="shared" si="28"/>
        <v>0</v>
      </c>
      <c r="P64" s="44">
        <f>$H64+$J64+$L64+$N64</f>
        <v>448078000</v>
      </c>
      <c r="Q64" s="45">
        <f>$I64+$K64+$M64+$O64</f>
        <v>484743102</v>
      </c>
      <c r="R64" s="46">
        <f>IF($J64=0,0,(($L64-$J64)/$J64)*100)</f>
        <v>-26.941361087392977</v>
      </c>
      <c r="S64" s="47">
        <f>IF($K64=0,0,(($M64-$K64)/$K64)*100)</f>
        <v>-31.312375831983907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54.56274597669797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59.027479006741224</v>
      </c>
      <c r="V64" s="44">
        <f>SUM(V9:V14,V17:V20,V23:V26,V29,V32:V36,V39:V46,V49:V52,V55:V57,V61)</f>
        <v>15184000</v>
      </c>
      <c r="W64" s="45">
        <f>SUM(W9:W14,W17:W20,W23:W26,W29,W32:W36,W39:W46,W49:W52,W55:W57,W61)</f>
        <v>7965593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111073000</v>
      </c>
      <c r="C77" s="94">
        <f t="shared" si="30"/>
        <v>15691000</v>
      </c>
      <c r="D77" s="94">
        <f t="shared" si="30"/>
        <v>0</v>
      </c>
      <c r="E77" s="94">
        <f t="shared" si="30"/>
        <v>126764000</v>
      </c>
      <c r="F77" s="94">
        <f t="shared" si="30"/>
        <v>0</v>
      </c>
      <c r="G77" s="94">
        <f t="shared" si="30"/>
        <v>0</v>
      </c>
      <c r="H77" s="94">
        <f t="shared" si="30"/>
        <v>32833000</v>
      </c>
      <c r="I77" s="94">
        <f t="shared" si="30"/>
        <v>0</v>
      </c>
      <c r="J77" s="94">
        <f t="shared" si="30"/>
        <v>61334000</v>
      </c>
      <c r="K77" s="94">
        <f t="shared" si="30"/>
        <v>0</v>
      </c>
      <c r="L77" s="94">
        <f t="shared" si="30"/>
        <v>42626000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136793000</v>
      </c>
      <c r="Q77" s="95">
        <f t="shared" si="30"/>
        <v>0</v>
      </c>
      <c r="R77" s="96">
        <f t="shared" si="30"/>
        <v>13689.630329499487</v>
      </c>
      <c r="S77" s="96">
        <f t="shared" si="30"/>
        <v>0</v>
      </c>
      <c r="T77" s="97">
        <f>IF(SUM($E78:$E86)=0,0,(P77/SUM($E78:$E86))*100)</f>
        <v>107.91155217569657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9247000</v>
      </c>
      <c r="C79" s="88">
        <v>0</v>
      </c>
      <c r="D79" s="88"/>
      <c r="E79" s="88">
        <f t="shared" si="31"/>
        <v>9247000</v>
      </c>
      <c r="F79" s="88">
        <v>0</v>
      </c>
      <c r="G79" s="88">
        <v>0</v>
      </c>
      <c r="H79" s="88">
        <v>5184000</v>
      </c>
      <c r="I79" s="88">
        <v>0</v>
      </c>
      <c r="J79" s="88">
        <v>75000</v>
      </c>
      <c r="K79" s="88">
        <v>0</v>
      </c>
      <c r="L79" s="88">
        <v>156000</v>
      </c>
      <c r="M79" s="88">
        <v>0</v>
      </c>
      <c r="N79" s="88"/>
      <c r="O79" s="88"/>
      <c r="P79" s="90">
        <f t="shared" si="32"/>
        <v>5415000</v>
      </c>
      <c r="Q79" s="90">
        <f t="shared" si="33"/>
        <v>0</v>
      </c>
      <c r="R79" s="101">
        <f t="shared" si="34"/>
        <v>108</v>
      </c>
      <c r="S79" s="102">
        <f t="shared" si="35"/>
        <v>0</v>
      </c>
      <c r="T79" s="101">
        <f t="shared" si="36"/>
        <v>58.559532821455605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51594000</v>
      </c>
      <c r="C81" s="88">
        <v>0</v>
      </c>
      <c r="D81" s="88"/>
      <c r="E81" s="88">
        <f t="shared" si="31"/>
        <v>51594000</v>
      </c>
      <c r="F81" s="88">
        <v>0</v>
      </c>
      <c r="G81" s="88">
        <v>0</v>
      </c>
      <c r="H81" s="88">
        <v>16836000</v>
      </c>
      <c r="I81" s="88">
        <v>0</v>
      </c>
      <c r="J81" s="88">
        <v>33811000</v>
      </c>
      <c r="K81" s="88">
        <v>0</v>
      </c>
      <c r="L81" s="88">
        <v>931000</v>
      </c>
      <c r="M81" s="88">
        <v>0</v>
      </c>
      <c r="N81" s="88"/>
      <c r="O81" s="88"/>
      <c r="P81" s="90">
        <f t="shared" si="32"/>
        <v>51578000</v>
      </c>
      <c r="Q81" s="90">
        <f t="shared" si="33"/>
        <v>0</v>
      </c>
      <c r="R81" s="101">
        <f t="shared" si="34"/>
        <v>-97.2464582532312</v>
      </c>
      <c r="S81" s="102">
        <f t="shared" si="35"/>
        <v>0</v>
      </c>
      <c r="T81" s="101">
        <f t="shared" si="36"/>
        <v>99.96898864209017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/>
      <c r="O82" s="88"/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40555000</v>
      </c>
      <c r="C83" s="88">
        <v>0</v>
      </c>
      <c r="D83" s="88"/>
      <c r="E83" s="88">
        <f t="shared" si="31"/>
        <v>40555000</v>
      </c>
      <c r="F83" s="88">
        <v>0</v>
      </c>
      <c r="G83" s="88">
        <v>0</v>
      </c>
      <c r="H83" s="88">
        <v>6919000</v>
      </c>
      <c r="I83" s="88">
        <v>0</v>
      </c>
      <c r="J83" s="88">
        <v>13062000</v>
      </c>
      <c r="K83" s="88">
        <v>0</v>
      </c>
      <c r="L83" s="88">
        <v>30568000</v>
      </c>
      <c r="M83" s="88">
        <v>0</v>
      </c>
      <c r="N83" s="88"/>
      <c r="O83" s="88"/>
      <c r="P83" s="90">
        <f t="shared" si="32"/>
        <v>50549000</v>
      </c>
      <c r="Q83" s="90">
        <f t="shared" si="33"/>
        <v>0</v>
      </c>
      <c r="R83" s="101">
        <f t="shared" si="34"/>
        <v>134.02235492267647</v>
      </c>
      <c r="S83" s="102">
        <f t="shared" si="35"/>
        <v>0</v>
      </c>
      <c r="T83" s="101">
        <f t="shared" si="36"/>
        <v>124.64307730242881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9013000</v>
      </c>
      <c r="C84" s="88">
        <v>14000000</v>
      </c>
      <c r="D84" s="88"/>
      <c r="E84" s="88">
        <f t="shared" si="31"/>
        <v>23013000</v>
      </c>
      <c r="F84" s="88">
        <v>0</v>
      </c>
      <c r="G84" s="88">
        <v>0</v>
      </c>
      <c r="H84" s="88">
        <v>2675000</v>
      </c>
      <c r="I84" s="88">
        <v>0</v>
      </c>
      <c r="J84" s="88">
        <v>14350000</v>
      </c>
      <c r="K84" s="88">
        <v>0</v>
      </c>
      <c r="L84" s="88">
        <v>6038000</v>
      </c>
      <c r="M84" s="88">
        <v>0</v>
      </c>
      <c r="N84" s="88"/>
      <c r="O84" s="88"/>
      <c r="P84" s="90">
        <f t="shared" si="32"/>
        <v>23063000</v>
      </c>
      <c r="Q84" s="90">
        <f t="shared" si="33"/>
        <v>0</v>
      </c>
      <c r="R84" s="101">
        <f t="shared" si="34"/>
        <v>-57.92334494773519</v>
      </c>
      <c r="S84" s="102">
        <f t="shared" si="35"/>
        <v>0</v>
      </c>
      <c r="T84" s="101">
        <f t="shared" si="36"/>
        <v>100.21726850041281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0</v>
      </c>
      <c r="C85" s="88">
        <v>0</v>
      </c>
      <c r="D85" s="88"/>
      <c r="E85" s="88">
        <f t="shared" si="31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0</v>
      </c>
      <c r="Q85" s="90">
        <f t="shared" si="33"/>
        <v>0</v>
      </c>
      <c r="R85" s="101">
        <f t="shared" si="34"/>
        <v>0</v>
      </c>
      <c r="S85" s="102">
        <f t="shared" si="35"/>
        <v>0</v>
      </c>
      <c r="T85" s="101">
        <f t="shared" si="36"/>
        <v>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664000</v>
      </c>
      <c r="C86" s="105">
        <v>1691000</v>
      </c>
      <c r="D86" s="105"/>
      <c r="E86" s="105">
        <f t="shared" si="31"/>
        <v>2355000</v>
      </c>
      <c r="F86" s="105">
        <v>0</v>
      </c>
      <c r="G86" s="105">
        <v>0</v>
      </c>
      <c r="H86" s="105">
        <v>1219000</v>
      </c>
      <c r="I86" s="105">
        <v>0</v>
      </c>
      <c r="J86" s="105">
        <v>36000</v>
      </c>
      <c r="K86" s="105">
        <v>0</v>
      </c>
      <c r="L86" s="105">
        <v>4933000</v>
      </c>
      <c r="M86" s="105">
        <v>0</v>
      </c>
      <c r="N86" s="105"/>
      <c r="O86" s="105"/>
      <c r="P86" s="106">
        <f t="shared" si="32"/>
        <v>6188000</v>
      </c>
      <c r="Q86" s="106">
        <f t="shared" si="33"/>
        <v>0</v>
      </c>
      <c r="R86" s="107">
        <f t="shared" si="34"/>
        <v>13602.777777777777</v>
      </c>
      <c r="S86" s="108">
        <f t="shared" si="35"/>
        <v>0</v>
      </c>
      <c r="T86" s="107">
        <f t="shared" si="36"/>
        <v>262.76008492569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111073000</v>
      </c>
      <c r="C104" s="121">
        <f t="shared" si="44"/>
        <v>15691000</v>
      </c>
      <c r="D104" s="121">
        <f t="shared" si="44"/>
        <v>0</v>
      </c>
      <c r="E104" s="121">
        <f t="shared" si="44"/>
        <v>126764000</v>
      </c>
      <c r="F104" s="121">
        <f t="shared" si="44"/>
        <v>0</v>
      </c>
      <c r="G104" s="121">
        <f t="shared" si="44"/>
        <v>0</v>
      </c>
      <c r="H104" s="121">
        <f t="shared" si="44"/>
        <v>32833000</v>
      </c>
      <c r="I104" s="121">
        <f t="shared" si="44"/>
        <v>0</v>
      </c>
      <c r="J104" s="121">
        <f t="shared" si="44"/>
        <v>61334000</v>
      </c>
      <c r="K104" s="121">
        <f t="shared" si="44"/>
        <v>0</v>
      </c>
      <c r="L104" s="121">
        <f t="shared" si="44"/>
        <v>42626000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136793000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1.0791155217569657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111073000</v>
      </c>
      <c r="C105" s="124">
        <f aca="true" t="shared" si="45" ref="C105:Q105">C77</f>
        <v>15691000</v>
      </c>
      <c r="D105" s="124">
        <f t="shared" si="45"/>
        <v>0</v>
      </c>
      <c r="E105" s="124">
        <f t="shared" si="45"/>
        <v>126764000</v>
      </c>
      <c r="F105" s="124">
        <f t="shared" si="45"/>
        <v>0</v>
      </c>
      <c r="G105" s="124">
        <f t="shared" si="45"/>
        <v>0</v>
      </c>
      <c r="H105" s="124">
        <f t="shared" si="45"/>
        <v>32833000</v>
      </c>
      <c r="I105" s="124">
        <f t="shared" si="45"/>
        <v>0</v>
      </c>
      <c r="J105" s="124">
        <f t="shared" si="45"/>
        <v>61334000</v>
      </c>
      <c r="K105" s="124">
        <f t="shared" si="45"/>
        <v>0</v>
      </c>
      <c r="L105" s="124">
        <f t="shared" si="45"/>
        <v>42626000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136793000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1.0791155217569657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8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"/>
      <c r="W2" s="2"/>
    </row>
    <row r="3" spans="1:23" ht="18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2"/>
      <c r="W3" s="2"/>
    </row>
    <row r="4" spans="1:23" ht="18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"/>
      <c r="W4" s="2"/>
    </row>
    <row r="5" spans="1:23" ht="15" customHeight="1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</row>
    <row r="6" spans="1:23" ht="12.75" customHeight="1">
      <c r="A6" s="4"/>
      <c r="B6" s="4"/>
      <c r="C6" s="4"/>
      <c r="D6" s="4"/>
      <c r="E6" s="5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38591000</v>
      </c>
      <c r="C10" s="18">
        <v>0</v>
      </c>
      <c r="D10" s="18"/>
      <c r="E10" s="18">
        <f aca="true" t="shared" si="0" ref="E10:E15">$B10+$C10+$D10</f>
        <v>38591000</v>
      </c>
      <c r="F10" s="19">
        <v>38591000</v>
      </c>
      <c r="G10" s="20">
        <v>38591000</v>
      </c>
      <c r="H10" s="19">
        <v>10611000</v>
      </c>
      <c r="I10" s="20">
        <v>10335940</v>
      </c>
      <c r="J10" s="19">
        <v>9402000</v>
      </c>
      <c r="K10" s="20">
        <v>9740058</v>
      </c>
      <c r="L10" s="19">
        <v>6297000</v>
      </c>
      <c r="M10" s="20">
        <v>5854677</v>
      </c>
      <c r="N10" s="19"/>
      <c r="O10" s="20"/>
      <c r="P10" s="19">
        <f aca="true" t="shared" si="1" ref="P10:P15">$H10+$J10+$L10+$N10</f>
        <v>26310000</v>
      </c>
      <c r="Q10" s="20">
        <f aca="true" t="shared" si="2" ref="Q10:Q15">$I10+$K10+$M10+$O10</f>
        <v>25930675</v>
      </c>
      <c r="R10" s="21">
        <f aca="true" t="shared" si="3" ref="R10:R15">IF($J10=0,0,(($L10-$J10)/$J10)*100)</f>
        <v>-33.024888321633696</v>
      </c>
      <c r="S10" s="22">
        <f aca="true" t="shared" si="4" ref="S10:S15">IF($K10=0,0,(($M10-$K10)/$K10)*100)</f>
        <v>-39.89073781696166</v>
      </c>
      <c r="T10" s="21">
        <f>IF($E10=0,0,($P10/$E10)*100)</f>
        <v>68.17651784094737</v>
      </c>
      <c r="U10" s="23">
        <f>IF($E10=0,0,($Q10/$E10)*100)</f>
        <v>67.1935814049908</v>
      </c>
      <c r="V10" s="19"/>
      <c r="W10" s="20"/>
    </row>
    <row r="11" spans="1:23" ht="12.75" customHeight="1">
      <c r="A11" s="17" t="s">
        <v>35</v>
      </c>
      <c r="B11" s="18">
        <v>3000000</v>
      </c>
      <c r="C11" s="18">
        <v>0</v>
      </c>
      <c r="D11" s="18"/>
      <c r="E11" s="18">
        <f t="shared" si="0"/>
        <v>3000000</v>
      </c>
      <c r="F11" s="19">
        <v>3000000</v>
      </c>
      <c r="G11" s="20">
        <v>0</v>
      </c>
      <c r="H11" s="19">
        <v>0</v>
      </c>
      <c r="I11" s="20">
        <v>421446</v>
      </c>
      <c r="J11" s="19">
        <v>0</v>
      </c>
      <c r="K11" s="20">
        <v>237701</v>
      </c>
      <c r="L11" s="19">
        <v>0</v>
      </c>
      <c r="M11" s="20">
        <v>0</v>
      </c>
      <c r="N11" s="19"/>
      <c r="O11" s="20"/>
      <c r="P11" s="19">
        <f t="shared" si="1"/>
        <v>0</v>
      </c>
      <c r="Q11" s="20">
        <f t="shared" si="2"/>
        <v>659147</v>
      </c>
      <c r="R11" s="21">
        <f t="shared" si="3"/>
        <v>0</v>
      </c>
      <c r="S11" s="22">
        <f t="shared" si="4"/>
        <v>-100</v>
      </c>
      <c r="T11" s="21">
        <f>IF($E11=0,0,($P11/$E11)*100)</f>
        <v>0</v>
      </c>
      <c r="U11" s="23">
        <f>IF($E11=0,0,($Q11/$E11)*100)</f>
        <v>21.971566666666668</v>
      </c>
      <c r="V11" s="19"/>
      <c r="W11" s="20"/>
    </row>
    <row r="12" spans="1:23" ht="12.75" customHeight="1">
      <c r="A12" s="17"/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36</v>
      </c>
      <c r="B13" s="18">
        <v>30000000</v>
      </c>
      <c r="C13" s="18">
        <v>1987000</v>
      </c>
      <c r="D13" s="18"/>
      <c r="E13" s="18">
        <f t="shared" si="0"/>
        <v>31987000</v>
      </c>
      <c r="F13" s="19">
        <v>26987000</v>
      </c>
      <c r="G13" s="20">
        <v>26987000</v>
      </c>
      <c r="H13" s="19">
        <v>8568000</v>
      </c>
      <c r="I13" s="20">
        <v>4710487</v>
      </c>
      <c r="J13" s="19">
        <v>1368000</v>
      </c>
      <c r="K13" s="20">
        <v>1368263</v>
      </c>
      <c r="L13" s="19">
        <v>3106000</v>
      </c>
      <c r="M13" s="20">
        <v>1676513</v>
      </c>
      <c r="N13" s="19"/>
      <c r="O13" s="20"/>
      <c r="P13" s="19">
        <f t="shared" si="1"/>
        <v>13042000</v>
      </c>
      <c r="Q13" s="20">
        <f t="shared" si="2"/>
        <v>7755263</v>
      </c>
      <c r="R13" s="21">
        <f t="shared" si="3"/>
        <v>127.04678362573098</v>
      </c>
      <c r="S13" s="22">
        <f t="shared" si="4"/>
        <v>22.5285635875559</v>
      </c>
      <c r="T13" s="21">
        <f>IF($E13=0,0,($P13/$E13)*100)</f>
        <v>40.77281395566949</v>
      </c>
      <c r="U13" s="23">
        <f>IF($E13=0,0,($Q13/$E13)*100)</f>
        <v>24.2450464251102</v>
      </c>
      <c r="V13" s="19"/>
      <c r="W13" s="20"/>
    </row>
    <row r="14" spans="1:23" ht="12.75" customHeight="1">
      <c r="A14" s="17" t="s">
        <v>37</v>
      </c>
      <c r="B14" s="18">
        <v>3664000</v>
      </c>
      <c r="C14" s="18">
        <v>-252000</v>
      </c>
      <c r="D14" s="18"/>
      <c r="E14" s="18">
        <f t="shared" si="0"/>
        <v>3412000</v>
      </c>
      <c r="F14" s="19">
        <v>3412000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38</v>
      </c>
      <c r="B15" s="25">
        <f>SUM(B9:B14)</f>
        <v>75255000</v>
      </c>
      <c r="C15" s="25">
        <f>SUM(C9:C14)</f>
        <v>1735000</v>
      </c>
      <c r="D15" s="25"/>
      <c r="E15" s="25">
        <f t="shared" si="0"/>
        <v>76990000</v>
      </c>
      <c r="F15" s="26">
        <f aca="true" t="shared" si="5" ref="F15:O15">SUM(F9:F14)</f>
        <v>71990000</v>
      </c>
      <c r="G15" s="27">
        <f t="shared" si="5"/>
        <v>65578000</v>
      </c>
      <c r="H15" s="26">
        <f t="shared" si="5"/>
        <v>19179000</v>
      </c>
      <c r="I15" s="27">
        <f t="shared" si="5"/>
        <v>15467873</v>
      </c>
      <c r="J15" s="26">
        <f t="shared" si="5"/>
        <v>10770000</v>
      </c>
      <c r="K15" s="27">
        <f t="shared" si="5"/>
        <v>11346022</v>
      </c>
      <c r="L15" s="26">
        <f t="shared" si="5"/>
        <v>9403000</v>
      </c>
      <c r="M15" s="27">
        <f t="shared" si="5"/>
        <v>7531190</v>
      </c>
      <c r="N15" s="26">
        <f t="shared" si="5"/>
        <v>0</v>
      </c>
      <c r="O15" s="27">
        <f t="shared" si="5"/>
        <v>0</v>
      </c>
      <c r="P15" s="26">
        <f t="shared" si="1"/>
        <v>39352000</v>
      </c>
      <c r="Q15" s="27">
        <f t="shared" si="2"/>
        <v>34345085</v>
      </c>
      <c r="R15" s="28">
        <f t="shared" si="3"/>
        <v>-12.692664809656454</v>
      </c>
      <c r="S15" s="29">
        <f t="shared" si="4"/>
        <v>-33.62263884205407</v>
      </c>
      <c r="T15" s="28">
        <f>IF(SUM($E9:$E13)=0,0,(P15/SUM($E9:$E13))*100)</f>
        <v>53.48337818369622</v>
      </c>
      <c r="U15" s="30">
        <f>IF(SUM($E9:$E13)=0,0,(Q15/SUM($E9:$E13))*100)</f>
        <v>46.678470466715595</v>
      </c>
      <c r="V15" s="26">
        <f>SUM(V9:V14)</f>
        <v>0</v>
      </c>
      <c r="W15" s="27">
        <f>SUM(W9:W14)</f>
        <v>0</v>
      </c>
    </row>
    <row r="16" spans="1:23" ht="12.75" customHeight="1">
      <c r="A16" s="10" t="s">
        <v>39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40</v>
      </c>
      <c r="B17" s="18">
        <v>21400000</v>
      </c>
      <c r="C17" s="18">
        <v>0</v>
      </c>
      <c r="D17" s="18"/>
      <c r="E17" s="18">
        <f>$B17+$C17+$D17</f>
        <v>21400000</v>
      </c>
      <c r="F17" s="19">
        <v>21400000</v>
      </c>
      <c r="G17" s="20">
        <v>21400000</v>
      </c>
      <c r="H17" s="19">
        <v>2522000</v>
      </c>
      <c r="I17" s="20">
        <v>4687137</v>
      </c>
      <c r="J17" s="19">
        <v>1742000</v>
      </c>
      <c r="K17" s="20">
        <v>2219043</v>
      </c>
      <c r="L17" s="19">
        <v>1295000</v>
      </c>
      <c r="M17" s="20">
        <v>4540419</v>
      </c>
      <c r="N17" s="19"/>
      <c r="O17" s="20"/>
      <c r="P17" s="19">
        <f>$H17+$J17+$L17+$N17</f>
        <v>5559000</v>
      </c>
      <c r="Q17" s="20">
        <f>$I17+$K17+$M17+$O17</f>
        <v>11446599</v>
      </c>
      <c r="R17" s="21">
        <f>IF($J17=0,0,(($L17-$J17)/$J17)*100)</f>
        <v>-25.660160734787603</v>
      </c>
      <c r="S17" s="22">
        <f>IF($K17=0,0,(($M17-$K17)/$K17)*100)</f>
        <v>104.6115825605903</v>
      </c>
      <c r="T17" s="21">
        <f>IF($E17=0,0,($P17/$E17)*100)</f>
        <v>25.976635514018692</v>
      </c>
      <c r="U17" s="23">
        <f>IF($E17=0,0,($Q17/$E17)*100)</f>
        <v>53.48878037383178</v>
      </c>
      <c r="V17" s="19">
        <v>135000</v>
      </c>
      <c r="W17" s="20"/>
    </row>
    <row r="18" spans="1:23" ht="12.75" customHeight="1">
      <c r="A18" s="17" t="s">
        <v>41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/>
      <c r="O18" s="20"/>
      <c r="P18" s="19">
        <f>$H18+$J18+$L18+$N18</f>
        <v>0</v>
      </c>
      <c r="Q18" s="20">
        <f>$I18+$K18+$M18+$O18</f>
        <v>0</v>
      </c>
      <c r="R18" s="21">
        <f>IF($J18=0,0,(($L18-$J18)/$J18)*100)</f>
        <v>0</v>
      </c>
      <c r="S18" s="22">
        <f>IF($K18=0,0,(($M18-$K18)/$K18)*100)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42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/>
      <c r="O19" s="20"/>
      <c r="P19" s="19">
        <f>$H19+$J19+$L19+$N19</f>
        <v>0</v>
      </c>
      <c r="Q19" s="20">
        <f>$I19+$K19+$M19+$O19</f>
        <v>0</v>
      </c>
      <c r="R19" s="21">
        <f>IF($J19=0,0,(($L19-$J19)/$J19)*100)</f>
        <v>0</v>
      </c>
      <c r="S19" s="22">
        <f>IF($K19=0,0,(($M19-$K19)/$K19)*100)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17" t="s">
        <v>43</v>
      </c>
      <c r="B20" s="18">
        <v>0</v>
      </c>
      <c r="C20" s="18">
        <v>0</v>
      </c>
      <c r="D20" s="18"/>
      <c r="E20" s="18">
        <f>$B20+$C20+$D20</f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/>
      <c r="O20" s="20"/>
      <c r="P20" s="19">
        <f>$H20+$J20+$L20+$N20</f>
        <v>0</v>
      </c>
      <c r="Q20" s="20">
        <f>$I20+$K20+$M20+$O20</f>
        <v>0</v>
      </c>
      <c r="R20" s="21">
        <f>IF($J20=0,0,(($L20-$J20)/$J20)*100)</f>
        <v>0</v>
      </c>
      <c r="S20" s="22">
        <f>IF($K20=0,0,(($M20-$K20)/$K20)*100)</f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24" t="s">
        <v>38</v>
      </c>
      <c r="B21" s="25">
        <f>SUM(B17:B20)</f>
        <v>21400000</v>
      </c>
      <c r="C21" s="25">
        <f>SUM(C17:C20)</f>
        <v>0</v>
      </c>
      <c r="D21" s="25"/>
      <c r="E21" s="25">
        <f>$B21+$C21+$D21</f>
        <v>21400000</v>
      </c>
      <c r="F21" s="26">
        <f aca="true" t="shared" si="6" ref="F21:O21">SUM(F17:F20)</f>
        <v>21400000</v>
      </c>
      <c r="G21" s="27">
        <f t="shared" si="6"/>
        <v>21400000</v>
      </c>
      <c r="H21" s="26">
        <f t="shared" si="6"/>
        <v>2522000</v>
      </c>
      <c r="I21" s="27">
        <f t="shared" si="6"/>
        <v>4687137</v>
      </c>
      <c r="J21" s="26">
        <f t="shared" si="6"/>
        <v>1742000</v>
      </c>
      <c r="K21" s="27">
        <f t="shared" si="6"/>
        <v>2219043</v>
      </c>
      <c r="L21" s="26">
        <f t="shared" si="6"/>
        <v>1295000</v>
      </c>
      <c r="M21" s="27">
        <f t="shared" si="6"/>
        <v>4540419</v>
      </c>
      <c r="N21" s="26">
        <f t="shared" si="6"/>
        <v>0</v>
      </c>
      <c r="O21" s="27">
        <f t="shared" si="6"/>
        <v>0</v>
      </c>
      <c r="P21" s="26">
        <f>$H21+$J21+$L21+$N21</f>
        <v>5559000</v>
      </c>
      <c r="Q21" s="27">
        <f>$I21+$K21+$M21+$O21</f>
        <v>11446599</v>
      </c>
      <c r="R21" s="28">
        <f>IF($J21=0,0,(($L21-$J21)/$J21)*100)</f>
        <v>-25.660160734787603</v>
      </c>
      <c r="S21" s="29">
        <f>IF($K21=0,0,(($M21-$K21)/$K21)*100)</f>
        <v>104.6115825605903</v>
      </c>
      <c r="T21" s="28">
        <f>IF($E21=0,0,($P21/$E21)*100)</f>
        <v>25.976635514018692</v>
      </c>
      <c r="U21" s="30">
        <f>IF($E21=0,0,($Q21/$E21)*100)</f>
        <v>53.48878037383178</v>
      </c>
      <c r="V21" s="26">
        <f>SUM(V17:V20)</f>
        <v>135000</v>
      </c>
      <c r="W21" s="27">
        <f>SUM(W17:W20)</f>
        <v>0</v>
      </c>
    </row>
    <row r="22" spans="1:23" ht="12.75" customHeight="1">
      <c r="A22" s="10" t="s">
        <v>44</v>
      </c>
      <c r="B22" s="31"/>
      <c r="C22" s="31"/>
      <c r="D22" s="31"/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14"/>
      <c r="S22" s="15"/>
      <c r="T22" s="14"/>
      <c r="U22" s="16"/>
      <c r="V22" s="32"/>
      <c r="W22" s="33"/>
    </row>
    <row r="23" spans="1:23" ht="12.75" customHeight="1">
      <c r="A23" s="17" t="s">
        <v>45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/>
      <c r="O23" s="20"/>
      <c r="P23" s="19">
        <f>$H23+$J23+$L23+$N23</f>
        <v>0</v>
      </c>
      <c r="Q23" s="20">
        <f>$I23+$K23+$M23+$O23</f>
        <v>0</v>
      </c>
      <c r="R23" s="21">
        <f>IF($J23=0,0,(($L23-$J23)/$J23)*100)</f>
        <v>0</v>
      </c>
      <c r="S23" s="22">
        <f>IF($K23=0,0,(($M23-$K23)/$K23)*100)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46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/>
      <c r="O24" s="20"/>
      <c r="P24" s="19">
        <f>$H24+$J24+$L24+$N24</f>
        <v>0</v>
      </c>
      <c r="Q24" s="20">
        <f>$I24+$K24+$M24+$O24</f>
        <v>0</v>
      </c>
      <c r="R24" s="21">
        <f>IF($J24=0,0,(($L24-$J24)/$J24)*100)</f>
        <v>0</v>
      </c>
      <c r="S24" s="22">
        <f>IF($K24=0,0,(($M24-$K24)/$K24)*100)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47</v>
      </c>
      <c r="B25" s="18">
        <v>552567000</v>
      </c>
      <c r="C25" s="18">
        <v>0</v>
      </c>
      <c r="D25" s="18"/>
      <c r="E25" s="18">
        <f>$B25+$C25+$D25</f>
        <v>552567000</v>
      </c>
      <c r="F25" s="19">
        <v>552567000</v>
      </c>
      <c r="G25" s="20">
        <v>552567000</v>
      </c>
      <c r="H25" s="19">
        <v>109843000</v>
      </c>
      <c r="I25" s="20">
        <v>114848959</v>
      </c>
      <c r="J25" s="19">
        <v>95479000</v>
      </c>
      <c r="K25" s="20">
        <v>95521468</v>
      </c>
      <c r="L25" s="19">
        <v>129506000</v>
      </c>
      <c r="M25" s="20">
        <v>130985304</v>
      </c>
      <c r="N25" s="19"/>
      <c r="O25" s="20"/>
      <c r="P25" s="19">
        <f>$H25+$J25+$L25+$N25</f>
        <v>334828000</v>
      </c>
      <c r="Q25" s="20">
        <f>$I25+$K25+$M25+$O25</f>
        <v>341355731</v>
      </c>
      <c r="R25" s="21">
        <f>IF($J25=0,0,(($L25-$J25)/$J25)*100)</f>
        <v>35.6382031650939</v>
      </c>
      <c r="S25" s="22">
        <f>IF($K25=0,0,(($M25-$K25)/$K25)*100)</f>
        <v>37.12656091089387</v>
      </c>
      <c r="T25" s="21">
        <f>IF($E25=0,0,($P25/$E25)*100)</f>
        <v>60.595004768652494</v>
      </c>
      <c r="U25" s="23">
        <f>IF($E25=0,0,($Q25/$E25)*100)</f>
        <v>61.77635128409767</v>
      </c>
      <c r="V25" s="19"/>
      <c r="W25" s="20"/>
    </row>
    <row r="26" spans="1:23" ht="12.75" customHeight="1">
      <c r="A26" s="17" t="s">
        <v>48</v>
      </c>
      <c r="B26" s="18">
        <v>8709000</v>
      </c>
      <c r="C26" s="18">
        <v>0</v>
      </c>
      <c r="D26" s="18"/>
      <c r="E26" s="18">
        <f>$B26+$C26+$D26</f>
        <v>8709000</v>
      </c>
      <c r="F26" s="19">
        <v>8709000</v>
      </c>
      <c r="G26" s="20">
        <v>8709000</v>
      </c>
      <c r="H26" s="19">
        <v>846000</v>
      </c>
      <c r="I26" s="20">
        <v>601034</v>
      </c>
      <c r="J26" s="19">
        <v>1673000</v>
      </c>
      <c r="K26" s="20">
        <v>1220101</v>
      </c>
      <c r="L26" s="19">
        <v>3304000</v>
      </c>
      <c r="M26" s="20">
        <v>2130721</v>
      </c>
      <c r="N26" s="19"/>
      <c r="O26" s="20"/>
      <c r="P26" s="19">
        <f>$H26+$J26+$L26+$N26</f>
        <v>5823000</v>
      </c>
      <c r="Q26" s="20">
        <f>$I26+$K26+$M26+$O26</f>
        <v>3951856</v>
      </c>
      <c r="R26" s="21">
        <f>IF($J26=0,0,(($L26-$J26)/$J26)*100)</f>
        <v>97.48953974895397</v>
      </c>
      <c r="S26" s="22">
        <f>IF($K26=0,0,(($M26-$K26)/$K26)*100)</f>
        <v>74.6348048235351</v>
      </c>
      <c r="T26" s="21">
        <f>IF($E26=0,0,($P26/$E26)*100)</f>
        <v>66.86186703410264</v>
      </c>
      <c r="U26" s="23">
        <f>IF($E26=0,0,($Q26/$E26)*100)</f>
        <v>45.37669077965323</v>
      </c>
      <c r="V26" s="19"/>
      <c r="W26" s="20"/>
    </row>
    <row r="27" spans="1:23" ht="12.75" customHeight="1">
      <c r="A27" s="24" t="s">
        <v>38</v>
      </c>
      <c r="B27" s="25">
        <f>SUM(B23:B26)</f>
        <v>561276000</v>
      </c>
      <c r="C27" s="25">
        <f>SUM(C23:C26)</f>
        <v>0</v>
      </c>
      <c r="D27" s="25"/>
      <c r="E27" s="25">
        <f>$B27+$C27+$D27</f>
        <v>561276000</v>
      </c>
      <c r="F27" s="26">
        <f aca="true" t="shared" si="7" ref="F27:O27">SUM(F23:F26)</f>
        <v>561276000</v>
      </c>
      <c r="G27" s="27">
        <f t="shared" si="7"/>
        <v>561276000</v>
      </c>
      <c r="H27" s="26">
        <f t="shared" si="7"/>
        <v>110689000</v>
      </c>
      <c r="I27" s="27">
        <f t="shared" si="7"/>
        <v>115449993</v>
      </c>
      <c r="J27" s="26">
        <f t="shared" si="7"/>
        <v>97152000</v>
      </c>
      <c r="K27" s="27">
        <f t="shared" si="7"/>
        <v>96741569</v>
      </c>
      <c r="L27" s="26">
        <f t="shared" si="7"/>
        <v>132810000</v>
      </c>
      <c r="M27" s="27">
        <f t="shared" si="7"/>
        <v>133116025</v>
      </c>
      <c r="N27" s="26">
        <f t="shared" si="7"/>
        <v>0</v>
      </c>
      <c r="O27" s="27">
        <f t="shared" si="7"/>
        <v>0</v>
      </c>
      <c r="P27" s="26">
        <f>$H27+$J27+$L27+$N27</f>
        <v>340651000</v>
      </c>
      <c r="Q27" s="27">
        <f>$I27+$K27+$M27+$O27</f>
        <v>345307587</v>
      </c>
      <c r="R27" s="28">
        <f>IF($J27=0,0,(($L27-$J27)/$J27)*100)</f>
        <v>36.703310276679844</v>
      </c>
      <c r="S27" s="29">
        <f>IF($K27=0,0,(($M27-$K27)/$K27)*100)</f>
        <v>37.599613460889806</v>
      </c>
      <c r="T27" s="28">
        <f>IF($E27=0,0,($P27/$E27)*100)</f>
        <v>60.69224410094143</v>
      </c>
      <c r="U27" s="30">
        <f>IF($E27=0,0,($Q27/$E27)*100)</f>
        <v>61.521887092981</v>
      </c>
      <c r="V27" s="26">
        <f>SUM(V23:V26)</f>
        <v>0</v>
      </c>
      <c r="W27" s="27">
        <f>SUM(W23:W26)</f>
        <v>0</v>
      </c>
    </row>
    <row r="28" spans="1:23" ht="12.75" customHeight="1">
      <c r="A28" s="10" t="s">
        <v>49</v>
      </c>
      <c r="B28" s="31"/>
      <c r="C28" s="31"/>
      <c r="D28" s="31"/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14"/>
      <c r="S28" s="15"/>
      <c r="T28" s="14"/>
      <c r="U28" s="16"/>
      <c r="V28" s="32"/>
      <c r="W28" s="33"/>
    </row>
    <row r="29" spans="1:23" ht="12.75" customHeight="1">
      <c r="A29" s="17" t="s">
        <v>50</v>
      </c>
      <c r="B29" s="18">
        <v>40067000</v>
      </c>
      <c r="C29" s="18">
        <v>0</v>
      </c>
      <c r="D29" s="18"/>
      <c r="E29" s="18">
        <f>$B29+$C29+$D29</f>
        <v>40067000</v>
      </c>
      <c r="F29" s="19">
        <v>40067000</v>
      </c>
      <c r="G29" s="20">
        <v>40067000</v>
      </c>
      <c r="H29" s="19">
        <v>3453000</v>
      </c>
      <c r="I29" s="20">
        <v>12691279</v>
      </c>
      <c r="J29" s="19">
        <v>4255000</v>
      </c>
      <c r="K29" s="20">
        <v>13860310</v>
      </c>
      <c r="L29" s="19">
        <v>6507000</v>
      </c>
      <c r="M29" s="20">
        <v>9675424</v>
      </c>
      <c r="N29" s="19"/>
      <c r="O29" s="20"/>
      <c r="P29" s="19">
        <f>$H29+$J29+$L29+$N29</f>
        <v>14215000</v>
      </c>
      <c r="Q29" s="20">
        <f>$I29+$K29+$M29+$O29</f>
        <v>36227013</v>
      </c>
      <c r="R29" s="21">
        <f>IF($J29=0,0,(($L29-$J29)/$J29)*100)</f>
        <v>52.925969447708574</v>
      </c>
      <c r="S29" s="22">
        <f>IF($K29=0,0,(($M29-$K29)/$K29)*100)</f>
        <v>-30.193307364698192</v>
      </c>
      <c r="T29" s="21">
        <f>IF($E29=0,0,($P29/$E29)*100)</f>
        <v>35.478074225672</v>
      </c>
      <c r="U29" s="23">
        <f>IF($E29=0,0,($Q29/$E29)*100)</f>
        <v>90.41608555669254</v>
      </c>
      <c r="V29" s="19">
        <v>164000</v>
      </c>
      <c r="W29" s="20"/>
    </row>
    <row r="30" spans="1:23" ht="12.75" customHeight="1">
      <c r="A30" s="24" t="s">
        <v>38</v>
      </c>
      <c r="B30" s="25">
        <f>B29</f>
        <v>40067000</v>
      </c>
      <c r="C30" s="25">
        <f>C29</f>
        <v>0</v>
      </c>
      <c r="D30" s="25"/>
      <c r="E30" s="25">
        <f>$B30+$C30+$D30</f>
        <v>40067000</v>
      </c>
      <c r="F30" s="26">
        <f aca="true" t="shared" si="8" ref="F30:O30">F29</f>
        <v>40067000</v>
      </c>
      <c r="G30" s="27">
        <f t="shared" si="8"/>
        <v>40067000</v>
      </c>
      <c r="H30" s="26">
        <f t="shared" si="8"/>
        <v>3453000</v>
      </c>
      <c r="I30" s="27">
        <f t="shared" si="8"/>
        <v>12691279</v>
      </c>
      <c r="J30" s="26">
        <f t="shared" si="8"/>
        <v>4255000</v>
      </c>
      <c r="K30" s="27">
        <f t="shared" si="8"/>
        <v>13860310</v>
      </c>
      <c r="L30" s="26">
        <f t="shared" si="8"/>
        <v>6507000</v>
      </c>
      <c r="M30" s="27">
        <f t="shared" si="8"/>
        <v>9675424</v>
      </c>
      <c r="N30" s="26">
        <f t="shared" si="8"/>
        <v>0</v>
      </c>
      <c r="O30" s="27">
        <f t="shared" si="8"/>
        <v>0</v>
      </c>
      <c r="P30" s="26">
        <f>$H30+$J30+$L30+$N30</f>
        <v>14215000</v>
      </c>
      <c r="Q30" s="27">
        <f>$I30+$K30+$M30+$O30</f>
        <v>36227013</v>
      </c>
      <c r="R30" s="28">
        <f>IF($J30=0,0,(($L30-$J30)/$J30)*100)</f>
        <v>52.925969447708574</v>
      </c>
      <c r="S30" s="29">
        <f>IF($K30=0,0,(($M30-$K30)/$K30)*100)</f>
        <v>-30.193307364698192</v>
      </c>
      <c r="T30" s="28">
        <f>IF($E30=0,0,($P30/$E30)*100)</f>
        <v>35.478074225672</v>
      </c>
      <c r="U30" s="30">
        <f>IF($E30=0,0,($Q30/$E30)*100)</f>
        <v>90.41608555669254</v>
      </c>
      <c r="V30" s="26">
        <f>V29</f>
        <v>164000</v>
      </c>
      <c r="W30" s="27">
        <f>W29</f>
        <v>0</v>
      </c>
    </row>
    <row r="31" spans="1:23" ht="12.75" customHeight="1">
      <c r="A31" s="10" t="s">
        <v>51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52</v>
      </c>
      <c r="B32" s="18">
        <v>80000000</v>
      </c>
      <c r="C32" s="18">
        <v>0</v>
      </c>
      <c r="D32" s="18"/>
      <c r="E32" s="18">
        <f aca="true" t="shared" si="9" ref="E32:E37">$B32+$C32+$D32</f>
        <v>80000000</v>
      </c>
      <c r="F32" s="19">
        <v>80000000</v>
      </c>
      <c r="G32" s="20">
        <v>80000000</v>
      </c>
      <c r="H32" s="19">
        <v>7662000</v>
      </c>
      <c r="I32" s="20">
        <v>10806497</v>
      </c>
      <c r="J32" s="19">
        <v>6701000</v>
      </c>
      <c r="K32" s="20">
        <v>15116567</v>
      </c>
      <c r="L32" s="19">
        <v>22594000</v>
      </c>
      <c r="M32" s="20">
        <v>11790646</v>
      </c>
      <c r="N32" s="19"/>
      <c r="O32" s="20"/>
      <c r="P32" s="19">
        <f aca="true" t="shared" si="10" ref="P32:P37">$H32+$J32+$L32+$N32</f>
        <v>36957000</v>
      </c>
      <c r="Q32" s="20">
        <f aca="true" t="shared" si="11" ref="Q32:Q37">$I32+$K32+$M32+$O32</f>
        <v>37713710</v>
      </c>
      <c r="R32" s="21">
        <f aca="true" t="shared" si="12" ref="R32:R37">IF($J32=0,0,(($L32-$J32)/$J32)*100)</f>
        <v>237.17355618564392</v>
      </c>
      <c r="S32" s="22">
        <f aca="true" t="shared" si="13" ref="S32:S37">IF($K32=0,0,(($M32-$K32)/$K32)*100)</f>
        <v>-22.00182753134359</v>
      </c>
      <c r="T32" s="21">
        <f>IF($E32=0,0,($P32/$E32)*100)</f>
        <v>46.19625</v>
      </c>
      <c r="U32" s="23">
        <f>IF($E32=0,0,($Q32/$E32)*100)</f>
        <v>47.1421375</v>
      </c>
      <c r="V32" s="19">
        <v>1900000</v>
      </c>
      <c r="W32" s="20">
        <v>1507000</v>
      </c>
    </row>
    <row r="33" spans="1:23" ht="12.75" customHeight="1">
      <c r="A33" s="17" t="s">
        <v>53</v>
      </c>
      <c r="B33" s="18">
        <v>360001000</v>
      </c>
      <c r="C33" s="18">
        <v>0</v>
      </c>
      <c r="D33" s="18"/>
      <c r="E33" s="18">
        <f t="shared" si="9"/>
        <v>360001000</v>
      </c>
      <c r="F33" s="19">
        <v>360001000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/>
      <c r="O33" s="20"/>
      <c r="P33" s="19">
        <f t="shared" si="10"/>
        <v>0</v>
      </c>
      <c r="Q33" s="20">
        <f t="shared" si="11"/>
        <v>0</v>
      </c>
      <c r="R33" s="21">
        <f t="shared" si="12"/>
        <v>0</v>
      </c>
      <c r="S33" s="22">
        <f t="shared" si="13"/>
        <v>0</v>
      </c>
      <c r="T33" s="21">
        <f>IF($E33=0,0,($P33/$E33)*100)</f>
        <v>0</v>
      </c>
      <c r="U33" s="23">
        <f>IF($E33=0,0,($Q33/$E33)*100)</f>
        <v>0</v>
      </c>
      <c r="V33" s="19"/>
      <c r="W33" s="20"/>
    </row>
    <row r="34" spans="1:23" ht="12.75" customHeight="1">
      <c r="A34" s="17" t="s">
        <v>54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/>
      <c r="O34" s="20"/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55</v>
      </c>
      <c r="B35" s="18">
        <v>16899000</v>
      </c>
      <c r="C35" s="18">
        <v>-10000000</v>
      </c>
      <c r="D35" s="18"/>
      <c r="E35" s="18">
        <f t="shared" si="9"/>
        <v>6899000</v>
      </c>
      <c r="F35" s="19">
        <v>6899000</v>
      </c>
      <c r="G35" s="20">
        <v>6899000</v>
      </c>
      <c r="H35" s="19">
        <v>0</v>
      </c>
      <c r="I35" s="20">
        <v>0</v>
      </c>
      <c r="J35" s="19">
        <v>0</v>
      </c>
      <c r="K35" s="20">
        <v>0</v>
      </c>
      <c r="L35" s="19">
        <v>0</v>
      </c>
      <c r="M35" s="20">
        <v>3000000</v>
      </c>
      <c r="N35" s="19"/>
      <c r="O35" s="20"/>
      <c r="P35" s="19">
        <f t="shared" si="10"/>
        <v>0</v>
      </c>
      <c r="Q35" s="20">
        <f t="shared" si="11"/>
        <v>3000000</v>
      </c>
      <c r="R35" s="21">
        <f t="shared" si="12"/>
        <v>0</v>
      </c>
      <c r="S35" s="22">
        <f t="shared" si="13"/>
        <v>0</v>
      </c>
      <c r="T35" s="21">
        <f>IF($E35=0,0,($P35/$E35)*100)</f>
        <v>0</v>
      </c>
      <c r="U35" s="23">
        <f>IF($E35=0,0,($Q35/$E35)*100)</f>
        <v>43.48456298014205</v>
      </c>
      <c r="V35" s="19">
        <v>227000</v>
      </c>
      <c r="W35" s="20"/>
    </row>
    <row r="36" spans="1:23" ht="12.75" customHeight="1">
      <c r="A36" s="17" t="s">
        <v>56</v>
      </c>
      <c r="B36" s="18">
        <v>0</v>
      </c>
      <c r="C36" s="18">
        <v>0</v>
      </c>
      <c r="D36" s="18"/>
      <c r="E36" s="18">
        <f t="shared" si="9"/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/>
      <c r="O36" s="20"/>
      <c r="P36" s="19">
        <f t="shared" si="10"/>
        <v>0</v>
      </c>
      <c r="Q36" s="20">
        <f t="shared" si="11"/>
        <v>0</v>
      </c>
      <c r="R36" s="21">
        <f t="shared" si="12"/>
        <v>0</v>
      </c>
      <c r="S36" s="22">
        <f t="shared" si="13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24" t="s">
        <v>38</v>
      </c>
      <c r="B37" s="25">
        <f>SUM(B32:B36)</f>
        <v>456900000</v>
      </c>
      <c r="C37" s="25">
        <f>SUM(C32:C36)</f>
        <v>-10000000</v>
      </c>
      <c r="D37" s="25"/>
      <c r="E37" s="25">
        <f t="shared" si="9"/>
        <v>446900000</v>
      </c>
      <c r="F37" s="26">
        <f aca="true" t="shared" si="14" ref="F37:O37">SUM(F32:F36)</f>
        <v>446900000</v>
      </c>
      <c r="G37" s="27">
        <f t="shared" si="14"/>
        <v>86899000</v>
      </c>
      <c r="H37" s="26">
        <f t="shared" si="14"/>
        <v>7662000</v>
      </c>
      <c r="I37" s="27">
        <f t="shared" si="14"/>
        <v>10806497</v>
      </c>
      <c r="J37" s="26">
        <f t="shared" si="14"/>
        <v>6701000</v>
      </c>
      <c r="K37" s="27">
        <f t="shared" si="14"/>
        <v>15116567</v>
      </c>
      <c r="L37" s="26">
        <f t="shared" si="14"/>
        <v>22594000</v>
      </c>
      <c r="M37" s="27">
        <f t="shared" si="14"/>
        <v>14790646</v>
      </c>
      <c r="N37" s="26">
        <f t="shared" si="14"/>
        <v>0</v>
      </c>
      <c r="O37" s="27">
        <f t="shared" si="14"/>
        <v>0</v>
      </c>
      <c r="P37" s="26">
        <f t="shared" si="10"/>
        <v>36957000</v>
      </c>
      <c r="Q37" s="27">
        <f t="shared" si="11"/>
        <v>40713710</v>
      </c>
      <c r="R37" s="28">
        <f t="shared" si="12"/>
        <v>237.17355618564392</v>
      </c>
      <c r="S37" s="29">
        <f t="shared" si="13"/>
        <v>-2.156051701421361</v>
      </c>
      <c r="T37" s="28">
        <f>IF((+$E32+$E35)=0,0,(P37/(+$E32+$E35))*100)</f>
        <v>42.52868272362168</v>
      </c>
      <c r="U37" s="30">
        <f>IF((+$E32+$E35)=0,0,(Q37/(+$E32+$E35))*100)</f>
        <v>46.85175893853784</v>
      </c>
      <c r="V37" s="26">
        <f>SUM(V32:V36)</f>
        <v>2127000</v>
      </c>
      <c r="W37" s="27">
        <f>SUM(W32:W36)</f>
        <v>1507000</v>
      </c>
    </row>
    <row r="38" spans="1:23" ht="12.75" customHeight="1">
      <c r="A38" s="10" t="s">
        <v>57</v>
      </c>
      <c r="B38" s="31"/>
      <c r="C38" s="31"/>
      <c r="D38" s="31"/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14"/>
      <c r="S38" s="15"/>
      <c r="T38" s="14"/>
      <c r="U38" s="16"/>
      <c r="V38" s="32"/>
      <c r="W38" s="33"/>
    </row>
    <row r="39" spans="1:23" ht="12.75" customHeight="1">
      <c r="A39" s="17" t="s">
        <v>58</v>
      </c>
      <c r="B39" s="18">
        <v>0</v>
      </c>
      <c r="C39" s="18">
        <v>0</v>
      </c>
      <c r="D39" s="18"/>
      <c r="E39" s="18">
        <f aca="true" t="shared" si="15" ref="E39:E47">$B39+$C39+$D39</f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/>
      <c r="O39" s="20"/>
      <c r="P39" s="19">
        <f aca="true" t="shared" si="16" ref="P39:P47">$H39+$J39+$L39+$N39</f>
        <v>0</v>
      </c>
      <c r="Q39" s="20">
        <f aca="true" t="shared" si="17" ref="Q39:Q47">$I39+$K39+$M39+$O39</f>
        <v>0</v>
      </c>
      <c r="R39" s="21">
        <f aca="true" t="shared" si="18" ref="R39:R47">IF($J39=0,0,(($L39-$J39)/$J39)*100)</f>
        <v>0</v>
      </c>
      <c r="S39" s="22">
        <f aca="true" t="shared" si="19" ref="S39:S47">IF($K39=0,0,(($M39-$K39)/$K39)*100)</f>
        <v>0</v>
      </c>
      <c r="T39" s="21">
        <f aca="true" t="shared" si="20" ref="T39:T46">IF($E39=0,0,($P39/$E39)*100)</f>
        <v>0</v>
      </c>
      <c r="U39" s="23">
        <f aca="true" t="shared" si="21" ref="U39:U46">IF($E39=0,0,($Q39/$E39)*100)</f>
        <v>0</v>
      </c>
      <c r="V39" s="19"/>
      <c r="W39" s="20"/>
    </row>
    <row r="40" spans="1:23" ht="12.75" customHeight="1">
      <c r="A40" s="17" t="s">
        <v>59</v>
      </c>
      <c r="B40" s="18">
        <v>407600000</v>
      </c>
      <c r="C40" s="18">
        <v>107550000</v>
      </c>
      <c r="D40" s="18"/>
      <c r="E40" s="18">
        <f t="shared" si="15"/>
        <v>515150000</v>
      </c>
      <c r="F40" s="19">
        <v>515150000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/>
      <c r="O40" s="20"/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>
      <c r="A41" s="17" t="s">
        <v>60</v>
      </c>
      <c r="B41" s="18">
        <v>54415000</v>
      </c>
      <c r="C41" s="18">
        <v>0</v>
      </c>
      <c r="D41" s="18"/>
      <c r="E41" s="18">
        <f t="shared" si="15"/>
        <v>54415000</v>
      </c>
      <c r="F41" s="19">
        <v>54415000</v>
      </c>
      <c r="G41" s="20">
        <v>54415000</v>
      </c>
      <c r="H41" s="19">
        <v>2970000</v>
      </c>
      <c r="I41" s="20">
        <v>5596582</v>
      </c>
      <c r="J41" s="19">
        <v>10985000</v>
      </c>
      <c r="K41" s="20">
        <v>9692450</v>
      </c>
      <c r="L41" s="19">
        <v>12654000</v>
      </c>
      <c r="M41" s="20">
        <v>7901728</v>
      </c>
      <c r="N41" s="19"/>
      <c r="O41" s="20"/>
      <c r="P41" s="19">
        <f t="shared" si="16"/>
        <v>26609000</v>
      </c>
      <c r="Q41" s="20">
        <f t="shared" si="17"/>
        <v>23190760</v>
      </c>
      <c r="R41" s="21">
        <f t="shared" si="18"/>
        <v>15.19344560764679</v>
      </c>
      <c r="S41" s="22">
        <f t="shared" si="19"/>
        <v>-18.47543190834103</v>
      </c>
      <c r="T41" s="21">
        <f t="shared" si="20"/>
        <v>48.90011945235689</v>
      </c>
      <c r="U41" s="23">
        <f t="shared" si="21"/>
        <v>42.618322153817886</v>
      </c>
      <c r="V41" s="19"/>
      <c r="W41" s="20"/>
    </row>
    <row r="42" spans="1:23" ht="12.75" customHeight="1">
      <c r="A42" s="17" t="s">
        <v>61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/>
      <c r="O42" s="20"/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 hidden="1">
      <c r="A43" s="17" t="s">
        <v>62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/>
      <c r="O43" s="20"/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17" t="s">
        <v>63</v>
      </c>
      <c r="B44" s="18">
        <v>62028000</v>
      </c>
      <c r="C44" s="18">
        <v>0</v>
      </c>
      <c r="D44" s="18"/>
      <c r="E44" s="18">
        <f t="shared" si="15"/>
        <v>62028000</v>
      </c>
      <c r="F44" s="19">
        <v>62028000</v>
      </c>
      <c r="G44" s="20">
        <v>62028000</v>
      </c>
      <c r="H44" s="19">
        <v>6327000</v>
      </c>
      <c r="I44" s="20">
        <v>0</v>
      </c>
      <c r="J44" s="19">
        <v>0</v>
      </c>
      <c r="K44" s="20">
        <v>8152925</v>
      </c>
      <c r="L44" s="19">
        <v>10000000</v>
      </c>
      <c r="M44" s="20">
        <v>4014150</v>
      </c>
      <c r="N44" s="19"/>
      <c r="O44" s="20"/>
      <c r="P44" s="19">
        <f t="shared" si="16"/>
        <v>16327000</v>
      </c>
      <c r="Q44" s="20">
        <f t="shared" si="17"/>
        <v>12167075</v>
      </c>
      <c r="R44" s="21">
        <f t="shared" si="18"/>
        <v>0</v>
      </c>
      <c r="S44" s="22">
        <f t="shared" si="19"/>
        <v>-50.76429624950555</v>
      </c>
      <c r="T44" s="21">
        <f t="shared" si="20"/>
        <v>26.32198362030051</v>
      </c>
      <c r="U44" s="23">
        <f t="shared" si="21"/>
        <v>19.61545592313149</v>
      </c>
      <c r="V44" s="19"/>
      <c r="W44" s="20"/>
    </row>
    <row r="45" spans="1:23" ht="12.75" customHeight="1">
      <c r="A45" s="17" t="s">
        <v>64</v>
      </c>
      <c r="B45" s="18">
        <v>87082000</v>
      </c>
      <c r="C45" s="18">
        <v>-24000000</v>
      </c>
      <c r="D45" s="18"/>
      <c r="E45" s="18">
        <f t="shared" si="15"/>
        <v>63082000</v>
      </c>
      <c r="F45" s="19">
        <v>63082000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/>
      <c r="O45" s="20"/>
      <c r="P45" s="19">
        <f t="shared" si="16"/>
        <v>0</v>
      </c>
      <c r="Q45" s="20">
        <f t="shared" si="17"/>
        <v>0</v>
      </c>
      <c r="R45" s="21">
        <f t="shared" si="18"/>
        <v>0</v>
      </c>
      <c r="S45" s="22">
        <f t="shared" si="19"/>
        <v>0</v>
      </c>
      <c r="T45" s="21">
        <f t="shared" si="20"/>
        <v>0</v>
      </c>
      <c r="U45" s="23">
        <f t="shared" si="21"/>
        <v>0</v>
      </c>
      <c r="V45" s="19"/>
      <c r="W45" s="20"/>
    </row>
    <row r="46" spans="1:23" ht="12.75" customHeight="1">
      <c r="A46" s="17" t="s">
        <v>65</v>
      </c>
      <c r="B46" s="18">
        <v>165816000</v>
      </c>
      <c r="C46" s="18">
        <v>-159877000</v>
      </c>
      <c r="D46" s="18"/>
      <c r="E46" s="18">
        <f t="shared" si="15"/>
        <v>5939000</v>
      </c>
      <c r="F46" s="19">
        <v>5939000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/>
      <c r="O46" s="20"/>
      <c r="P46" s="19">
        <f t="shared" si="16"/>
        <v>0</v>
      </c>
      <c r="Q46" s="20">
        <f t="shared" si="17"/>
        <v>0</v>
      </c>
      <c r="R46" s="21">
        <f t="shared" si="18"/>
        <v>0</v>
      </c>
      <c r="S46" s="22">
        <f t="shared" si="19"/>
        <v>0</v>
      </c>
      <c r="T46" s="21">
        <f t="shared" si="20"/>
        <v>0</v>
      </c>
      <c r="U46" s="23">
        <f t="shared" si="21"/>
        <v>0</v>
      </c>
      <c r="V46" s="19"/>
      <c r="W46" s="20"/>
    </row>
    <row r="47" spans="1:23" ht="12.75" customHeight="1">
      <c r="A47" s="24" t="s">
        <v>38</v>
      </c>
      <c r="B47" s="25">
        <f>SUM(B39:B46)</f>
        <v>776941000</v>
      </c>
      <c r="C47" s="25">
        <f>SUM(C39:C46)</f>
        <v>-76327000</v>
      </c>
      <c r="D47" s="25"/>
      <c r="E47" s="25">
        <f t="shared" si="15"/>
        <v>700614000</v>
      </c>
      <c r="F47" s="26">
        <f aca="true" t="shared" si="22" ref="F47:O47">SUM(F39:F46)</f>
        <v>700614000</v>
      </c>
      <c r="G47" s="27">
        <f t="shared" si="22"/>
        <v>116443000</v>
      </c>
      <c r="H47" s="26">
        <f t="shared" si="22"/>
        <v>9297000</v>
      </c>
      <c r="I47" s="27">
        <f t="shared" si="22"/>
        <v>5596582</v>
      </c>
      <c r="J47" s="26">
        <f t="shared" si="22"/>
        <v>10985000</v>
      </c>
      <c r="K47" s="27">
        <f t="shared" si="22"/>
        <v>17845375</v>
      </c>
      <c r="L47" s="26">
        <f t="shared" si="22"/>
        <v>22654000</v>
      </c>
      <c r="M47" s="27">
        <f t="shared" si="22"/>
        <v>11915878</v>
      </c>
      <c r="N47" s="26">
        <f t="shared" si="22"/>
        <v>0</v>
      </c>
      <c r="O47" s="27">
        <f t="shared" si="22"/>
        <v>0</v>
      </c>
      <c r="P47" s="26">
        <f t="shared" si="16"/>
        <v>42936000</v>
      </c>
      <c r="Q47" s="27">
        <f t="shared" si="17"/>
        <v>35357835</v>
      </c>
      <c r="R47" s="28">
        <f t="shared" si="18"/>
        <v>106.22667273554846</v>
      </c>
      <c r="S47" s="29">
        <f t="shared" si="19"/>
        <v>-33.22707984561826</v>
      </c>
      <c r="T47" s="28">
        <f>IF((+$E41+$E43+$E43)=0,0,(P47/(+$E41+$E43+$E44))*100)</f>
        <v>36.872976477761654</v>
      </c>
      <c r="U47" s="30">
        <f>IF((+$E41+$E43+$E44)=0,0,(Q47/(+$E41+$E43+$E44))*100)</f>
        <v>30.364929622218597</v>
      </c>
      <c r="V47" s="26">
        <f>SUM(V39:V46)</f>
        <v>0</v>
      </c>
      <c r="W47" s="27">
        <f>SUM(W39:W46)</f>
        <v>0</v>
      </c>
    </row>
    <row r="48" spans="1:23" ht="12.75" customHeight="1">
      <c r="A48" s="10" t="s">
        <v>66</v>
      </c>
      <c r="B48" s="31"/>
      <c r="C48" s="31"/>
      <c r="D48" s="31"/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14"/>
      <c r="S48" s="15"/>
      <c r="T48" s="14"/>
      <c r="U48" s="16"/>
      <c r="V48" s="32"/>
      <c r="W48" s="33"/>
    </row>
    <row r="49" spans="1:23" ht="12.75" customHeight="1">
      <c r="A49" s="34" t="s">
        <v>67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/>
      <c r="O49" s="20"/>
      <c r="P49" s="19">
        <f>$H49+$J49+$L49+$N49</f>
        <v>0</v>
      </c>
      <c r="Q49" s="20">
        <f>$I49+$K49+$M49+$O49</f>
        <v>0</v>
      </c>
      <c r="R49" s="21">
        <f>IF($J49=0,0,(($L49-$J49)/$J49)*100)</f>
        <v>0</v>
      </c>
      <c r="S49" s="22">
        <f>IF($K49=0,0,(($M49-$K49)/$K49)*100)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4" t="s">
        <v>68</v>
      </c>
      <c r="B50" s="18">
        <v>0</v>
      </c>
      <c r="C50" s="18">
        <v>0</v>
      </c>
      <c r="D50" s="18"/>
      <c r="E50" s="18">
        <f>$B50+$C50+$D50</f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/>
      <c r="O50" s="20"/>
      <c r="P50" s="19">
        <f>$H50+$J50+$L50+$N50</f>
        <v>0</v>
      </c>
      <c r="Q50" s="20">
        <f>$I50+$K50+$M50+$O50</f>
        <v>0</v>
      </c>
      <c r="R50" s="21">
        <f>IF($J50=0,0,(($L50-$J50)/$J50)*100)</f>
        <v>0</v>
      </c>
      <c r="S50" s="22">
        <f>IF($K50=0,0,(($M50-$K50)/$K50)*100)</f>
        <v>0</v>
      </c>
      <c r="T50" s="21">
        <f>IF($E50=0,0,($P50/$E50)*100)</f>
        <v>0</v>
      </c>
      <c r="U50" s="23">
        <f>IF($E50=0,0,($Q50/$E50)*100)</f>
        <v>0</v>
      </c>
      <c r="V50" s="19"/>
      <c r="W50" s="20"/>
    </row>
    <row r="51" spans="1:23" ht="12.75" customHeight="1" hidden="1">
      <c r="A51" s="34" t="s">
        <v>69</v>
      </c>
      <c r="B51" s="18">
        <v>0</v>
      </c>
      <c r="C51" s="18">
        <v>0</v>
      </c>
      <c r="D51" s="18"/>
      <c r="E51" s="18">
        <f>$B51+$C51+$D51</f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/>
      <c r="O51" s="20"/>
      <c r="P51" s="19">
        <f>$H51+$J51+$L51+$N51</f>
        <v>0</v>
      </c>
      <c r="Q51" s="20">
        <f>$I51+$K51+$M51+$O51</f>
        <v>0</v>
      </c>
      <c r="R51" s="21">
        <f>IF($J51=0,0,(($L51-$J51)/$J51)*100)</f>
        <v>0</v>
      </c>
      <c r="S51" s="22">
        <f>IF($K51=0,0,(($M51-$K51)/$K51)*100)</f>
        <v>0</v>
      </c>
      <c r="T51" s="21">
        <f>IF($E51=0,0,($P51/$E51)*100)</f>
        <v>0</v>
      </c>
      <c r="U51" s="23">
        <f>IF($E51=0,0,($Q51/$E51)*100)</f>
        <v>0</v>
      </c>
      <c r="V51" s="19"/>
      <c r="W51" s="20"/>
    </row>
    <row r="52" spans="1:23" ht="12.75" customHeight="1" hidden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/>
      <c r="O52" s="20"/>
      <c r="P52" s="19">
        <f>$H52+$J52+$L52+$N52</f>
        <v>0</v>
      </c>
      <c r="Q52" s="20">
        <f>$I52+$K52+$M52+$O52</f>
        <v>0</v>
      </c>
      <c r="R52" s="21">
        <f>IF($J52=0,0,(($L52-$J52)/$J52)*100)</f>
        <v>0</v>
      </c>
      <c r="S52" s="22">
        <f>IF($K52=0,0,(($M52-$K52)/$K52)*100)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35" t="s">
        <v>38</v>
      </c>
      <c r="B53" s="36">
        <f>SUM(B49:B52)</f>
        <v>0</v>
      </c>
      <c r="C53" s="36">
        <f>SUM(C49:C52)</f>
        <v>0</v>
      </c>
      <c r="D53" s="36"/>
      <c r="E53" s="36">
        <f>$B53+$C53+$D53</f>
        <v>0</v>
      </c>
      <c r="F53" s="37">
        <f aca="true" t="shared" si="23" ref="F53:O53">SUM(F49:F52)</f>
        <v>0</v>
      </c>
      <c r="G53" s="38">
        <f t="shared" si="23"/>
        <v>0</v>
      </c>
      <c r="H53" s="37">
        <f t="shared" si="23"/>
        <v>0</v>
      </c>
      <c r="I53" s="38">
        <f t="shared" si="23"/>
        <v>0</v>
      </c>
      <c r="J53" s="37">
        <f t="shared" si="23"/>
        <v>0</v>
      </c>
      <c r="K53" s="38">
        <f t="shared" si="23"/>
        <v>0</v>
      </c>
      <c r="L53" s="37">
        <f t="shared" si="23"/>
        <v>0</v>
      </c>
      <c r="M53" s="38">
        <f t="shared" si="23"/>
        <v>0</v>
      </c>
      <c r="N53" s="37">
        <f t="shared" si="23"/>
        <v>0</v>
      </c>
      <c r="O53" s="38">
        <f t="shared" si="23"/>
        <v>0</v>
      </c>
      <c r="P53" s="37">
        <f>$H53+$J53+$L53+$N53</f>
        <v>0</v>
      </c>
      <c r="Q53" s="38">
        <f>$I53+$K53+$M53+$O53</f>
        <v>0</v>
      </c>
      <c r="R53" s="39">
        <f>IF($J53=0,0,(($L53-$J53)/$J53)*100)</f>
        <v>0</v>
      </c>
      <c r="S53" s="40">
        <f>IF($K53=0,0,(($M53-$K53)/$K53)*100)</f>
        <v>0</v>
      </c>
      <c r="T53" s="39">
        <f>IF($E53=0,0,($P53/$E53)*100)</f>
        <v>0</v>
      </c>
      <c r="U53" s="41">
        <f>IF($E53=0,0,($Q53/$E53)*100)</f>
        <v>0</v>
      </c>
      <c r="V53" s="37">
        <f>SUM(V49:V52)</f>
        <v>0</v>
      </c>
      <c r="W53" s="38">
        <f>SUM(W49:W52)</f>
        <v>0</v>
      </c>
    </row>
    <row r="54" spans="1:23" ht="12.75" customHeight="1">
      <c r="A54" s="10" t="s">
        <v>71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17" t="s">
        <v>72</v>
      </c>
      <c r="B55" s="18">
        <v>4500000</v>
      </c>
      <c r="C55" s="18">
        <v>0</v>
      </c>
      <c r="D55" s="18"/>
      <c r="E55" s="18">
        <f>$B55+$C55+$D55</f>
        <v>4500000</v>
      </c>
      <c r="F55" s="19">
        <v>4500000</v>
      </c>
      <c r="G55" s="20">
        <v>4500000</v>
      </c>
      <c r="H55" s="19">
        <v>0</v>
      </c>
      <c r="I55" s="20">
        <v>0</v>
      </c>
      <c r="J55" s="19">
        <v>0</v>
      </c>
      <c r="K55" s="20">
        <v>1851442</v>
      </c>
      <c r="L55" s="19">
        <v>1851000</v>
      </c>
      <c r="M55" s="20">
        <v>0</v>
      </c>
      <c r="N55" s="19"/>
      <c r="O55" s="20"/>
      <c r="P55" s="19">
        <f>$H55+$J55+$L55+$N55</f>
        <v>1851000</v>
      </c>
      <c r="Q55" s="20">
        <f>$I55+$K55+$M55+$O55</f>
        <v>1851442</v>
      </c>
      <c r="R55" s="21">
        <f>IF($J55=0,0,(($L55-$J55)/$J55)*100)</f>
        <v>0</v>
      </c>
      <c r="S55" s="22">
        <f>IF($K55=0,0,(($M55-$K55)/$K55)*100)</f>
        <v>-100</v>
      </c>
      <c r="T55" s="21">
        <f>IF($E55=0,0,($P55/$E55)*100)</f>
        <v>41.13333333333333</v>
      </c>
      <c r="U55" s="23">
        <f>IF($E55=0,0,($Q55/$E55)*100)</f>
        <v>41.14315555555555</v>
      </c>
      <c r="V55" s="19"/>
      <c r="W55" s="20"/>
    </row>
    <row r="56" spans="1:23" ht="12.75" customHeight="1">
      <c r="A56" s="17" t="s">
        <v>73</v>
      </c>
      <c r="B56" s="18">
        <v>5000000</v>
      </c>
      <c r="C56" s="18">
        <v>-500000</v>
      </c>
      <c r="D56" s="18"/>
      <c r="E56" s="18">
        <f>$B56+$C56+$D56</f>
        <v>4500000</v>
      </c>
      <c r="F56" s="19">
        <v>4500000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17" t="s">
        <v>74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>
        <v>0</v>
      </c>
      <c r="I57" s="20">
        <v>0</v>
      </c>
      <c r="J57" s="19">
        <v>0</v>
      </c>
      <c r="K57" s="20">
        <v>0</v>
      </c>
      <c r="L57" s="19">
        <v>0</v>
      </c>
      <c r="M57" s="20">
        <v>0</v>
      </c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/>
      <c r="W57" s="20"/>
    </row>
    <row r="58" spans="1:23" ht="12.75" customHeight="1">
      <c r="A58" s="24" t="s">
        <v>38</v>
      </c>
      <c r="B58" s="25">
        <f>SUM(B55:B57)</f>
        <v>9500000</v>
      </c>
      <c r="C58" s="25">
        <f>SUM(C55:C57)</f>
        <v>-500000</v>
      </c>
      <c r="D58" s="25"/>
      <c r="E58" s="25">
        <f>$B58+$C58+$D58</f>
        <v>9000000</v>
      </c>
      <c r="F58" s="26">
        <f aca="true" t="shared" si="24" ref="F58:O58">SUM(F55:F57)</f>
        <v>9000000</v>
      </c>
      <c r="G58" s="27">
        <f t="shared" si="24"/>
        <v>4500000</v>
      </c>
      <c r="H58" s="26">
        <f t="shared" si="24"/>
        <v>0</v>
      </c>
      <c r="I58" s="27">
        <f t="shared" si="24"/>
        <v>0</v>
      </c>
      <c r="J58" s="26">
        <f t="shared" si="24"/>
        <v>0</v>
      </c>
      <c r="K58" s="27">
        <f t="shared" si="24"/>
        <v>1851442</v>
      </c>
      <c r="L58" s="26">
        <f t="shared" si="24"/>
        <v>1851000</v>
      </c>
      <c r="M58" s="27">
        <f t="shared" si="24"/>
        <v>0</v>
      </c>
      <c r="N58" s="26">
        <f t="shared" si="24"/>
        <v>0</v>
      </c>
      <c r="O58" s="27">
        <f t="shared" si="24"/>
        <v>0</v>
      </c>
      <c r="P58" s="26">
        <f>$H58+$J58+$L58+$N58</f>
        <v>1851000</v>
      </c>
      <c r="Q58" s="27">
        <f>$I58+$K58+$M58+$O58</f>
        <v>1851442</v>
      </c>
      <c r="R58" s="28">
        <f>IF($J58=0,0,(($L58-$J58)/$J58)*100)</f>
        <v>0</v>
      </c>
      <c r="S58" s="29">
        <f>IF($K58=0,0,(($M58-$K58)/$K58)*100)</f>
        <v>-100</v>
      </c>
      <c r="T58" s="28">
        <f>IF((+$E55+$E57)=0,0,(P58/(+$E55+$E57))*100)</f>
        <v>41.13333333333333</v>
      </c>
      <c r="U58" s="30">
        <f>IF((+$E55+$E57)=0,0,(Q58/(+$E55+$E57))*100)</f>
        <v>41.14315555555555</v>
      </c>
      <c r="V58" s="26">
        <f>SUM(V55:V57)</f>
        <v>0</v>
      </c>
      <c r="W58" s="27">
        <f>SUM(W55:W57)</f>
        <v>0</v>
      </c>
    </row>
    <row r="59" spans="1:23" ht="12.75" customHeight="1">
      <c r="A59" s="42" t="s">
        <v>75</v>
      </c>
      <c r="B59" s="43">
        <f>SUM(B9:B14,B17:B20,B23:B26,B29,B32:B36,B39:B46,B49:B52,B55:B57)</f>
        <v>1941339000</v>
      </c>
      <c r="C59" s="43">
        <f>SUM(C9:C14,C17:C20,C23:C26,C29,C32:C36,C39:C46,C49:C52,C55:C57)</f>
        <v>-85092000</v>
      </c>
      <c r="D59" s="43"/>
      <c r="E59" s="43">
        <f>$B59+$C59+$D59</f>
        <v>1856247000</v>
      </c>
      <c r="F59" s="44">
        <f aca="true" t="shared" si="25" ref="F59:O59">SUM(F9:F14,F17:F20,F23:F26,F29,F32:F36,F39:F46,F49:F52,F55:F57)</f>
        <v>1851247000</v>
      </c>
      <c r="G59" s="45">
        <f t="shared" si="25"/>
        <v>896163000</v>
      </c>
      <c r="H59" s="44">
        <f t="shared" si="25"/>
        <v>152802000</v>
      </c>
      <c r="I59" s="45">
        <f t="shared" si="25"/>
        <v>164699361</v>
      </c>
      <c r="J59" s="44">
        <f t="shared" si="25"/>
        <v>131605000</v>
      </c>
      <c r="K59" s="45">
        <f t="shared" si="25"/>
        <v>158980328</v>
      </c>
      <c r="L59" s="44">
        <f t="shared" si="25"/>
        <v>197114000</v>
      </c>
      <c r="M59" s="45">
        <f t="shared" si="25"/>
        <v>181569582</v>
      </c>
      <c r="N59" s="44">
        <f t="shared" si="25"/>
        <v>0</v>
      </c>
      <c r="O59" s="45">
        <f t="shared" si="25"/>
        <v>0</v>
      </c>
      <c r="P59" s="44">
        <f>$H59+$J59+$L59+$N59</f>
        <v>481521000</v>
      </c>
      <c r="Q59" s="45">
        <f>$I59+$K59+$M59+$O59</f>
        <v>505249271</v>
      </c>
      <c r="R59" s="46">
        <f>IF($J59=0,0,(($L59-$J59)/$J59)*100)</f>
        <v>49.77698415713689</v>
      </c>
      <c r="S59" s="47">
        <f>IF($K59=0,0,(($M59-$K59)/$K59)*100)</f>
        <v>14.2088359510744</v>
      </c>
      <c r="T59" s="46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49.78273343361816</v>
      </c>
      <c r="U59" s="46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52.23591447875151</v>
      </c>
      <c r="V59" s="44">
        <f>SUM(V9:V14,V17:V20,V23:V26,V29,V32:V36,V39:V46,V49:V52,V55:V57)</f>
        <v>2426000</v>
      </c>
      <c r="W59" s="45">
        <f>SUM(W9:W14,W17:W20,W23:W26,W29,W32:W36,W39:W46,W49:W52,W55:W57)</f>
        <v>1507000</v>
      </c>
    </row>
    <row r="60" spans="1:23" ht="12.75" customHeight="1">
      <c r="A60" s="10" t="s">
        <v>39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s="49" customFormat="1" ht="12.75" customHeight="1">
      <c r="A61" s="48" t="s">
        <v>76</v>
      </c>
      <c r="B61" s="18">
        <v>1639431000</v>
      </c>
      <c r="C61" s="18">
        <v>-83135000</v>
      </c>
      <c r="D61" s="18"/>
      <c r="E61" s="18">
        <f>$B61+$C61+$D61</f>
        <v>1556296000</v>
      </c>
      <c r="F61" s="19">
        <v>1778905000</v>
      </c>
      <c r="G61" s="20">
        <v>1556296000</v>
      </c>
      <c r="H61" s="19">
        <v>243986000</v>
      </c>
      <c r="I61" s="20">
        <v>186153473</v>
      </c>
      <c r="J61" s="19">
        <v>398295000</v>
      </c>
      <c r="K61" s="20">
        <v>429357646</v>
      </c>
      <c r="L61" s="19">
        <v>339420000</v>
      </c>
      <c r="M61" s="20">
        <v>364852714</v>
      </c>
      <c r="N61" s="19"/>
      <c r="O61" s="20"/>
      <c r="P61" s="19">
        <f>$H61+$J61+$L61+$N61</f>
        <v>981701000</v>
      </c>
      <c r="Q61" s="20">
        <f>$I61+$K61+$M61+$O61</f>
        <v>980363833</v>
      </c>
      <c r="R61" s="21">
        <f>IF($J61=0,0,(($L61-$J61)/$J61)*100)</f>
        <v>-14.781757240236509</v>
      </c>
      <c r="S61" s="22">
        <f>IF($K61=0,0,(($M61-$K61)/$K61)*100)</f>
        <v>-15.023589914129538</v>
      </c>
      <c r="T61" s="21">
        <f>IF($E61=0,0,($P61/$E61)*100)</f>
        <v>63.07932424166097</v>
      </c>
      <c r="U61" s="23">
        <f>IF($E61=0,0,($Q61/$E61)*100)</f>
        <v>62.99340440378951</v>
      </c>
      <c r="V61" s="19">
        <v>32615000</v>
      </c>
      <c r="W61" s="20">
        <v>9219385</v>
      </c>
    </row>
    <row r="62" spans="1:23" ht="12.75" customHeight="1">
      <c r="A62" s="35" t="s">
        <v>38</v>
      </c>
      <c r="B62" s="36">
        <f>B61</f>
        <v>1639431000</v>
      </c>
      <c r="C62" s="36">
        <f>C61</f>
        <v>-83135000</v>
      </c>
      <c r="D62" s="36"/>
      <c r="E62" s="36">
        <f>$B62+$C62+$D62</f>
        <v>1556296000</v>
      </c>
      <c r="F62" s="37">
        <f aca="true" t="shared" si="26" ref="F62:O62">F61</f>
        <v>1778905000</v>
      </c>
      <c r="G62" s="38">
        <f t="shared" si="26"/>
        <v>1556296000</v>
      </c>
      <c r="H62" s="37">
        <f t="shared" si="26"/>
        <v>243986000</v>
      </c>
      <c r="I62" s="38">
        <f t="shared" si="26"/>
        <v>186153473</v>
      </c>
      <c r="J62" s="37">
        <f t="shared" si="26"/>
        <v>398295000</v>
      </c>
      <c r="K62" s="38">
        <f t="shared" si="26"/>
        <v>429357646</v>
      </c>
      <c r="L62" s="37">
        <f t="shared" si="26"/>
        <v>339420000</v>
      </c>
      <c r="M62" s="38">
        <f t="shared" si="26"/>
        <v>364852714</v>
      </c>
      <c r="N62" s="37">
        <f t="shared" si="26"/>
        <v>0</v>
      </c>
      <c r="O62" s="38">
        <f t="shared" si="26"/>
        <v>0</v>
      </c>
      <c r="P62" s="37">
        <f>$H62+$J62+$L62+$N62</f>
        <v>981701000</v>
      </c>
      <c r="Q62" s="38">
        <f>$I62+$K62+$M62+$O62</f>
        <v>980363833</v>
      </c>
      <c r="R62" s="39">
        <f>IF($J62=0,0,(($L62-$J62)/$J62)*100)</f>
        <v>-14.781757240236509</v>
      </c>
      <c r="S62" s="40">
        <f>IF($K62=0,0,(($M62-$K62)/$K62)*100)</f>
        <v>-15.023589914129538</v>
      </c>
      <c r="T62" s="39">
        <f>IF($E62=0,0,($P62/$E62)*100)</f>
        <v>63.07932424166097</v>
      </c>
      <c r="U62" s="41">
        <f>IF($E62=0,0,($Q62/$E62)*100)</f>
        <v>62.99340440378951</v>
      </c>
      <c r="V62" s="37">
        <f>V61</f>
        <v>32615000</v>
      </c>
      <c r="W62" s="38">
        <f>W61</f>
        <v>9219385</v>
      </c>
    </row>
    <row r="63" spans="1:23" ht="12.75" customHeight="1">
      <c r="A63" s="42" t="s">
        <v>75</v>
      </c>
      <c r="B63" s="43">
        <f>B61</f>
        <v>1639431000</v>
      </c>
      <c r="C63" s="43">
        <f>C61</f>
        <v>-83135000</v>
      </c>
      <c r="D63" s="43"/>
      <c r="E63" s="43">
        <f>$B63+$C63+$D63</f>
        <v>1556296000</v>
      </c>
      <c r="F63" s="44">
        <f aca="true" t="shared" si="27" ref="F63:O63">F61</f>
        <v>1778905000</v>
      </c>
      <c r="G63" s="45">
        <f t="shared" si="27"/>
        <v>1556296000</v>
      </c>
      <c r="H63" s="44">
        <f t="shared" si="27"/>
        <v>243986000</v>
      </c>
      <c r="I63" s="45">
        <f t="shared" si="27"/>
        <v>186153473</v>
      </c>
      <c r="J63" s="44">
        <f t="shared" si="27"/>
        <v>398295000</v>
      </c>
      <c r="K63" s="45">
        <f t="shared" si="27"/>
        <v>429357646</v>
      </c>
      <c r="L63" s="44">
        <f t="shared" si="27"/>
        <v>339420000</v>
      </c>
      <c r="M63" s="45">
        <f t="shared" si="27"/>
        <v>364852714</v>
      </c>
      <c r="N63" s="44">
        <f t="shared" si="27"/>
        <v>0</v>
      </c>
      <c r="O63" s="45">
        <f t="shared" si="27"/>
        <v>0</v>
      </c>
      <c r="P63" s="44">
        <f>$H63+$J63+$L63+$N63</f>
        <v>981701000</v>
      </c>
      <c r="Q63" s="45">
        <f>$I63+$K63+$M63+$O63</f>
        <v>980363833</v>
      </c>
      <c r="R63" s="46">
        <f>IF($J63=0,0,(($L63-$J63)/$J63)*100)</f>
        <v>-14.781757240236509</v>
      </c>
      <c r="S63" s="47">
        <f>IF($K63=0,0,(($M63-$K63)/$K63)*100)</f>
        <v>-15.023589914129538</v>
      </c>
      <c r="T63" s="46">
        <f>IF($E63=0,0,($P63/$E63)*100)</f>
        <v>63.07932424166097</v>
      </c>
      <c r="U63" s="50">
        <f>IF($E63=0,0,($Q63/$E63)*100)</f>
        <v>62.99340440378951</v>
      </c>
      <c r="V63" s="44">
        <f>V61</f>
        <v>32615000</v>
      </c>
      <c r="W63" s="45">
        <f>W61</f>
        <v>9219385</v>
      </c>
    </row>
    <row r="64" spans="1:23" ht="12.75" customHeight="1" thickBot="1">
      <c r="A64" s="42" t="s">
        <v>77</v>
      </c>
      <c r="B64" s="43">
        <f>SUM(B9:B14,B17:B20,B23:B26,B29,B32:B36,B39:B46,B49:B52,B55:B57,B61)</f>
        <v>3580770000</v>
      </c>
      <c r="C64" s="43">
        <f>SUM(C9:C14,C17:C20,C23:C26,C29,C32:C36,C39:C46,C49:C52,C55:C57,C61)</f>
        <v>-168227000</v>
      </c>
      <c r="D64" s="43"/>
      <c r="E64" s="43">
        <f>$B64+$C64+$D64</f>
        <v>3412543000</v>
      </c>
      <c r="F64" s="44">
        <f aca="true" t="shared" si="28" ref="F64:O64">SUM(F9:F14,F17:F20,F23:F26,F29,F32:F36,F39:F46,F49:F52,F55:F57,F61)</f>
        <v>3630152000</v>
      </c>
      <c r="G64" s="45">
        <f t="shared" si="28"/>
        <v>2452459000</v>
      </c>
      <c r="H64" s="44">
        <f t="shared" si="28"/>
        <v>396788000</v>
      </c>
      <c r="I64" s="45">
        <f t="shared" si="28"/>
        <v>350852834</v>
      </c>
      <c r="J64" s="44">
        <f t="shared" si="28"/>
        <v>529900000</v>
      </c>
      <c r="K64" s="45">
        <f t="shared" si="28"/>
        <v>588337974</v>
      </c>
      <c r="L64" s="44">
        <f t="shared" si="28"/>
        <v>536534000</v>
      </c>
      <c r="M64" s="45">
        <f t="shared" si="28"/>
        <v>546422296</v>
      </c>
      <c r="N64" s="44">
        <f t="shared" si="28"/>
        <v>0</v>
      </c>
      <c r="O64" s="45">
        <f t="shared" si="28"/>
        <v>0</v>
      </c>
      <c r="P64" s="44">
        <f>$H64+$J64+$L64+$N64</f>
        <v>1463222000</v>
      </c>
      <c r="Q64" s="45">
        <f>$I64+$K64+$M64+$O64</f>
        <v>1485613104</v>
      </c>
      <c r="R64" s="46">
        <f>IF($J64=0,0,(($L64-$J64)/$J64)*100)</f>
        <v>1.251934327231553</v>
      </c>
      <c r="S64" s="47">
        <f>IF($K64=0,0,(($M64-$K64)/$K64)*100)</f>
        <v>-7.124421650879194</v>
      </c>
      <c r="T64" s="46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57.98288991540063</v>
      </c>
      <c r="U64" s="50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58.8701790064041</v>
      </c>
      <c r="V64" s="44">
        <f>SUM(V9:V14,V17:V20,V23:V26,V29,V32:V36,V39:V46,V49:V52,V55:V57,V61)</f>
        <v>35041000</v>
      </c>
      <c r="W64" s="45">
        <f>SUM(W9:W14,W17:W20,W23:W26,W29,W32:W36,W39:W46,W49:W52,W55:W57,W61)</f>
        <v>10726385</v>
      </c>
    </row>
    <row r="65" spans="1:23" ht="13.5" thickTop="1">
      <c r="A65" s="51"/>
      <c r="B65" s="52"/>
      <c r="C65" s="53"/>
      <c r="D65" s="53"/>
      <c r="E65" s="54"/>
      <c r="F65" s="52"/>
      <c r="G65" s="53"/>
      <c r="H65" s="53"/>
      <c r="I65" s="54"/>
      <c r="J65" s="53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4"/>
    </row>
    <row r="66" spans="1:23" ht="12.75">
      <c r="A66" s="55"/>
      <c r="B66" s="56"/>
      <c r="C66" s="57"/>
      <c r="D66" s="57"/>
      <c r="E66" s="58"/>
      <c r="F66" s="59" t="s">
        <v>3</v>
      </c>
      <c r="G66" s="60"/>
      <c r="H66" s="59" t="s">
        <v>4</v>
      </c>
      <c r="I66" s="61"/>
      <c r="J66" s="59" t="s">
        <v>5</v>
      </c>
      <c r="K66" s="61"/>
      <c r="L66" s="59" t="s">
        <v>6</v>
      </c>
      <c r="M66" s="59"/>
      <c r="N66" s="62" t="s">
        <v>7</v>
      </c>
      <c r="O66" s="59"/>
      <c r="P66" s="135" t="s">
        <v>8</v>
      </c>
      <c r="Q66" s="136"/>
      <c r="R66" s="137" t="s">
        <v>9</v>
      </c>
      <c r="S66" s="136"/>
      <c r="T66" s="137" t="s">
        <v>10</v>
      </c>
      <c r="U66" s="136"/>
      <c r="V66" s="135"/>
      <c r="W66" s="136"/>
    </row>
    <row r="67" spans="1:23" ht="67.5">
      <c r="A67" s="63" t="s">
        <v>78</v>
      </c>
      <c r="B67" s="64" t="s">
        <v>79</v>
      </c>
      <c r="C67" s="64" t="s">
        <v>80</v>
      </c>
      <c r="D67" s="65" t="s">
        <v>15</v>
      </c>
      <c r="E67" s="64" t="s">
        <v>16</v>
      </c>
      <c r="F67" s="64" t="s">
        <v>17</v>
      </c>
      <c r="G67" s="64" t="s">
        <v>81</v>
      </c>
      <c r="H67" s="64" t="s">
        <v>82</v>
      </c>
      <c r="I67" s="66" t="s">
        <v>20</v>
      </c>
      <c r="J67" s="64" t="s">
        <v>83</v>
      </c>
      <c r="K67" s="66" t="s">
        <v>22</v>
      </c>
      <c r="L67" s="64" t="s">
        <v>84</v>
      </c>
      <c r="M67" s="66" t="s">
        <v>24</v>
      </c>
      <c r="N67" s="64" t="s">
        <v>85</v>
      </c>
      <c r="O67" s="66" t="s">
        <v>26</v>
      </c>
      <c r="P67" s="66" t="s">
        <v>86</v>
      </c>
      <c r="Q67" s="67" t="s">
        <v>28</v>
      </c>
      <c r="R67" s="68" t="s">
        <v>86</v>
      </c>
      <c r="S67" s="69" t="s">
        <v>28</v>
      </c>
      <c r="T67" s="68" t="s">
        <v>87</v>
      </c>
      <c r="U67" s="65" t="s">
        <v>30</v>
      </c>
      <c r="V67" s="64"/>
      <c r="W67" s="66"/>
    </row>
    <row r="68" spans="1:23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1"/>
      <c r="O68" s="72"/>
      <c r="P68" s="71"/>
      <c r="Q68" s="72"/>
      <c r="R68" s="71"/>
      <c r="S68" s="72"/>
      <c r="T68" s="71"/>
      <c r="U68" s="71"/>
      <c r="V68" s="71"/>
      <c r="W68" s="71"/>
    </row>
    <row r="69" spans="1:23" ht="12.75" hidden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5"/>
      <c r="P69" s="74"/>
      <c r="Q69" s="75"/>
      <c r="R69" s="76"/>
      <c r="S69" s="77"/>
      <c r="T69" s="76"/>
      <c r="U69" s="76"/>
      <c r="V69" s="74"/>
      <c r="W69" s="74"/>
    </row>
    <row r="70" spans="1:23" ht="12.75" hidden="1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9"/>
      <c r="O70" s="80"/>
      <c r="P70" s="79"/>
      <c r="Q70" s="80"/>
      <c r="R70" s="81"/>
      <c r="S70" s="82"/>
      <c r="T70" s="81"/>
      <c r="U70" s="81"/>
      <c r="V70" s="79"/>
      <c r="W70" s="79"/>
    </row>
    <row r="71" spans="1:23" ht="12.75" hidden="1">
      <c r="A71" s="83" t="s">
        <v>89</v>
      </c>
      <c r="B71" s="84">
        <f>SUM(B72:B75)</f>
        <v>0</v>
      </c>
      <c r="C71" s="84">
        <f aca="true" t="shared" si="29" ref="C71:I71">SUM(C72:C75)</f>
        <v>0</v>
      </c>
      <c r="D71" s="84">
        <f t="shared" si="29"/>
        <v>0</v>
      </c>
      <c r="E71" s="84">
        <f t="shared" si="29"/>
        <v>0</v>
      </c>
      <c r="F71" s="84">
        <f t="shared" si="29"/>
        <v>0</v>
      </c>
      <c r="G71" s="84">
        <f t="shared" si="29"/>
        <v>0</v>
      </c>
      <c r="H71" s="84">
        <f t="shared" si="29"/>
        <v>0</v>
      </c>
      <c r="I71" s="84">
        <f t="shared" si="29"/>
        <v>0</v>
      </c>
      <c r="J71" s="84">
        <f>SUM(J72:J75)</f>
        <v>0</v>
      </c>
      <c r="K71" s="84">
        <f>SUM(K72:K75)</f>
        <v>0</v>
      </c>
      <c r="L71" s="84">
        <f>SUM(L72:L75)</f>
        <v>0</v>
      </c>
      <c r="M71" s="85">
        <f>SUM(M72:M75)</f>
        <v>0</v>
      </c>
      <c r="N71" s="84"/>
      <c r="O71" s="85"/>
      <c r="P71" s="84"/>
      <c r="Q71" s="85"/>
      <c r="R71" s="86"/>
      <c r="S71" s="87"/>
      <c r="T71" s="86"/>
      <c r="U71" s="86"/>
      <c r="V71" s="84">
        <f>SUM(V72:V75)</f>
        <v>0</v>
      </c>
      <c r="W71" s="84">
        <f>SUM(W72:W75)</f>
        <v>0</v>
      </c>
    </row>
    <row r="72" spans="1:23" ht="12.75" hidden="1">
      <c r="A72" s="55" t="s">
        <v>90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 t="s">
        <v>91</v>
      </c>
      <c r="B73" s="88"/>
      <c r="C73" s="88"/>
      <c r="D73" s="88"/>
      <c r="E73" s="88">
        <f>SUM(B73:D73)</f>
        <v>0</v>
      </c>
      <c r="F73" s="88"/>
      <c r="G73" s="88"/>
      <c r="H73" s="88"/>
      <c r="I73" s="89"/>
      <c r="J73" s="88"/>
      <c r="K73" s="89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55" t="s">
        <v>92</v>
      </c>
      <c r="B74" s="88"/>
      <c r="C74" s="88"/>
      <c r="D74" s="88"/>
      <c r="E74" s="88">
        <f>SUM(B74:D74)</f>
        <v>0</v>
      </c>
      <c r="F74" s="88"/>
      <c r="G74" s="88"/>
      <c r="H74" s="88"/>
      <c r="I74" s="89"/>
      <c r="J74" s="88"/>
      <c r="K74" s="89"/>
      <c r="L74" s="88"/>
      <c r="M74" s="90"/>
      <c r="N74" s="88"/>
      <c r="O74" s="90"/>
      <c r="P74" s="88"/>
      <c r="Q74" s="90"/>
      <c r="R74" s="91"/>
      <c r="S74" s="92"/>
      <c r="T74" s="91"/>
      <c r="U74" s="91"/>
      <c r="V74" s="88"/>
      <c r="W74" s="88"/>
    </row>
    <row r="75" spans="1:23" ht="12.75" hidden="1">
      <c r="A75" s="55" t="s">
        <v>93</v>
      </c>
      <c r="B75" s="88"/>
      <c r="C75" s="88"/>
      <c r="D75" s="88"/>
      <c r="E75" s="88">
        <f>SUM(B75:D75)</f>
        <v>0</v>
      </c>
      <c r="F75" s="88"/>
      <c r="G75" s="88"/>
      <c r="H75" s="88"/>
      <c r="I75" s="89"/>
      <c r="J75" s="88"/>
      <c r="K75" s="89"/>
      <c r="L75" s="88"/>
      <c r="M75" s="90"/>
      <c r="N75" s="88"/>
      <c r="O75" s="90"/>
      <c r="P75" s="88"/>
      <c r="Q75" s="90"/>
      <c r="R75" s="91"/>
      <c r="S75" s="92"/>
      <c r="T75" s="91"/>
      <c r="U75" s="91"/>
      <c r="V75" s="88"/>
      <c r="W75" s="88"/>
    </row>
    <row r="76" spans="1:23" ht="12.75" hidden="1">
      <c r="A76" s="55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93" t="s">
        <v>94</v>
      </c>
      <c r="B77" s="94">
        <f aca="true" t="shared" si="30" ref="B77:S77">+B78+B79+B80+B81+B82+B83+B84+B85+B86</f>
        <v>177890000</v>
      </c>
      <c r="C77" s="94">
        <f t="shared" si="30"/>
        <v>79030000</v>
      </c>
      <c r="D77" s="94">
        <f t="shared" si="30"/>
        <v>0</v>
      </c>
      <c r="E77" s="94">
        <f t="shared" si="30"/>
        <v>256920000</v>
      </c>
      <c r="F77" s="94">
        <f t="shared" si="30"/>
        <v>0</v>
      </c>
      <c r="G77" s="94">
        <f t="shared" si="30"/>
        <v>0</v>
      </c>
      <c r="H77" s="94">
        <f t="shared" si="30"/>
        <v>87542000</v>
      </c>
      <c r="I77" s="94">
        <f t="shared" si="30"/>
        <v>0</v>
      </c>
      <c r="J77" s="94">
        <f t="shared" si="30"/>
        <v>91895000</v>
      </c>
      <c r="K77" s="94">
        <f t="shared" si="30"/>
        <v>0</v>
      </c>
      <c r="L77" s="94">
        <f t="shared" si="30"/>
        <v>78481000</v>
      </c>
      <c r="M77" s="94">
        <f t="shared" si="30"/>
        <v>0</v>
      </c>
      <c r="N77" s="94">
        <f t="shared" si="30"/>
        <v>0</v>
      </c>
      <c r="O77" s="94">
        <f t="shared" si="30"/>
        <v>0</v>
      </c>
      <c r="P77" s="94">
        <f t="shared" si="30"/>
        <v>257918000</v>
      </c>
      <c r="Q77" s="95">
        <f t="shared" si="30"/>
        <v>0</v>
      </c>
      <c r="R77" s="96">
        <f t="shared" si="30"/>
        <v>-59.76441010047246</v>
      </c>
      <c r="S77" s="96">
        <f t="shared" si="30"/>
        <v>0</v>
      </c>
      <c r="T77" s="97">
        <f>IF(SUM($E78:$E86)=0,0,(P77/SUM($E78:$E86))*100)</f>
        <v>100.3884477658415</v>
      </c>
      <c r="U77" s="98">
        <f>IF(SUM($E78:$E86)=0,0,(Q77/SUM($E78:$E86))*100)</f>
        <v>0</v>
      </c>
      <c r="V77" s="94">
        <f>+V78+V79+V80+V81+V82+V83+V84+V85+V86</f>
        <v>0</v>
      </c>
      <c r="W77" s="94">
        <f>+W78+W79+W80+W81+W82+W83+W84+W85+W86</f>
        <v>0</v>
      </c>
    </row>
    <row r="78" spans="1:23" ht="12.75">
      <c r="A78" s="99" t="s">
        <v>95</v>
      </c>
      <c r="B78" s="100">
        <v>0</v>
      </c>
      <c r="C78" s="100">
        <v>0</v>
      </c>
      <c r="D78" s="100"/>
      <c r="E78" s="100">
        <f aca="true" t="shared" si="31" ref="E78:E86">$B78+$C78+$D78</f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/>
      <c r="O78" s="100"/>
      <c r="P78" s="100">
        <f aca="true" t="shared" si="32" ref="P78:P86">$H78+$J78+$L78+$N78</f>
        <v>0</v>
      </c>
      <c r="Q78" s="88">
        <f aca="true" t="shared" si="33" ref="Q78:Q86">$I78+$K78+$M78+$O78</f>
        <v>0</v>
      </c>
      <c r="R78" s="101">
        <f aca="true" t="shared" si="34" ref="R78:R86">IF($J78=0,0,(($L78-$J78)/$J78)*100)</f>
        <v>0</v>
      </c>
      <c r="S78" s="102">
        <f aca="true" t="shared" si="35" ref="S78:S86">IF($K78=0,0,(($M78-$K78)/$K78)*100)</f>
        <v>0</v>
      </c>
      <c r="T78" s="101">
        <f aca="true" t="shared" si="36" ref="T78:T86">IF($E78=0,0,($P78/$E78)*100)</f>
        <v>0</v>
      </c>
      <c r="U78" s="102">
        <f aca="true" t="shared" si="37" ref="U78:U86">IF($E78=0,0,($Q78/$E78)*100)</f>
        <v>0</v>
      </c>
      <c r="V78" s="100"/>
      <c r="W78" s="100"/>
    </row>
    <row r="79" spans="1:23" ht="12.75">
      <c r="A79" s="103" t="s">
        <v>96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/>
      <c r="O79" s="88"/>
      <c r="P79" s="90">
        <f t="shared" si="32"/>
        <v>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97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/>
      <c r="O80" s="88"/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98</v>
      </c>
      <c r="B81" s="88">
        <v>153480000</v>
      </c>
      <c r="C81" s="88">
        <v>75100000</v>
      </c>
      <c r="D81" s="88"/>
      <c r="E81" s="88">
        <f t="shared" si="31"/>
        <v>228580000</v>
      </c>
      <c r="F81" s="88">
        <v>0</v>
      </c>
      <c r="G81" s="88">
        <v>0</v>
      </c>
      <c r="H81" s="88">
        <v>76792000</v>
      </c>
      <c r="I81" s="88">
        <v>0</v>
      </c>
      <c r="J81" s="88">
        <v>80135000</v>
      </c>
      <c r="K81" s="88">
        <v>0</v>
      </c>
      <c r="L81" s="88">
        <v>72651000</v>
      </c>
      <c r="M81" s="88">
        <v>0</v>
      </c>
      <c r="N81" s="88"/>
      <c r="O81" s="88"/>
      <c r="P81" s="90">
        <f t="shared" si="32"/>
        <v>229578000</v>
      </c>
      <c r="Q81" s="90">
        <f t="shared" si="33"/>
        <v>0</v>
      </c>
      <c r="R81" s="101">
        <f t="shared" si="34"/>
        <v>-9.339240032445248</v>
      </c>
      <c r="S81" s="102">
        <f t="shared" si="35"/>
        <v>0</v>
      </c>
      <c r="T81" s="101">
        <f t="shared" si="36"/>
        <v>100.43660862717647</v>
      </c>
      <c r="U81" s="102">
        <f t="shared" si="37"/>
        <v>0</v>
      </c>
      <c r="V81" s="88"/>
      <c r="W81" s="88"/>
    </row>
    <row r="82" spans="1:23" ht="12.75">
      <c r="A82" s="103" t="s">
        <v>99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/>
      <c r="O82" s="88"/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3" t="s">
        <v>100</v>
      </c>
      <c r="B83" s="88">
        <v>24410000</v>
      </c>
      <c r="C83" s="88">
        <v>3930000</v>
      </c>
      <c r="D83" s="88"/>
      <c r="E83" s="88">
        <f t="shared" si="31"/>
        <v>28340000</v>
      </c>
      <c r="F83" s="88">
        <v>0</v>
      </c>
      <c r="G83" s="88">
        <v>0</v>
      </c>
      <c r="H83" s="88">
        <v>10750000</v>
      </c>
      <c r="I83" s="88">
        <v>0</v>
      </c>
      <c r="J83" s="88">
        <v>11760000</v>
      </c>
      <c r="K83" s="88">
        <v>0</v>
      </c>
      <c r="L83" s="88">
        <v>5830000</v>
      </c>
      <c r="M83" s="88">
        <v>0</v>
      </c>
      <c r="N83" s="88"/>
      <c r="O83" s="88"/>
      <c r="P83" s="90">
        <f t="shared" si="32"/>
        <v>28340000</v>
      </c>
      <c r="Q83" s="90">
        <f t="shared" si="33"/>
        <v>0</v>
      </c>
      <c r="R83" s="101">
        <f t="shared" si="34"/>
        <v>-50.425170068027214</v>
      </c>
      <c r="S83" s="102">
        <f t="shared" si="35"/>
        <v>0</v>
      </c>
      <c r="T83" s="101">
        <f t="shared" si="36"/>
        <v>100</v>
      </c>
      <c r="U83" s="102">
        <f t="shared" si="37"/>
        <v>0</v>
      </c>
      <c r="V83" s="88"/>
      <c r="W83" s="88"/>
    </row>
    <row r="84" spans="1:23" ht="12.75">
      <c r="A84" s="103" t="s">
        <v>101</v>
      </c>
      <c r="B84" s="88">
        <v>0</v>
      </c>
      <c r="C84" s="88">
        <v>0</v>
      </c>
      <c r="D84" s="88"/>
      <c r="E84" s="88">
        <f t="shared" si="31"/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/>
      <c r="O84" s="88"/>
      <c r="P84" s="90">
        <f t="shared" si="32"/>
        <v>0</v>
      </c>
      <c r="Q84" s="90">
        <f t="shared" si="33"/>
        <v>0</v>
      </c>
      <c r="R84" s="101">
        <f t="shared" si="34"/>
        <v>0</v>
      </c>
      <c r="S84" s="102">
        <f t="shared" si="35"/>
        <v>0</v>
      </c>
      <c r="T84" s="101">
        <f t="shared" si="36"/>
        <v>0</v>
      </c>
      <c r="U84" s="102">
        <f t="shared" si="37"/>
        <v>0</v>
      </c>
      <c r="V84" s="88"/>
      <c r="W84" s="88"/>
    </row>
    <row r="85" spans="1:23" ht="12.75">
      <c r="A85" s="103" t="s">
        <v>102</v>
      </c>
      <c r="B85" s="88">
        <v>0</v>
      </c>
      <c r="C85" s="88">
        <v>0</v>
      </c>
      <c r="D85" s="88"/>
      <c r="E85" s="88">
        <f t="shared" si="31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/>
      <c r="O85" s="88"/>
      <c r="P85" s="90">
        <f t="shared" si="32"/>
        <v>0</v>
      </c>
      <c r="Q85" s="90">
        <f t="shared" si="33"/>
        <v>0</v>
      </c>
      <c r="R85" s="101">
        <f t="shared" si="34"/>
        <v>0</v>
      </c>
      <c r="S85" s="102">
        <f t="shared" si="35"/>
        <v>0</v>
      </c>
      <c r="T85" s="101">
        <f t="shared" si="36"/>
        <v>0</v>
      </c>
      <c r="U85" s="102">
        <f t="shared" si="37"/>
        <v>0</v>
      </c>
      <c r="V85" s="88"/>
      <c r="W85" s="88"/>
    </row>
    <row r="86" spans="1:23" ht="12.75">
      <c r="A86" s="104" t="s">
        <v>103</v>
      </c>
      <c r="B86" s="105">
        <v>0</v>
      </c>
      <c r="C86" s="105">
        <v>0</v>
      </c>
      <c r="D86" s="105"/>
      <c r="E86" s="105">
        <f t="shared" si="31"/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/>
      <c r="O86" s="105"/>
      <c r="P86" s="106">
        <f t="shared" si="32"/>
        <v>0</v>
      </c>
      <c r="Q86" s="106">
        <f t="shared" si="33"/>
        <v>0</v>
      </c>
      <c r="R86" s="107">
        <f t="shared" si="34"/>
        <v>0</v>
      </c>
      <c r="S86" s="108">
        <f t="shared" si="35"/>
        <v>0</v>
      </c>
      <c r="T86" s="107">
        <f t="shared" si="36"/>
        <v>0</v>
      </c>
      <c r="U86" s="108">
        <f t="shared" si="37"/>
        <v>0</v>
      </c>
      <c r="V86" s="105"/>
      <c r="W86" s="105"/>
    </row>
    <row r="87" spans="1:23" ht="22.5" hidden="1">
      <c r="A87" s="109" t="s">
        <v>104</v>
      </c>
      <c r="B87" s="110">
        <f aca="true" t="shared" si="38" ref="B87:I87">SUM(B88:B102)</f>
        <v>0</v>
      </c>
      <c r="C87" s="110">
        <f t="shared" si="38"/>
        <v>0</v>
      </c>
      <c r="D87" s="110">
        <f t="shared" si="38"/>
        <v>0</v>
      </c>
      <c r="E87" s="110">
        <f t="shared" si="38"/>
        <v>0</v>
      </c>
      <c r="F87" s="110">
        <f t="shared" si="38"/>
        <v>0</v>
      </c>
      <c r="G87" s="110">
        <f t="shared" si="38"/>
        <v>0</v>
      </c>
      <c r="H87" s="110">
        <f t="shared" si="38"/>
        <v>0</v>
      </c>
      <c r="I87" s="110">
        <f t="shared" si="38"/>
        <v>0</v>
      </c>
      <c r="J87" s="110">
        <f>SUM(J88:J102)</f>
        <v>0</v>
      </c>
      <c r="K87" s="110">
        <f>SUM(K88:K102)</f>
        <v>0</v>
      </c>
      <c r="L87" s="110">
        <f>SUM(L88:L102)</f>
        <v>0</v>
      </c>
      <c r="M87" s="111">
        <f>SUM(M88:M102)</f>
        <v>0</v>
      </c>
      <c r="N87" s="110"/>
      <c r="O87" s="111"/>
      <c r="P87" s="110"/>
      <c r="Q87" s="111"/>
      <c r="R87" s="112" t="str">
        <f aca="true" t="shared" si="39" ref="R87:S102">IF(L87=0," ",(N87-L87)/L87)</f>
        <v> </v>
      </c>
      <c r="S87" s="112" t="str">
        <f t="shared" si="39"/>
        <v> </v>
      </c>
      <c r="T87" s="112" t="str">
        <f aca="true" t="shared" si="40" ref="T87:T105">IF(E87=0," ",(P87/E87))</f>
        <v> </v>
      </c>
      <c r="U87" s="113" t="str">
        <f aca="true" t="shared" si="41" ref="U87:U105">IF(E87=0," ",(Q87/E87))</f>
        <v> </v>
      </c>
      <c r="V87" s="110">
        <f>SUM(V88:V102)</f>
        <v>0</v>
      </c>
      <c r="W87" s="110">
        <f>SUM(W88:W102)</f>
        <v>0</v>
      </c>
    </row>
    <row r="88" spans="1:23" ht="12.75" hidden="1">
      <c r="A88" s="114"/>
      <c r="B88" s="115"/>
      <c r="C88" s="115"/>
      <c r="D88" s="115"/>
      <c r="E88" s="116">
        <f>SUM(B88:D88)</f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aca="true" t="shared" si="42" ref="E89:E102">SUM(B89:D89)</f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2"/>
        <v>0</v>
      </c>
      <c r="F100" s="115"/>
      <c r="G100" s="115"/>
      <c r="H100" s="117"/>
      <c r="I100" s="115"/>
      <c r="J100" s="117"/>
      <c r="K100" s="115"/>
      <c r="L100" s="117"/>
      <c r="M100" s="117"/>
      <c r="N100" s="117"/>
      <c r="O100" s="117"/>
      <c r="P100" s="117"/>
      <c r="Q100" s="117"/>
      <c r="R100" s="118" t="str">
        <f t="shared" si="39"/>
        <v> </v>
      </c>
      <c r="S100" s="118" t="str">
        <f t="shared" si="39"/>
        <v> </v>
      </c>
      <c r="T100" s="118" t="str">
        <f t="shared" si="40"/>
        <v> </v>
      </c>
      <c r="U100" s="119" t="str">
        <f t="shared" si="41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2"/>
        <v>0</v>
      </c>
      <c r="F101" s="115"/>
      <c r="G101" s="115"/>
      <c r="H101" s="117"/>
      <c r="I101" s="115"/>
      <c r="J101" s="117"/>
      <c r="K101" s="115"/>
      <c r="L101" s="117"/>
      <c r="M101" s="117"/>
      <c r="N101" s="117"/>
      <c r="O101" s="117"/>
      <c r="P101" s="117"/>
      <c r="Q101" s="117"/>
      <c r="R101" s="118" t="str">
        <f t="shared" si="39"/>
        <v> </v>
      </c>
      <c r="S101" s="118" t="str">
        <f t="shared" si="39"/>
        <v> </v>
      </c>
      <c r="T101" s="118" t="str">
        <f t="shared" si="40"/>
        <v> </v>
      </c>
      <c r="U101" s="119" t="str">
        <f t="shared" si="41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2"/>
        <v>0</v>
      </c>
      <c r="F102" s="115"/>
      <c r="G102" s="115"/>
      <c r="H102" s="117"/>
      <c r="I102" s="115"/>
      <c r="J102" s="117"/>
      <c r="K102" s="115"/>
      <c r="L102" s="117"/>
      <c r="M102" s="117"/>
      <c r="N102" s="117"/>
      <c r="O102" s="117"/>
      <c r="P102" s="117"/>
      <c r="Q102" s="117"/>
      <c r="R102" s="118" t="str">
        <f t="shared" si="39"/>
        <v> </v>
      </c>
      <c r="S102" s="118" t="str">
        <f t="shared" si="39"/>
        <v> </v>
      </c>
      <c r="T102" s="118" t="str">
        <f t="shared" si="40"/>
        <v> </v>
      </c>
      <c r="U102" s="119" t="str">
        <f t="shared" si="41"/>
        <v> </v>
      </c>
      <c r="V102" s="115"/>
      <c r="W102" s="115"/>
    </row>
    <row r="103" spans="1:23" ht="12.75" hidden="1">
      <c r="A103" s="120"/>
      <c r="B103" s="121"/>
      <c r="C103" s="122"/>
      <c r="D103" s="122"/>
      <c r="E103" s="122"/>
      <c r="F103" s="121"/>
      <c r="G103" s="122"/>
      <c r="H103" s="121"/>
      <c r="I103" s="122"/>
      <c r="J103" s="121"/>
      <c r="K103" s="122"/>
      <c r="L103" s="121"/>
      <c r="M103" s="121"/>
      <c r="N103" s="121"/>
      <c r="O103" s="121"/>
      <c r="P103" s="121"/>
      <c r="Q103" s="121"/>
      <c r="R103" s="112" t="str">
        <f aca="true" t="shared" si="43" ref="R103:S105">IF(L103=0," ",(N103-L103)/L103)</f>
        <v> </v>
      </c>
      <c r="S103" s="113" t="str">
        <f t="shared" si="43"/>
        <v> </v>
      </c>
      <c r="T103" s="112" t="str">
        <f t="shared" si="40"/>
        <v> </v>
      </c>
      <c r="U103" s="113" t="str">
        <f t="shared" si="41"/>
        <v> </v>
      </c>
      <c r="V103" s="121"/>
      <c r="W103" s="122"/>
    </row>
    <row r="104" spans="1:23" ht="12.75" hidden="1">
      <c r="A104" s="120" t="s">
        <v>75</v>
      </c>
      <c r="B104" s="121">
        <f aca="true" t="shared" si="44" ref="B104:Q104">B87+B77</f>
        <v>177890000</v>
      </c>
      <c r="C104" s="121">
        <f t="shared" si="44"/>
        <v>79030000</v>
      </c>
      <c r="D104" s="121">
        <f t="shared" si="44"/>
        <v>0</v>
      </c>
      <c r="E104" s="121">
        <f t="shared" si="44"/>
        <v>256920000</v>
      </c>
      <c r="F104" s="121">
        <f t="shared" si="44"/>
        <v>0</v>
      </c>
      <c r="G104" s="121">
        <f t="shared" si="44"/>
        <v>0</v>
      </c>
      <c r="H104" s="121">
        <f t="shared" si="44"/>
        <v>87542000</v>
      </c>
      <c r="I104" s="121">
        <f t="shared" si="44"/>
        <v>0</v>
      </c>
      <c r="J104" s="121">
        <f t="shared" si="44"/>
        <v>91895000</v>
      </c>
      <c r="K104" s="121">
        <f t="shared" si="44"/>
        <v>0</v>
      </c>
      <c r="L104" s="121">
        <f t="shared" si="44"/>
        <v>78481000</v>
      </c>
      <c r="M104" s="121">
        <f t="shared" si="44"/>
        <v>0</v>
      </c>
      <c r="N104" s="121">
        <f t="shared" si="44"/>
        <v>0</v>
      </c>
      <c r="O104" s="121">
        <f t="shared" si="44"/>
        <v>0</v>
      </c>
      <c r="P104" s="121">
        <f t="shared" si="44"/>
        <v>257918000</v>
      </c>
      <c r="Q104" s="121">
        <f t="shared" si="44"/>
        <v>0</v>
      </c>
      <c r="R104" s="112">
        <f t="shared" si="43"/>
        <v>-1</v>
      </c>
      <c r="S104" s="113" t="str">
        <f t="shared" si="43"/>
        <v> </v>
      </c>
      <c r="T104" s="112">
        <f t="shared" si="40"/>
        <v>1.003884477658415</v>
      </c>
      <c r="U104" s="113">
        <f t="shared" si="41"/>
        <v>0</v>
      </c>
      <c r="V104" s="121">
        <f>V87+V77</f>
        <v>0</v>
      </c>
      <c r="W104" s="121">
        <f>W87+W77</f>
        <v>0</v>
      </c>
    </row>
    <row r="105" spans="1:23" ht="12.75" hidden="1">
      <c r="A105" s="123" t="s">
        <v>105</v>
      </c>
      <c r="B105" s="124">
        <f>B77</f>
        <v>177890000</v>
      </c>
      <c r="C105" s="124">
        <f aca="true" t="shared" si="45" ref="C105:Q105">C77</f>
        <v>79030000</v>
      </c>
      <c r="D105" s="124">
        <f t="shared" si="45"/>
        <v>0</v>
      </c>
      <c r="E105" s="124">
        <f t="shared" si="45"/>
        <v>256920000</v>
      </c>
      <c r="F105" s="124">
        <f t="shared" si="45"/>
        <v>0</v>
      </c>
      <c r="G105" s="124">
        <f t="shared" si="45"/>
        <v>0</v>
      </c>
      <c r="H105" s="124">
        <f t="shared" si="45"/>
        <v>87542000</v>
      </c>
      <c r="I105" s="124">
        <f t="shared" si="45"/>
        <v>0</v>
      </c>
      <c r="J105" s="124">
        <f t="shared" si="45"/>
        <v>91895000</v>
      </c>
      <c r="K105" s="124">
        <f t="shared" si="45"/>
        <v>0</v>
      </c>
      <c r="L105" s="124">
        <f t="shared" si="45"/>
        <v>78481000</v>
      </c>
      <c r="M105" s="124">
        <f t="shared" si="45"/>
        <v>0</v>
      </c>
      <c r="N105" s="124">
        <f t="shared" si="45"/>
        <v>0</v>
      </c>
      <c r="O105" s="124">
        <f t="shared" si="45"/>
        <v>0</v>
      </c>
      <c r="P105" s="124">
        <f t="shared" si="45"/>
        <v>257918000</v>
      </c>
      <c r="Q105" s="124">
        <f t="shared" si="45"/>
        <v>0</v>
      </c>
      <c r="R105" s="112">
        <f t="shared" si="43"/>
        <v>-1</v>
      </c>
      <c r="S105" s="113" t="str">
        <f t="shared" si="43"/>
        <v> </v>
      </c>
      <c r="T105" s="112">
        <f t="shared" si="40"/>
        <v>1.003884477658415</v>
      </c>
      <c r="U105" s="113">
        <f t="shared" si="41"/>
        <v>0</v>
      </c>
      <c r="V105" s="124">
        <f>V77</f>
        <v>0</v>
      </c>
      <c r="W105" s="124">
        <f>W77</f>
        <v>0</v>
      </c>
    </row>
    <row r="106" spans="1:23" ht="12.7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127"/>
      <c r="T106" s="127"/>
      <c r="U106" s="127"/>
      <c r="V106" s="126"/>
      <c r="W106" s="126"/>
    </row>
    <row r="107" ht="12.75">
      <c r="A107" s="128" t="s">
        <v>106</v>
      </c>
    </row>
    <row r="108" ht="12.75">
      <c r="A108" s="128" t="s">
        <v>107</v>
      </c>
    </row>
    <row r="109" spans="1:22" ht="12.75">
      <c r="A109" s="128" t="s">
        <v>108</v>
      </c>
      <c r="B109" s="129"/>
      <c r="C109" s="129"/>
      <c r="D109" s="129"/>
      <c r="E109" s="129"/>
      <c r="F109" s="129"/>
      <c r="H109" s="129"/>
      <c r="I109" s="129"/>
      <c r="J109" s="129"/>
      <c r="K109" s="129"/>
      <c r="V109" s="129"/>
    </row>
    <row r="110" spans="1:22" ht="12.75">
      <c r="A110" s="128" t="s">
        <v>109</v>
      </c>
      <c r="B110" s="129"/>
      <c r="C110" s="129"/>
      <c r="D110" s="129"/>
      <c r="E110" s="129"/>
      <c r="F110" s="129"/>
      <c r="H110" s="129"/>
      <c r="I110" s="129"/>
      <c r="J110" s="129"/>
      <c r="K110" s="129"/>
      <c r="V110" s="129"/>
    </row>
    <row r="111" spans="1:22" ht="12.75">
      <c r="A111" s="128" t="s">
        <v>110</v>
      </c>
      <c r="B111" s="129"/>
      <c r="C111" s="129"/>
      <c r="D111" s="129"/>
      <c r="E111" s="129"/>
      <c r="F111" s="129"/>
      <c r="H111" s="129"/>
      <c r="I111" s="129"/>
      <c r="J111" s="129"/>
      <c r="K111" s="129"/>
      <c r="V111" s="129"/>
    </row>
    <row r="112" ht="12.75">
      <c r="A112" s="128" t="s">
        <v>111</v>
      </c>
    </row>
    <row r="115" spans="1:23" ht="12.75">
      <c r="A115" s="129"/>
      <c r="G115" s="129"/>
      <c r="W115" s="129"/>
    </row>
    <row r="116" spans="1:23" ht="12.75">
      <c r="A116" s="129"/>
      <c r="G116" s="129"/>
      <c r="W116" s="129"/>
    </row>
    <row r="117" spans="1:23" ht="12.75">
      <c r="A117" s="129"/>
      <c r="G117" s="129"/>
      <c r="W117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6:Q66"/>
    <mergeCell ref="R66:S66"/>
    <mergeCell ref="T66:U66"/>
    <mergeCell ref="V66:W6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2016-05-12T09:37:02Z</cp:lastPrinted>
  <dcterms:created xsi:type="dcterms:W3CDTF">2016-05-06T13:58:37Z</dcterms:created>
  <dcterms:modified xsi:type="dcterms:W3CDTF">2016-05-12T09:37:09Z</dcterms:modified>
  <cp:category/>
  <cp:version/>
  <cp:contentType/>
  <cp:contentStatus/>
</cp:coreProperties>
</file>