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<sst xmlns="http://schemas.openxmlformats.org/spreadsheetml/2006/main" count="857" uniqueCount="303">
  <si>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Buffalo City(BUF)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</si>
  <si>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</si>
  <si>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</si>
  <si>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</si>
  <si>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</si>
  <si>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</si>
  <si>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</si>
  <si>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</si>
  <si>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</si>
  <si>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</si>
  <si>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</si>
  <si>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</si>
  <si>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</si>
  <si>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</si>
  <si>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</si>
  <si>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</si>
  <si>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</si>
  <si>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</si>
  <si>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</si>
  <si>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</si>
  <si>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</si>
  <si>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</si>
  <si>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</si>
  <si>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</si>
  <si>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</si>
  <si>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</si>
  <si>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</si>
  <si>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</si>
  <si>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</si>
  <si>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</si>
  <si>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</si>
  <si>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</si>
  <si>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</si>
  <si>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</si>
  <si>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</si>
  <si>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</si>
  <si>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</si>
  <si>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</si>
  <si>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</si>
  <si>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</si>
  <si>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</si>
  <si>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</si>
  <si>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</si>
  <si>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</si>
  <si>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</si>
  <si>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</si>
  <si>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</si>
  <si>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</si>
  <si>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</si>
  <si>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</si>
  <si>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</si>
  <si>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</si>
  <si>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</si>
  <si>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</si>
  <si>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</si>
  <si>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</si>
  <si>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</si>
  <si>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</si>
  <si>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</si>
  <si>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</si>
  <si>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</si>
  <si>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</si>
  <si>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</si>
  <si>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</si>
  <si>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</si>
  <si>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</si>
  <si>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</si>
  <si>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</si>
  <si>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</si>
  <si>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</si>
  <si>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Buffalo City(BUF)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</si>
  <si>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</si>
  <si>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</si>
  <si>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</si>
  <si>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</si>
  <si>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</si>
  <si>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</si>
  <si>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</si>
  <si>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</si>
  <si>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</si>
  <si>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</si>
  <si>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</si>
  <si>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</si>
  <si>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</si>
  <si>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</si>
  <si>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</si>
  <si>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</si>
  <si>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</si>
  <si>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</si>
  <si>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</si>
  <si>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</si>
  <si>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</si>
  <si>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</si>
  <si>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</si>
  <si>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</si>
  <si>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</si>
  <si>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</si>
  <si>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</si>
  <si>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</si>
  <si>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</si>
  <si>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Buffalo City(BUF)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</si>
  <si>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</si>
  <si>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</si>
  <si>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</si>
  <si>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</si>
  <si>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</si>
  <si>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</si>
  <si>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</si>
  <si>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</si>
  <si>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</si>
  <si>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</si>
  <si>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</si>
  <si>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</si>
  <si>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</si>
  <si>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</si>
  <si>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</si>
  <si>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</si>
  <si>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</si>
  <si>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</si>
  <si>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</si>
  <si>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</si>
  <si>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</si>
  <si>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</si>
  <si>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</si>
  <si>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</si>
  <si>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</si>
  <si>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</si>
  <si>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</si>
  <si>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</si>
  <si>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Buffalo City(BUF)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</si>
  <si>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</si>
  <si>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</si>
  <si>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</si>
  <si>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</si>
  <si>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</si>
  <si>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</si>
  <si>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</si>
  <si>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</si>
  <si>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</si>
  <si>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</si>
  <si>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Buffalo City(BUF)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</si>
  <si>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</si>
  <si>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</si>
  <si>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</si>
  <si>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</si>
  <si>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</si>
  <si>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</si>
  <si>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</si>
  <si>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</si>
  <si>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</si>
  <si>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</si>
  <si>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</si>
  <si>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</si>
  <si>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</si>
  <si>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</si>
  <si>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</si>
  <si>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</si>
  <si>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</si>
  <si>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</si>
  <si>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</si>
  <si>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</si>
  <si>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</si>
  <si>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</si>
  <si>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</si>
  <si>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</si>
  <si>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</si>
  <si>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</si>
  <si>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</si>
  <si>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</si>
  <si>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</si>
  <si>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</si>
  <si>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</si>
  <si>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</si>
  <si>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</si>
  <si>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Buffalo City(BUF)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</si>
  <si>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</si>
  <si>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</si>
  <si>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</si>
  <si>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</si>
  <si>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</si>
  <si>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</si>
  <si>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</si>
  <si>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</si>
  <si>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</si>
  <si>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</si>
  <si>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</si>
  <si>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</si>
  <si>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</si>
  <si>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</si>
  <si>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</si>
  <si>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</si>
  <si>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</si>
  <si>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</si>
  <si>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</si>
  <si>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</si>
  <si>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</si>
  <si>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</si>
  <si>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</si>
  <si>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</si>
  <si>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</si>
  <si>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</si>
  <si>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</si>
  <si>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Buffalo City(BUF)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</si>
  <si>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</si>
  <si>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</si>
  <si>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</si>
  <si>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</si>
  <si>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</si>
  <si>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</si>
  <si>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</si>
  <si>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</si>
  <si>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</si>
  <si>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</si>
  <si>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</si>
  <si>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</si>
  <si>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</si>
  <si>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</si>
  <si>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</si>
  <si>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</si>
  <si>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</si>
  <si>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</si>
  <si>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</si>
  <si>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</si>
  <si>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</si>
  <si>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</si>
  <si>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</si>
  <si>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</si>
  <si>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Buffalo City(BUF)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</si>
  <si>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</si>
  <si>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</si>
  <si>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</si>
  <si>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</si>
  <si>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</si>
  <si>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</si>
  <si>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</si>
  <si>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</si>
  <si>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</si>
  <si>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</si>
  <si>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</si>
  <si>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</si>
  <si>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</si>
  <si>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</si>
  <si>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</si>
  <si>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</si>
  <si>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</si>
  <si>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</si>
  <si>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</si>
  <si>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</si>
  <si>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</si>
  <si>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</si>
  <si>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</si>
  <si>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</si>
  <si>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</si>
  <si>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</si>
  <si>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</si>
  <si>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</si>
  <si>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</si>
  <si>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</si>
  <si>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</si>
  <si>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</si>
  <si>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</si>
  <si>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</si>
  <si>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</si>
  <si>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Buffalo City(BUF)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</si>
  <si>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</si>
  <si>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</si>
  <si>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Buffalo City(BUF)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</si>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</sst>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794518845</v>
      </c>
      <c r="C5" s="19">
        <v>0</v>
      </c>
      <c r="D5" s="59">
        <v>903413150</v>
      </c>
      <c r="E5" s="60">
        <v>953413150</v>
      </c>
      <c r="F5" s="60">
        <v>86294236</v>
      </c>
      <c r="G5" s="60">
        <v>69761345</v>
      </c>
      <c r="H5" s="60">
        <v>124598205</v>
      </c>
      <c r="I5" s="60">
        <v>280653786</v>
      </c>
      <c r="J5" s="60">
        <v>69745432</v>
      </c>
      <c r="K5" s="60">
        <v>72569164</v>
      </c>
      <c r="L5" s="60">
        <v>69378562</v>
      </c>
      <c r="M5" s="60">
        <v>211693158</v>
      </c>
      <c r="N5" s="60">
        <v>69401154</v>
      </c>
      <c r="O5" s="60">
        <v>69186622</v>
      </c>
      <c r="P5" s="60">
        <v>66952178</v>
      </c>
      <c r="Q5" s="60">
        <v>205539954</v>
      </c>
      <c r="R5" s="60">
        <v>71003058</v>
      </c>
      <c r="S5" s="60">
        <v>70556584</v>
      </c>
      <c r="T5" s="60">
        <v>69545703</v>
      </c>
      <c r="U5" s="60">
        <v>211105345</v>
      </c>
      <c r="V5" s="60">
        <v>908992243</v>
      </c>
      <c r="W5" s="60">
        <v>903413148</v>
      </c>
      <c r="X5" s="60">
        <v>5579095</v>
      </c>
      <c r="Y5" s="61">
        <v>0.62</v>
      </c>
      <c r="Z5" s="62">
        <v>953413150</v>
      </c>
    </row>
    <row r="6" spans="1:26" ht="13.5">
      <c r="A6" s="58" t="s">
        <v>32</v>
      </c>
      <c r="B6" s="19">
        <v>2424752656</v>
      </c>
      <c r="C6" s="19">
        <v>0</v>
      </c>
      <c r="D6" s="59">
        <v>2686741021</v>
      </c>
      <c r="E6" s="60">
        <v>2790741021</v>
      </c>
      <c r="F6" s="60">
        <v>249601984</v>
      </c>
      <c r="G6" s="60">
        <v>240425939</v>
      </c>
      <c r="H6" s="60">
        <v>195484981</v>
      </c>
      <c r="I6" s="60">
        <v>685512904</v>
      </c>
      <c r="J6" s="60">
        <v>357226314</v>
      </c>
      <c r="K6" s="60">
        <v>187997838</v>
      </c>
      <c r="L6" s="60">
        <v>192935440</v>
      </c>
      <c r="M6" s="60">
        <v>738159592</v>
      </c>
      <c r="N6" s="60">
        <v>234781688</v>
      </c>
      <c r="O6" s="60">
        <v>229526106</v>
      </c>
      <c r="P6" s="60">
        <v>222913248</v>
      </c>
      <c r="Q6" s="60">
        <v>687221042</v>
      </c>
      <c r="R6" s="60">
        <v>263238055</v>
      </c>
      <c r="S6" s="60">
        <v>147967231</v>
      </c>
      <c r="T6" s="60">
        <v>291350580</v>
      </c>
      <c r="U6" s="60">
        <v>702555866</v>
      </c>
      <c r="V6" s="60">
        <v>2813449404</v>
      </c>
      <c r="W6" s="60">
        <v>2686741024</v>
      </c>
      <c r="X6" s="60">
        <v>126708380</v>
      </c>
      <c r="Y6" s="61">
        <v>4.72</v>
      </c>
      <c r="Z6" s="62">
        <v>2790741021</v>
      </c>
    </row>
    <row r="7" spans="1:26" ht="13.5">
      <c r="A7" s="58" t="s">
        <v>33</v>
      </c>
      <c r="B7" s="19">
        <v>124222300</v>
      </c>
      <c r="C7" s="19">
        <v>0</v>
      </c>
      <c r="D7" s="59">
        <v>133619907</v>
      </c>
      <c r="E7" s="60">
        <v>133684907</v>
      </c>
      <c r="F7" s="60">
        <v>9259936</v>
      </c>
      <c r="G7" s="60">
        <v>12248391</v>
      </c>
      <c r="H7" s="60">
        <v>13394986</v>
      </c>
      <c r="I7" s="60">
        <v>34903313</v>
      </c>
      <c r="J7" s="60">
        <v>12036868</v>
      </c>
      <c r="K7" s="60">
        <v>11569890</v>
      </c>
      <c r="L7" s="60">
        <v>10629363</v>
      </c>
      <c r="M7" s="60">
        <v>34236121</v>
      </c>
      <c r="N7" s="60">
        <v>13194356</v>
      </c>
      <c r="O7" s="60">
        <v>13131988</v>
      </c>
      <c r="P7" s="60">
        <v>12976416</v>
      </c>
      <c r="Q7" s="60">
        <v>39302760</v>
      </c>
      <c r="R7" s="60">
        <v>15520252</v>
      </c>
      <c r="S7" s="60">
        <v>13983160</v>
      </c>
      <c r="T7" s="60">
        <v>13795436</v>
      </c>
      <c r="U7" s="60">
        <v>43298848</v>
      </c>
      <c r="V7" s="60">
        <v>151741042</v>
      </c>
      <c r="W7" s="60">
        <v>133619907</v>
      </c>
      <c r="X7" s="60">
        <v>18121135</v>
      </c>
      <c r="Y7" s="61">
        <v>13.56</v>
      </c>
      <c r="Z7" s="62">
        <v>133684907</v>
      </c>
    </row>
    <row r="8" spans="1:26" ht="13.5">
      <c r="A8" s="58" t="s">
        <v>34</v>
      </c>
      <c r="B8" s="19">
        <v>948238761</v>
      </c>
      <c r="C8" s="19">
        <v>0</v>
      </c>
      <c r="D8" s="59">
        <v>1249333299</v>
      </c>
      <c r="E8" s="60">
        <v>1078555608</v>
      </c>
      <c r="F8" s="60">
        <v>272976000</v>
      </c>
      <c r="G8" s="60">
        <v>3050938</v>
      </c>
      <c r="H8" s="60">
        <v>11594275</v>
      </c>
      <c r="I8" s="60">
        <v>287621213</v>
      </c>
      <c r="J8" s="60">
        <v>23808242</v>
      </c>
      <c r="K8" s="60">
        <v>35075386</v>
      </c>
      <c r="L8" s="60">
        <v>243256042</v>
      </c>
      <c r="M8" s="60">
        <v>302139670</v>
      </c>
      <c r="N8" s="60">
        <v>33405493</v>
      </c>
      <c r="O8" s="60">
        <v>6299598</v>
      </c>
      <c r="P8" s="60">
        <v>176110778</v>
      </c>
      <c r="Q8" s="60">
        <v>215815869</v>
      </c>
      <c r="R8" s="60">
        <v>73842151</v>
      </c>
      <c r="S8" s="60">
        <v>14255539</v>
      </c>
      <c r="T8" s="60">
        <v>11581585</v>
      </c>
      <c r="U8" s="60">
        <v>99679275</v>
      </c>
      <c r="V8" s="60">
        <v>905256027</v>
      </c>
      <c r="W8" s="60">
        <v>1249333298</v>
      </c>
      <c r="X8" s="60">
        <v>-344077271</v>
      </c>
      <c r="Y8" s="61">
        <v>-27.54</v>
      </c>
      <c r="Z8" s="62">
        <v>1078555608</v>
      </c>
    </row>
    <row r="9" spans="1:26" ht="13.5">
      <c r="A9" s="58" t="s">
        <v>35</v>
      </c>
      <c r="B9" s="19">
        <v>680917520</v>
      </c>
      <c r="C9" s="19">
        <v>0</v>
      </c>
      <c r="D9" s="59">
        <v>746500114</v>
      </c>
      <c r="E9" s="60">
        <v>734500113</v>
      </c>
      <c r="F9" s="60">
        <v>23456324</v>
      </c>
      <c r="G9" s="60">
        <v>147432045</v>
      </c>
      <c r="H9" s="60">
        <v>24832395</v>
      </c>
      <c r="I9" s="60">
        <v>195720764</v>
      </c>
      <c r="J9" s="60">
        <v>23851054</v>
      </c>
      <c r="K9" s="60">
        <v>22112864</v>
      </c>
      <c r="L9" s="60">
        <v>154773761</v>
      </c>
      <c r="M9" s="60">
        <v>200737679</v>
      </c>
      <c r="N9" s="60">
        <v>12628959</v>
      </c>
      <c r="O9" s="60">
        <v>56413799</v>
      </c>
      <c r="P9" s="60">
        <v>157993062</v>
      </c>
      <c r="Q9" s="60">
        <v>227035820</v>
      </c>
      <c r="R9" s="60">
        <v>18801552</v>
      </c>
      <c r="S9" s="60">
        <v>36240458</v>
      </c>
      <c r="T9" s="60">
        <v>28662544</v>
      </c>
      <c r="U9" s="60">
        <v>83704554</v>
      </c>
      <c r="V9" s="60">
        <v>707198817</v>
      </c>
      <c r="W9" s="60">
        <v>746500110</v>
      </c>
      <c r="X9" s="60">
        <v>-39301293</v>
      </c>
      <c r="Y9" s="61">
        <v>-5.26</v>
      </c>
      <c r="Z9" s="62">
        <v>734500113</v>
      </c>
    </row>
    <row r="10" spans="1:26" ht="25.5">
      <c r="A10" s="63" t="s">
        <v>278</v>
      </c>
      <c r="B10" s="64">
        <f>SUM(B5:B9)</f>
        <v>4972650082</v>
      </c>
      <c r="C10" s="64">
        <f>SUM(C5:C9)</f>
        <v>0</v>
      </c>
      <c r="D10" s="65">
        <f aca="true" t="shared" si="0" ref="D10:Z10">SUM(D5:D9)</f>
        <v>5719607491</v>
      </c>
      <c r="E10" s="66">
        <f t="shared" si="0"/>
        <v>5690894799</v>
      </c>
      <c r="F10" s="66">
        <f t="shared" si="0"/>
        <v>641588480</v>
      </c>
      <c r="G10" s="66">
        <f t="shared" si="0"/>
        <v>472918658</v>
      </c>
      <c r="H10" s="66">
        <f t="shared" si="0"/>
        <v>369904842</v>
      </c>
      <c r="I10" s="66">
        <f t="shared" si="0"/>
        <v>1484411980</v>
      </c>
      <c r="J10" s="66">
        <f t="shared" si="0"/>
        <v>486667910</v>
      </c>
      <c r="K10" s="66">
        <f t="shared" si="0"/>
        <v>329325142</v>
      </c>
      <c r="L10" s="66">
        <f t="shared" si="0"/>
        <v>670973168</v>
      </c>
      <c r="M10" s="66">
        <f t="shared" si="0"/>
        <v>1486966220</v>
      </c>
      <c r="N10" s="66">
        <f t="shared" si="0"/>
        <v>363411650</v>
      </c>
      <c r="O10" s="66">
        <f t="shared" si="0"/>
        <v>374558113</v>
      </c>
      <c r="P10" s="66">
        <f t="shared" si="0"/>
        <v>636945682</v>
      </c>
      <c r="Q10" s="66">
        <f t="shared" si="0"/>
        <v>1374915445</v>
      </c>
      <c r="R10" s="66">
        <f t="shared" si="0"/>
        <v>442405068</v>
      </c>
      <c r="S10" s="66">
        <f t="shared" si="0"/>
        <v>283002972</v>
      </c>
      <c r="T10" s="66">
        <f t="shared" si="0"/>
        <v>414935848</v>
      </c>
      <c r="U10" s="66">
        <f t="shared" si="0"/>
        <v>1140343888</v>
      </c>
      <c r="V10" s="66">
        <f t="shared" si="0"/>
        <v>5486637533</v>
      </c>
      <c r="W10" s="66">
        <f t="shared" si="0"/>
        <v>5719607487</v>
      </c>
      <c r="X10" s="66">
        <f t="shared" si="0"/>
        <v>-232969954</v>
      </c>
      <c r="Y10" s="67">
        <f>+IF(W10&lt;&gt;0,(X10/W10)*100,0)</f>
        <v>-4.073180800072619</v>
      </c>
      <c r="Z10" s="68">
        <f t="shared" si="0"/>
        <v>5690894799</v>
      </c>
    </row>
    <row r="11" spans="1:26" ht="13.5">
      <c r="A11" s="58" t="s">
        <v>37</v>
      </c>
      <c r="B11" s="19">
        <v>1192330839</v>
      </c>
      <c r="C11" s="19">
        <v>0</v>
      </c>
      <c r="D11" s="59">
        <v>1387618913</v>
      </c>
      <c r="E11" s="60">
        <v>1425571929</v>
      </c>
      <c r="F11" s="60">
        <v>104597440</v>
      </c>
      <c r="G11" s="60">
        <v>100627344</v>
      </c>
      <c r="H11" s="60">
        <v>121056973</v>
      </c>
      <c r="I11" s="60">
        <v>326281757</v>
      </c>
      <c r="J11" s="60">
        <v>112120187</v>
      </c>
      <c r="K11" s="60">
        <v>115206549</v>
      </c>
      <c r="L11" s="60">
        <v>115951873</v>
      </c>
      <c r="M11" s="60">
        <v>343278609</v>
      </c>
      <c r="N11" s="60">
        <v>113086533</v>
      </c>
      <c r="O11" s="60">
        <v>115341824</v>
      </c>
      <c r="P11" s="60">
        <v>109864241</v>
      </c>
      <c r="Q11" s="60">
        <v>338292598</v>
      </c>
      <c r="R11" s="60">
        <v>112494498</v>
      </c>
      <c r="S11" s="60">
        <v>135912368</v>
      </c>
      <c r="T11" s="60">
        <v>105954862</v>
      </c>
      <c r="U11" s="60">
        <v>354361728</v>
      </c>
      <c r="V11" s="60">
        <v>1362214692</v>
      </c>
      <c r="W11" s="60">
        <v>1387618913</v>
      </c>
      <c r="X11" s="60">
        <v>-25404221</v>
      </c>
      <c r="Y11" s="61">
        <v>-1.83</v>
      </c>
      <c r="Z11" s="62">
        <v>1425571929</v>
      </c>
    </row>
    <row r="12" spans="1:26" ht="13.5">
      <c r="A12" s="58" t="s">
        <v>38</v>
      </c>
      <c r="B12" s="19">
        <v>47682187</v>
      </c>
      <c r="C12" s="19">
        <v>0</v>
      </c>
      <c r="D12" s="59">
        <v>52910192</v>
      </c>
      <c r="E12" s="60">
        <v>54810192</v>
      </c>
      <c r="F12" s="60">
        <v>4210244</v>
      </c>
      <c r="G12" s="60">
        <v>4261774</v>
      </c>
      <c r="H12" s="60">
        <v>4312357</v>
      </c>
      <c r="I12" s="60">
        <v>12784375</v>
      </c>
      <c r="J12" s="60">
        <v>4277966</v>
      </c>
      <c r="K12" s="60">
        <v>4245702</v>
      </c>
      <c r="L12" s="60">
        <v>4286590</v>
      </c>
      <c r="M12" s="60">
        <v>12810258</v>
      </c>
      <c r="N12" s="60">
        <v>4250756</v>
      </c>
      <c r="O12" s="60">
        <v>6288798</v>
      </c>
      <c r="P12" s="60">
        <v>4789465</v>
      </c>
      <c r="Q12" s="60">
        <v>15329019</v>
      </c>
      <c r="R12" s="60">
        <v>4650737</v>
      </c>
      <c r="S12" s="60">
        <v>4317035</v>
      </c>
      <c r="T12" s="60">
        <v>4328756</v>
      </c>
      <c r="U12" s="60">
        <v>13296528</v>
      </c>
      <c r="V12" s="60">
        <v>54220180</v>
      </c>
      <c r="W12" s="60">
        <v>52910192</v>
      </c>
      <c r="X12" s="60">
        <v>1309988</v>
      </c>
      <c r="Y12" s="61">
        <v>2.48</v>
      </c>
      <c r="Z12" s="62">
        <v>54810192</v>
      </c>
    </row>
    <row r="13" spans="1:26" ht="13.5">
      <c r="A13" s="58" t="s">
        <v>279</v>
      </c>
      <c r="B13" s="19">
        <v>729879754</v>
      </c>
      <c r="C13" s="19">
        <v>0</v>
      </c>
      <c r="D13" s="59">
        <v>712213176</v>
      </c>
      <c r="E13" s="60">
        <v>740929722</v>
      </c>
      <c r="F13" s="60">
        <v>59351098</v>
      </c>
      <c r="G13" s="60">
        <v>59351097</v>
      </c>
      <c r="H13" s="60">
        <v>54030237</v>
      </c>
      <c r="I13" s="60">
        <v>172732432</v>
      </c>
      <c r="J13" s="60">
        <v>57577478</v>
      </c>
      <c r="K13" s="60">
        <v>57577478</v>
      </c>
      <c r="L13" s="60">
        <v>57603877</v>
      </c>
      <c r="M13" s="60">
        <v>172758833</v>
      </c>
      <c r="N13" s="60">
        <v>57588630</v>
      </c>
      <c r="O13" s="60">
        <v>57599296</v>
      </c>
      <c r="P13" s="60">
        <v>57646524</v>
      </c>
      <c r="Q13" s="60">
        <v>172834450</v>
      </c>
      <c r="R13" s="60">
        <v>57593940</v>
      </c>
      <c r="S13" s="60">
        <v>103265932</v>
      </c>
      <c r="T13" s="60">
        <v>61744144</v>
      </c>
      <c r="U13" s="60">
        <v>222604016</v>
      </c>
      <c r="V13" s="60">
        <v>740929731</v>
      </c>
      <c r="W13" s="60">
        <v>712213176</v>
      </c>
      <c r="X13" s="60">
        <v>28716555</v>
      </c>
      <c r="Y13" s="61">
        <v>4.03</v>
      </c>
      <c r="Z13" s="62">
        <v>740929722</v>
      </c>
    </row>
    <row r="14" spans="1:26" ht="13.5">
      <c r="A14" s="58" t="s">
        <v>40</v>
      </c>
      <c r="B14" s="19">
        <v>60670766</v>
      </c>
      <c r="C14" s="19">
        <v>0</v>
      </c>
      <c r="D14" s="59">
        <v>54312999</v>
      </c>
      <c r="E14" s="60">
        <v>55813000</v>
      </c>
      <c r="F14" s="60">
        <v>4526083</v>
      </c>
      <c r="G14" s="60">
        <v>4526083</v>
      </c>
      <c r="H14" s="60">
        <v>4031476</v>
      </c>
      <c r="I14" s="60">
        <v>13083642</v>
      </c>
      <c r="J14" s="60">
        <v>4923261</v>
      </c>
      <c r="K14" s="60">
        <v>4923261</v>
      </c>
      <c r="L14" s="60">
        <v>4923261</v>
      </c>
      <c r="M14" s="60">
        <v>14769783</v>
      </c>
      <c r="N14" s="60">
        <v>8439056</v>
      </c>
      <c r="O14" s="60">
        <v>0</v>
      </c>
      <c r="P14" s="60">
        <v>4219528</v>
      </c>
      <c r="Q14" s="60">
        <v>12658584</v>
      </c>
      <c r="R14" s="60">
        <v>4650582</v>
      </c>
      <c r="S14" s="60">
        <v>4650582</v>
      </c>
      <c r="T14" s="60">
        <v>4650582</v>
      </c>
      <c r="U14" s="60">
        <v>13951746</v>
      </c>
      <c r="V14" s="60">
        <v>54463755</v>
      </c>
      <c r="W14" s="60">
        <v>54313001</v>
      </c>
      <c r="X14" s="60">
        <v>150754</v>
      </c>
      <c r="Y14" s="61">
        <v>0.28</v>
      </c>
      <c r="Z14" s="62">
        <v>55813000</v>
      </c>
    </row>
    <row r="15" spans="1:26" ht="13.5">
      <c r="A15" s="58" t="s">
        <v>41</v>
      </c>
      <c r="B15" s="19">
        <v>1213641773</v>
      </c>
      <c r="C15" s="19">
        <v>0</v>
      </c>
      <c r="D15" s="59">
        <v>1377011713</v>
      </c>
      <c r="E15" s="60">
        <v>1407011714</v>
      </c>
      <c r="F15" s="60">
        <v>163937069</v>
      </c>
      <c r="G15" s="60">
        <v>161342286</v>
      </c>
      <c r="H15" s="60">
        <v>102629511</v>
      </c>
      <c r="I15" s="60">
        <v>427908866</v>
      </c>
      <c r="J15" s="60">
        <v>106403652</v>
      </c>
      <c r="K15" s="60">
        <v>100635980</v>
      </c>
      <c r="L15" s="60">
        <v>96540435</v>
      </c>
      <c r="M15" s="60">
        <v>303580067</v>
      </c>
      <c r="N15" s="60">
        <v>104872913</v>
      </c>
      <c r="O15" s="60">
        <v>114140795</v>
      </c>
      <c r="P15" s="60">
        <v>100593998</v>
      </c>
      <c r="Q15" s="60">
        <v>319607706</v>
      </c>
      <c r="R15" s="60">
        <v>97011993</v>
      </c>
      <c r="S15" s="60">
        <v>109724831</v>
      </c>
      <c r="T15" s="60">
        <v>163006783</v>
      </c>
      <c r="U15" s="60">
        <v>369743607</v>
      </c>
      <c r="V15" s="60">
        <v>1420840246</v>
      </c>
      <c r="W15" s="60">
        <v>1377011713</v>
      </c>
      <c r="X15" s="60">
        <v>43828533</v>
      </c>
      <c r="Y15" s="61">
        <v>3.18</v>
      </c>
      <c r="Z15" s="62">
        <v>1407011714</v>
      </c>
    </row>
    <row r="16" spans="1:26" ht="13.5">
      <c r="A16" s="69" t="s">
        <v>42</v>
      </c>
      <c r="B16" s="19">
        <v>235798043</v>
      </c>
      <c r="C16" s="19">
        <v>0</v>
      </c>
      <c r="D16" s="59">
        <v>258568483</v>
      </c>
      <c r="E16" s="60">
        <v>258568483</v>
      </c>
      <c r="F16" s="60">
        <v>15811179</v>
      </c>
      <c r="G16" s="60">
        <v>4590562</v>
      </c>
      <c r="H16" s="60">
        <v>31036834</v>
      </c>
      <c r="I16" s="60">
        <v>51438575</v>
      </c>
      <c r="J16" s="60">
        <v>21913668</v>
      </c>
      <c r="K16" s="60">
        <v>23122517</v>
      </c>
      <c r="L16" s="60">
        <v>19986028</v>
      </c>
      <c r="M16" s="60">
        <v>65022213</v>
      </c>
      <c r="N16" s="60">
        <v>19786639</v>
      </c>
      <c r="O16" s="60">
        <v>17852267</v>
      </c>
      <c r="P16" s="60">
        <v>20352310</v>
      </c>
      <c r="Q16" s="60">
        <v>57991216</v>
      </c>
      <c r="R16" s="60">
        <v>20740470</v>
      </c>
      <c r="S16" s="60">
        <v>21319670</v>
      </c>
      <c r="T16" s="60">
        <v>22086798</v>
      </c>
      <c r="U16" s="60">
        <v>64146938</v>
      </c>
      <c r="V16" s="60">
        <v>238598942</v>
      </c>
      <c r="W16" s="60">
        <v>258568482</v>
      </c>
      <c r="X16" s="60">
        <v>-19969540</v>
      </c>
      <c r="Y16" s="61">
        <v>-7.72</v>
      </c>
      <c r="Z16" s="62">
        <v>258568483</v>
      </c>
    </row>
    <row r="17" spans="1:26" ht="13.5">
      <c r="A17" s="58" t="s">
        <v>43</v>
      </c>
      <c r="B17" s="19">
        <v>1736653599</v>
      </c>
      <c r="C17" s="19">
        <v>0</v>
      </c>
      <c r="D17" s="59">
        <v>1876049846</v>
      </c>
      <c r="E17" s="60">
        <v>1747267592</v>
      </c>
      <c r="F17" s="60">
        <v>38307266</v>
      </c>
      <c r="G17" s="60">
        <v>102950759</v>
      </c>
      <c r="H17" s="60">
        <v>124766509</v>
      </c>
      <c r="I17" s="60">
        <v>266024534</v>
      </c>
      <c r="J17" s="60">
        <v>108044327</v>
      </c>
      <c r="K17" s="60">
        <v>149322938</v>
      </c>
      <c r="L17" s="60">
        <v>131808099</v>
      </c>
      <c r="M17" s="60">
        <v>389175364</v>
      </c>
      <c r="N17" s="60">
        <v>86331847</v>
      </c>
      <c r="O17" s="60">
        <v>126543810</v>
      </c>
      <c r="P17" s="60">
        <v>179576980</v>
      </c>
      <c r="Q17" s="60">
        <v>392452637</v>
      </c>
      <c r="R17" s="60">
        <v>94766539</v>
      </c>
      <c r="S17" s="60">
        <v>116597155</v>
      </c>
      <c r="T17" s="60">
        <v>174518064</v>
      </c>
      <c r="U17" s="60">
        <v>385881758</v>
      </c>
      <c r="V17" s="60">
        <v>1433534293</v>
      </c>
      <c r="W17" s="60">
        <v>1876049847</v>
      </c>
      <c r="X17" s="60">
        <v>-442515554</v>
      </c>
      <c r="Y17" s="61">
        <v>-23.59</v>
      </c>
      <c r="Z17" s="62">
        <v>1747267592</v>
      </c>
    </row>
    <row r="18" spans="1:26" ht="13.5">
      <c r="A18" s="70" t="s">
        <v>44</v>
      </c>
      <c r="B18" s="71">
        <f>SUM(B11:B17)</f>
        <v>5216656961</v>
      </c>
      <c r="C18" s="71">
        <f>SUM(C11:C17)</f>
        <v>0</v>
      </c>
      <c r="D18" s="72">
        <f aca="true" t="shared" si="1" ref="D18:Z18">SUM(D11:D17)</f>
        <v>5718685322</v>
      </c>
      <c r="E18" s="73">
        <f t="shared" si="1"/>
        <v>5689972632</v>
      </c>
      <c r="F18" s="73">
        <f t="shared" si="1"/>
        <v>390740379</v>
      </c>
      <c r="G18" s="73">
        <f t="shared" si="1"/>
        <v>437649905</v>
      </c>
      <c r="H18" s="73">
        <f t="shared" si="1"/>
        <v>441863897</v>
      </c>
      <c r="I18" s="73">
        <f t="shared" si="1"/>
        <v>1270254181</v>
      </c>
      <c r="J18" s="73">
        <f t="shared" si="1"/>
        <v>415260539</v>
      </c>
      <c r="K18" s="73">
        <f t="shared" si="1"/>
        <v>455034425</v>
      </c>
      <c r="L18" s="73">
        <f t="shared" si="1"/>
        <v>431100163</v>
      </c>
      <c r="M18" s="73">
        <f t="shared" si="1"/>
        <v>1301395127</v>
      </c>
      <c r="N18" s="73">
        <f t="shared" si="1"/>
        <v>394356374</v>
      </c>
      <c r="O18" s="73">
        <f t="shared" si="1"/>
        <v>437766790</v>
      </c>
      <c r="P18" s="73">
        <f t="shared" si="1"/>
        <v>477043046</v>
      </c>
      <c r="Q18" s="73">
        <f t="shared" si="1"/>
        <v>1309166210</v>
      </c>
      <c r="R18" s="73">
        <f t="shared" si="1"/>
        <v>391908759</v>
      </c>
      <c r="S18" s="73">
        <f t="shared" si="1"/>
        <v>495787573</v>
      </c>
      <c r="T18" s="73">
        <f t="shared" si="1"/>
        <v>536289989</v>
      </c>
      <c r="U18" s="73">
        <f t="shared" si="1"/>
        <v>1423986321</v>
      </c>
      <c r="V18" s="73">
        <f t="shared" si="1"/>
        <v>5304801839</v>
      </c>
      <c r="W18" s="73">
        <f t="shared" si="1"/>
        <v>5718685324</v>
      </c>
      <c r="X18" s="73">
        <f t="shared" si="1"/>
        <v>-413883485</v>
      </c>
      <c r="Y18" s="67">
        <f>+IF(W18&lt;&gt;0,(X18/W18)*100,0)</f>
        <v>-7.2373886925204065</v>
      </c>
      <c r="Z18" s="74">
        <f t="shared" si="1"/>
        <v>5689972632</v>
      </c>
    </row>
    <row r="19" spans="1:26" ht="13.5">
      <c r="A19" s="70" t="s">
        <v>45</v>
      </c>
      <c r="B19" s="75">
        <f>+B10-B18</f>
        <v>-244006879</v>
      </c>
      <c r="C19" s="75">
        <f>+C10-C18</f>
        <v>0</v>
      </c>
      <c r="D19" s="76">
        <f aca="true" t="shared" si="2" ref="D19:Z19">+D10-D18</f>
        <v>922169</v>
      </c>
      <c r="E19" s="77">
        <f t="shared" si="2"/>
        <v>922167</v>
      </c>
      <c r="F19" s="77">
        <f t="shared" si="2"/>
        <v>250848101</v>
      </c>
      <c r="G19" s="77">
        <f t="shared" si="2"/>
        <v>35268753</v>
      </c>
      <c r="H19" s="77">
        <f t="shared" si="2"/>
        <v>-71959055</v>
      </c>
      <c r="I19" s="77">
        <f t="shared" si="2"/>
        <v>214157799</v>
      </c>
      <c r="J19" s="77">
        <f t="shared" si="2"/>
        <v>71407371</v>
      </c>
      <c r="K19" s="77">
        <f t="shared" si="2"/>
        <v>-125709283</v>
      </c>
      <c r="L19" s="77">
        <f t="shared" si="2"/>
        <v>239873005</v>
      </c>
      <c r="M19" s="77">
        <f t="shared" si="2"/>
        <v>185571093</v>
      </c>
      <c r="N19" s="77">
        <f t="shared" si="2"/>
        <v>-30944724</v>
      </c>
      <c r="O19" s="77">
        <f t="shared" si="2"/>
        <v>-63208677</v>
      </c>
      <c r="P19" s="77">
        <f t="shared" si="2"/>
        <v>159902636</v>
      </c>
      <c r="Q19" s="77">
        <f t="shared" si="2"/>
        <v>65749235</v>
      </c>
      <c r="R19" s="77">
        <f t="shared" si="2"/>
        <v>50496309</v>
      </c>
      <c r="S19" s="77">
        <f t="shared" si="2"/>
        <v>-212784601</v>
      </c>
      <c r="T19" s="77">
        <f t="shared" si="2"/>
        <v>-121354141</v>
      </c>
      <c r="U19" s="77">
        <f t="shared" si="2"/>
        <v>-283642433</v>
      </c>
      <c r="V19" s="77">
        <f t="shared" si="2"/>
        <v>181835694</v>
      </c>
      <c r="W19" s="77">
        <f>IF(E10=E18,0,W10-W18)</f>
        <v>922163</v>
      </c>
      <c r="X19" s="77">
        <f t="shared" si="2"/>
        <v>180913531</v>
      </c>
      <c r="Y19" s="78">
        <f>+IF(W19&lt;&gt;0,(X19/W19)*100,0)</f>
        <v>19618.389699001153</v>
      </c>
      <c r="Z19" s="79">
        <f t="shared" si="2"/>
        <v>922167</v>
      </c>
    </row>
    <row r="20" spans="1:26" ht="13.5">
      <c r="A20" s="58" t="s">
        <v>46</v>
      </c>
      <c r="B20" s="19">
        <v>615492272</v>
      </c>
      <c r="C20" s="19">
        <v>0</v>
      </c>
      <c r="D20" s="59">
        <v>850352601</v>
      </c>
      <c r="E20" s="60">
        <v>850352600</v>
      </c>
      <c r="F20" s="60">
        <v>148272</v>
      </c>
      <c r="G20" s="60">
        <v>33276462</v>
      </c>
      <c r="H20" s="60">
        <v>30553385</v>
      </c>
      <c r="I20" s="60">
        <v>63978119</v>
      </c>
      <c r="J20" s="60">
        <v>83196490</v>
      </c>
      <c r="K20" s="60">
        <v>68040180</v>
      </c>
      <c r="L20" s="60">
        <v>83705108</v>
      </c>
      <c r="M20" s="60">
        <v>234941778</v>
      </c>
      <c r="N20" s="60">
        <v>57118201</v>
      </c>
      <c r="O20" s="60">
        <v>34092941</v>
      </c>
      <c r="P20" s="60">
        <v>50762662</v>
      </c>
      <c r="Q20" s="60">
        <v>141973804</v>
      </c>
      <c r="R20" s="60">
        <v>13158919</v>
      </c>
      <c r="S20" s="60">
        <v>67603733</v>
      </c>
      <c r="T20" s="60">
        <v>92733765</v>
      </c>
      <c r="U20" s="60">
        <v>173496417</v>
      </c>
      <c r="V20" s="60">
        <v>614390118</v>
      </c>
      <c r="W20" s="60">
        <v>850352600</v>
      </c>
      <c r="X20" s="60">
        <v>-235962482</v>
      </c>
      <c r="Y20" s="61">
        <v>-27.75</v>
      </c>
      <c r="Z20" s="62">
        <v>850352600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371485393</v>
      </c>
      <c r="C22" s="86">
        <f>SUM(C19:C21)</f>
        <v>0</v>
      </c>
      <c r="D22" s="87">
        <f aca="true" t="shared" si="3" ref="D22:Z22">SUM(D19:D21)</f>
        <v>851274770</v>
      </c>
      <c r="E22" s="88">
        <f t="shared" si="3"/>
        <v>851274767</v>
      </c>
      <c r="F22" s="88">
        <f t="shared" si="3"/>
        <v>250996373</v>
      </c>
      <c r="G22" s="88">
        <f t="shared" si="3"/>
        <v>68545215</v>
      </c>
      <c r="H22" s="88">
        <f t="shared" si="3"/>
        <v>-41405670</v>
      </c>
      <c r="I22" s="88">
        <f t="shared" si="3"/>
        <v>278135918</v>
      </c>
      <c r="J22" s="88">
        <f t="shared" si="3"/>
        <v>154603861</v>
      </c>
      <c r="K22" s="88">
        <f t="shared" si="3"/>
        <v>-57669103</v>
      </c>
      <c r="L22" s="88">
        <f t="shared" si="3"/>
        <v>323578113</v>
      </c>
      <c r="M22" s="88">
        <f t="shared" si="3"/>
        <v>420512871</v>
      </c>
      <c r="N22" s="88">
        <f t="shared" si="3"/>
        <v>26173477</v>
      </c>
      <c r="O22" s="88">
        <f t="shared" si="3"/>
        <v>-29115736</v>
      </c>
      <c r="P22" s="88">
        <f t="shared" si="3"/>
        <v>210665298</v>
      </c>
      <c r="Q22" s="88">
        <f t="shared" si="3"/>
        <v>207723039</v>
      </c>
      <c r="R22" s="88">
        <f t="shared" si="3"/>
        <v>63655228</v>
      </c>
      <c r="S22" s="88">
        <f t="shared" si="3"/>
        <v>-145180868</v>
      </c>
      <c r="T22" s="88">
        <f t="shared" si="3"/>
        <v>-28620376</v>
      </c>
      <c r="U22" s="88">
        <f t="shared" si="3"/>
        <v>-110146016</v>
      </c>
      <c r="V22" s="88">
        <f t="shared" si="3"/>
        <v>796225812</v>
      </c>
      <c r="W22" s="88">
        <f t="shared" si="3"/>
        <v>851274763</v>
      </c>
      <c r="X22" s="88">
        <f t="shared" si="3"/>
        <v>-55048951</v>
      </c>
      <c r="Y22" s="89">
        <f>+IF(W22&lt;&gt;0,(X22/W22)*100,0)</f>
        <v>-6.466649006015464</v>
      </c>
      <c r="Z22" s="90">
        <f t="shared" si="3"/>
        <v>851274767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371485393</v>
      </c>
      <c r="C24" s="75">
        <f>SUM(C22:C23)</f>
        <v>0</v>
      </c>
      <c r="D24" s="76">
        <f aca="true" t="shared" si="4" ref="D24:Z24">SUM(D22:D23)</f>
        <v>851274770</v>
      </c>
      <c r="E24" s="77">
        <f t="shared" si="4"/>
        <v>851274767</v>
      </c>
      <c r="F24" s="77">
        <f t="shared" si="4"/>
        <v>250996373</v>
      </c>
      <c r="G24" s="77">
        <f t="shared" si="4"/>
        <v>68545215</v>
      </c>
      <c r="H24" s="77">
        <f t="shared" si="4"/>
        <v>-41405670</v>
      </c>
      <c r="I24" s="77">
        <f t="shared" si="4"/>
        <v>278135918</v>
      </c>
      <c r="J24" s="77">
        <f t="shared" si="4"/>
        <v>154603861</v>
      </c>
      <c r="K24" s="77">
        <f t="shared" si="4"/>
        <v>-57669103</v>
      </c>
      <c r="L24" s="77">
        <f t="shared" si="4"/>
        <v>323578113</v>
      </c>
      <c r="M24" s="77">
        <f t="shared" si="4"/>
        <v>420512871</v>
      </c>
      <c r="N24" s="77">
        <f t="shared" si="4"/>
        <v>26173477</v>
      </c>
      <c r="O24" s="77">
        <f t="shared" si="4"/>
        <v>-29115736</v>
      </c>
      <c r="P24" s="77">
        <f t="shared" si="4"/>
        <v>210665298</v>
      </c>
      <c r="Q24" s="77">
        <f t="shared" si="4"/>
        <v>207723039</v>
      </c>
      <c r="R24" s="77">
        <f t="shared" si="4"/>
        <v>63655228</v>
      </c>
      <c r="S24" s="77">
        <f t="shared" si="4"/>
        <v>-145180868</v>
      </c>
      <c r="T24" s="77">
        <f t="shared" si="4"/>
        <v>-28620376</v>
      </c>
      <c r="U24" s="77">
        <f t="shared" si="4"/>
        <v>-110146016</v>
      </c>
      <c r="V24" s="77">
        <f t="shared" si="4"/>
        <v>796225812</v>
      </c>
      <c r="W24" s="77">
        <f t="shared" si="4"/>
        <v>851274763</v>
      </c>
      <c r="X24" s="77">
        <f t="shared" si="4"/>
        <v>-55048951</v>
      </c>
      <c r="Y24" s="78">
        <f>+IF(W24&lt;&gt;0,(X24/W24)*100,0)</f>
        <v>-6.466649006015464</v>
      </c>
      <c r="Z24" s="79">
        <f t="shared" si="4"/>
        <v>851274767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930050010</v>
      </c>
      <c r="C27" s="22">
        <v>0</v>
      </c>
      <c r="D27" s="99">
        <v>1275354230</v>
      </c>
      <c r="E27" s="100">
        <v>1390877160</v>
      </c>
      <c r="F27" s="100">
        <v>148272</v>
      </c>
      <c r="G27" s="100">
        <v>42067596</v>
      </c>
      <c r="H27" s="100">
        <v>57530047</v>
      </c>
      <c r="I27" s="100">
        <v>99745915</v>
      </c>
      <c r="J27" s="100">
        <v>101590502</v>
      </c>
      <c r="K27" s="100">
        <v>85219419</v>
      </c>
      <c r="L27" s="100">
        <v>111568720</v>
      </c>
      <c r="M27" s="100">
        <v>298378641</v>
      </c>
      <c r="N27" s="100">
        <v>62850753</v>
      </c>
      <c r="O27" s="100">
        <v>49495194</v>
      </c>
      <c r="P27" s="100">
        <v>117165785</v>
      </c>
      <c r="Q27" s="100">
        <v>229511732</v>
      </c>
      <c r="R27" s="100">
        <v>19396189</v>
      </c>
      <c r="S27" s="100">
        <v>96244180</v>
      </c>
      <c r="T27" s="100">
        <v>266305603</v>
      </c>
      <c r="U27" s="100">
        <v>381945972</v>
      </c>
      <c r="V27" s="100">
        <v>1009582260</v>
      </c>
      <c r="W27" s="100">
        <v>1390877160</v>
      </c>
      <c r="X27" s="100">
        <v>-381294900</v>
      </c>
      <c r="Y27" s="101">
        <v>-27.41</v>
      </c>
      <c r="Z27" s="102">
        <v>1390877160</v>
      </c>
    </row>
    <row r="28" spans="1:26" ht="13.5">
      <c r="A28" s="103" t="s">
        <v>46</v>
      </c>
      <c r="B28" s="19">
        <v>615492273</v>
      </c>
      <c r="C28" s="19">
        <v>0</v>
      </c>
      <c r="D28" s="59">
        <v>850352600</v>
      </c>
      <c r="E28" s="60">
        <v>789612183</v>
      </c>
      <c r="F28" s="60">
        <v>148272</v>
      </c>
      <c r="G28" s="60">
        <v>33276462</v>
      </c>
      <c r="H28" s="60">
        <v>30553385</v>
      </c>
      <c r="I28" s="60">
        <v>63978119</v>
      </c>
      <c r="J28" s="60">
        <v>83157646</v>
      </c>
      <c r="K28" s="60">
        <v>68040179</v>
      </c>
      <c r="L28" s="60">
        <v>83705109</v>
      </c>
      <c r="M28" s="60">
        <v>234902934</v>
      </c>
      <c r="N28" s="60">
        <v>57118202</v>
      </c>
      <c r="O28" s="60">
        <v>34092941</v>
      </c>
      <c r="P28" s="60">
        <v>50762662</v>
      </c>
      <c r="Q28" s="60">
        <v>141973805</v>
      </c>
      <c r="R28" s="60">
        <v>13158918</v>
      </c>
      <c r="S28" s="60">
        <v>67603734</v>
      </c>
      <c r="T28" s="60">
        <v>92694922</v>
      </c>
      <c r="U28" s="60">
        <v>173457574</v>
      </c>
      <c r="V28" s="60">
        <v>614312432</v>
      </c>
      <c r="W28" s="60">
        <v>789612183</v>
      </c>
      <c r="X28" s="60">
        <v>-175299751</v>
      </c>
      <c r="Y28" s="61">
        <v>-22.2</v>
      </c>
      <c r="Z28" s="62">
        <v>789612183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458860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458860</v>
      </c>
      <c r="X29" s="60">
        <v>-458860</v>
      </c>
      <c r="Y29" s="61">
        <v>-100</v>
      </c>
      <c r="Z29" s="62">
        <v>458860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314557737</v>
      </c>
      <c r="C31" s="19">
        <v>0</v>
      </c>
      <c r="D31" s="59">
        <v>425001630</v>
      </c>
      <c r="E31" s="60">
        <v>600806117</v>
      </c>
      <c r="F31" s="60">
        <v>0</v>
      </c>
      <c r="G31" s="60">
        <v>8791134</v>
      </c>
      <c r="H31" s="60">
        <v>26976662</v>
      </c>
      <c r="I31" s="60">
        <v>35767796</v>
      </c>
      <c r="J31" s="60">
        <v>18432856</v>
      </c>
      <c r="K31" s="60">
        <v>17179240</v>
      </c>
      <c r="L31" s="60">
        <v>27863611</v>
      </c>
      <c r="M31" s="60">
        <v>63475707</v>
      </c>
      <c r="N31" s="60">
        <v>5732551</v>
      </c>
      <c r="O31" s="60">
        <v>15402253</v>
      </c>
      <c r="P31" s="60">
        <v>66403123</v>
      </c>
      <c r="Q31" s="60">
        <v>87537927</v>
      </c>
      <c r="R31" s="60">
        <v>6237271</v>
      </c>
      <c r="S31" s="60">
        <v>28640446</v>
      </c>
      <c r="T31" s="60">
        <v>173610681</v>
      </c>
      <c r="U31" s="60">
        <v>208488398</v>
      </c>
      <c r="V31" s="60">
        <v>395269828</v>
      </c>
      <c r="W31" s="60">
        <v>600806117</v>
      </c>
      <c r="X31" s="60">
        <v>-205536289</v>
      </c>
      <c r="Y31" s="61">
        <v>-34.21</v>
      </c>
      <c r="Z31" s="62">
        <v>600806117</v>
      </c>
    </row>
    <row r="32" spans="1:26" ht="13.5">
      <c r="A32" s="70" t="s">
        <v>54</v>
      </c>
      <c r="B32" s="22">
        <f>SUM(B28:B31)</f>
        <v>930050010</v>
      </c>
      <c r="C32" s="22">
        <f>SUM(C28:C31)</f>
        <v>0</v>
      </c>
      <c r="D32" s="99">
        <f aca="true" t="shared" si="5" ref="D32:Z32">SUM(D28:D31)</f>
        <v>1275354230</v>
      </c>
      <c r="E32" s="100">
        <f t="shared" si="5"/>
        <v>1390877160</v>
      </c>
      <c r="F32" s="100">
        <f t="shared" si="5"/>
        <v>148272</v>
      </c>
      <c r="G32" s="100">
        <f t="shared" si="5"/>
        <v>42067596</v>
      </c>
      <c r="H32" s="100">
        <f t="shared" si="5"/>
        <v>57530047</v>
      </c>
      <c r="I32" s="100">
        <f t="shared" si="5"/>
        <v>99745915</v>
      </c>
      <c r="J32" s="100">
        <f t="shared" si="5"/>
        <v>101590502</v>
      </c>
      <c r="K32" s="100">
        <f t="shared" si="5"/>
        <v>85219419</v>
      </c>
      <c r="L32" s="100">
        <f t="shared" si="5"/>
        <v>111568720</v>
      </c>
      <c r="M32" s="100">
        <f t="shared" si="5"/>
        <v>298378641</v>
      </c>
      <c r="N32" s="100">
        <f t="shared" si="5"/>
        <v>62850753</v>
      </c>
      <c r="O32" s="100">
        <f t="shared" si="5"/>
        <v>49495194</v>
      </c>
      <c r="P32" s="100">
        <f t="shared" si="5"/>
        <v>117165785</v>
      </c>
      <c r="Q32" s="100">
        <f t="shared" si="5"/>
        <v>229511732</v>
      </c>
      <c r="R32" s="100">
        <f t="shared" si="5"/>
        <v>19396189</v>
      </c>
      <c r="S32" s="100">
        <f t="shared" si="5"/>
        <v>96244180</v>
      </c>
      <c r="T32" s="100">
        <f t="shared" si="5"/>
        <v>266305603</v>
      </c>
      <c r="U32" s="100">
        <f t="shared" si="5"/>
        <v>381945972</v>
      </c>
      <c r="V32" s="100">
        <f t="shared" si="5"/>
        <v>1009582260</v>
      </c>
      <c r="W32" s="100">
        <f t="shared" si="5"/>
        <v>1390877160</v>
      </c>
      <c r="X32" s="100">
        <f t="shared" si="5"/>
        <v>-381294900</v>
      </c>
      <c r="Y32" s="101">
        <f>+IF(W32&lt;&gt;0,(X32/W32)*100,0)</f>
        <v>-27.41398816269296</v>
      </c>
      <c r="Z32" s="102">
        <f t="shared" si="5"/>
        <v>1390877160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3025833214</v>
      </c>
      <c r="C35" s="19">
        <v>0</v>
      </c>
      <c r="D35" s="59">
        <v>3250381000</v>
      </c>
      <c r="E35" s="60">
        <v>3329161881</v>
      </c>
      <c r="F35" s="60">
        <v>3929092346</v>
      </c>
      <c r="G35" s="60">
        <v>3823068710</v>
      </c>
      <c r="H35" s="60">
        <v>3720945274</v>
      </c>
      <c r="I35" s="60">
        <v>3720945274</v>
      </c>
      <c r="J35" s="60">
        <v>3617448766</v>
      </c>
      <c r="K35" s="60">
        <v>3603957043</v>
      </c>
      <c r="L35" s="60">
        <v>4012396112</v>
      </c>
      <c r="M35" s="60">
        <v>4012396112</v>
      </c>
      <c r="N35" s="60">
        <v>3717561595</v>
      </c>
      <c r="O35" s="60">
        <v>3842866782</v>
      </c>
      <c r="P35" s="60">
        <v>3997278859</v>
      </c>
      <c r="Q35" s="60">
        <v>3997278859</v>
      </c>
      <c r="R35" s="60">
        <v>3936170556</v>
      </c>
      <c r="S35" s="60">
        <v>3748067453</v>
      </c>
      <c r="T35" s="60">
        <v>3650901217</v>
      </c>
      <c r="U35" s="60">
        <v>3650901217</v>
      </c>
      <c r="V35" s="60">
        <v>3650901217</v>
      </c>
      <c r="W35" s="60">
        <v>3329161881</v>
      </c>
      <c r="X35" s="60">
        <v>321739336</v>
      </c>
      <c r="Y35" s="61">
        <v>9.66</v>
      </c>
      <c r="Z35" s="62">
        <v>3329161881</v>
      </c>
    </row>
    <row r="36" spans="1:26" ht="13.5">
      <c r="A36" s="58" t="s">
        <v>57</v>
      </c>
      <c r="B36" s="19">
        <v>12611638191</v>
      </c>
      <c r="C36" s="19">
        <v>0</v>
      </c>
      <c r="D36" s="59">
        <v>11706711000</v>
      </c>
      <c r="E36" s="60">
        <v>11736712000</v>
      </c>
      <c r="F36" s="60">
        <v>10967517142</v>
      </c>
      <c r="G36" s="60">
        <v>12618634670</v>
      </c>
      <c r="H36" s="60">
        <v>12472197776</v>
      </c>
      <c r="I36" s="60">
        <v>12472197776</v>
      </c>
      <c r="J36" s="60">
        <v>12516210801</v>
      </c>
      <c r="K36" s="60">
        <v>12543852743</v>
      </c>
      <c r="L36" s="60">
        <v>12597843985</v>
      </c>
      <c r="M36" s="60">
        <v>12597843985</v>
      </c>
      <c r="N36" s="60">
        <v>12603144372</v>
      </c>
      <c r="O36" s="60">
        <v>12595051670</v>
      </c>
      <c r="P36" s="60">
        <v>12634580999</v>
      </c>
      <c r="Q36" s="60">
        <v>12634580999</v>
      </c>
      <c r="R36" s="60">
        <v>12616441997</v>
      </c>
      <c r="S36" s="60">
        <v>12608903547</v>
      </c>
      <c r="T36" s="60">
        <v>12847389701</v>
      </c>
      <c r="U36" s="60">
        <v>12847389701</v>
      </c>
      <c r="V36" s="60">
        <v>12847389701</v>
      </c>
      <c r="W36" s="60">
        <v>11736712000</v>
      </c>
      <c r="X36" s="60">
        <v>1110677701</v>
      </c>
      <c r="Y36" s="61">
        <v>9.46</v>
      </c>
      <c r="Z36" s="62">
        <v>11736712000</v>
      </c>
    </row>
    <row r="37" spans="1:26" ht="13.5">
      <c r="A37" s="58" t="s">
        <v>58</v>
      </c>
      <c r="B37" s="19">
        <v>1020599813</v>
      </c>
      <c r="C37" s="19">
        <v>0</v>
      </c>
      <c r="D37" s="59">
        <v>1026227000</v>
      </c>
      <c r="E37" s="60">
        <v>1026227000</v>
      </c>
      <c r="F37" s="60">
        <v>1229432817</v>
      </c>
      <c r="G37" s="60">
        <v>1450308614</v>
      </c>
      <c r="H37" s="60">
        <v>1296778701</v>
      </c>
      <c r="I37" s="60">
        <v>1296778701</v>
      </c>
      <c r="J37" s="60">
        <v>1085616198</v>
      </c>
      <c r="K37" s="60">
        <v>1161014873</v>
      </c>
      <c r="L37" s="60">
        <v>1314476512</v>
      </c>
      <c r="M37" s="60">
        <v>1314476512</v>
      </c>
      <c r="N37" s="60">
        <v>998531272</v>
      </c>
      <c r="O37" s="60">
        <v>1147005319</v>
      </c>
      <c r="P37" s="60">
        <v>1144949927</v>
      </c>
      <c r="Q37" s="60">
        <v>1144949927</v>
      </c>
      <c r="R37" s="60">
        <v>1003284353</v>
      </c>
      <c r="S37" s="60">
        <v>1032494331</v>
      </c>
      <c r="T37" s="60">
        <v>1107504760</v>
      </c>
      <c r="U37" s="60">
        <v>1107504760</v>
      </c>
      <c r="V37" s="60">
        <v>1107504760</v>
      </c>
      <c r="W37" s="60">
        <v>1026227000</v>
      </c>
      <c r="X37" s="60">
        <v>81277760</v>
      </c>
      <c r="Y37" s="61">
        <v>7.92</v>
      </c>
      <c r="Z37" s="62">
        <v>1026227000</v>
      </c>
    </row>
    <row r="38" spans="1:26" ht="13.5">
      <c r="A38" s="58" t="s">
        <v>59</v>
      </c>
      <c r="B38" s="19">
        <v>995534467</v>
      </c>
      <c r="C38" s="19">
        <v>0</v>
      </c>
      <c r="D38" s="59">
        <v>1099508000</v>
      </c>
      <c r="E38" s="60">
        <v>1099608000</v>
      </c>
      <c r="F38" s="60">
        <v>930182254</v>
      </c>
      <c r="G38" s="60">
        <v>962584933</v>
      </c>
      <c r="H38" s="60">
        <v>952215067</v>
      </c>
      <c r="I38" s="60">
        <v>952215067</v>
      </c>
      <c r="J38" s="60">
        <v>952215067</v>
      </c>
      <c r="K38" s="60">
        <v>1000730196</v>
      </c>
      <c r="L38" s="60">
        <v>988654113</v>
      </c>
      <c r="M38" s="60">
        <v>988654113</v>
      </c>
      <c r="N38" s="60">
        <v>991392219</v>
      </c>
      <c r="O38" s="60">
        <v>991392219</v>
      </c>
      <c r="P38" s="60">
        <v>980597294</v>
      </c>
      <c r="Q38" s="60">
        <v>980597294</v>
      </c>
      <c r="R38" s="60">
        <v>980597294</v>
      </c>
      <c r="S38" s="60">
        <v>980597294</v>
      </c>
      <c r="T38" s="60">
        <v>967740974</v>
      </c>
      <c r="U38" s="60">
        <v>967740974</v>
      </c>
      <c r="V38" s="60">
        <v>967740974</v>
      </c>
      <c r="W38" s="60">
        <v>1099608000</v>
      </c>
      <c r="X38" s="60">
        <v>-131867026</v>
      </c>
      <c r="Y38" s="61">
        <v>-11.99</v>
      </c>
      <c r="Z38" s="62">
        <v>1099608000</v>
      </c>
    </row>
    <row r="39" spans="1:26" ht="13.5">
      <c r="A39" s="58" t="s">
        <v>60</v>
      </c>
      <c r="B39" s="19">
        <v>13621337125</v>
      </c>
      <c r="C39" s="19">
        <v>0</v>
      </c>
      <c r="D39" s="59">
        <v>12831357000</v>
      </c>
      <c r="E39" s="60">
        <v>12940038881</v>
      </c>
      <c r="F39" s="60">
        <v>12736994418</v>
      </c>
      <c r="G39" s="60">
        <v>14028809832</v>
      </c>
      <c r="H39" s="60">
        <v>13944149282</v>
      </c>
      <c r="I39" s="60">
        <v>13944149282</v>
      </c>
      <c r="J39" s="60">
        <v>14095828302</v>
      </c>
      <c r="K39" s="60">
        <v>13986064717</v>
      </c>
      <c r="L39" s="60">
        <v>14307109470</v>
      </c>
      <c r="M39" s="60">
        <v>14307109470</v>
      </c>
      <c r="N39" s="60">
        <v>14330782474</v>
      </c>
      <c r="O39" s="60">
        <v>14299520915</v>
      </c>
      <c r="P39" s="60">
        <v>14506312638</v>
      </c>
      <c r="Q39" s="60">
        <v>14506312638</v>
      </c>
      <c r="R39" s="60">
        <v>14568730907</v>
      </c>
      <c r="S39" s="60">
        <v>14343879376</v>
      </c>
      <c r="T39" s="60">
        <v>14423045185</v>
      </c>
      <c r="U39" s="60">
        <v>14423045185</v>
      </c>
      <c r="V39" s="60">
        <v>14423045185</v>
      </c>
      <c r="W39" s="60">
        <v>12940038881</v>
      </c>
      <c r="X39" s="60">
        <v>1483006304</v>
      </c>
      <c r="Y39" s="61">
        <v>11.46</v>
      </c>
      <c r="Z39" s="62">
        <v>12940038881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1013447218</v>
      </c>
      <c r="C42" s="19">
        <v>0</v>
      </c>
      <c r="D42" s="59">
        <v>1350928671</v>
      </c>
      <c r="E42" s="60">
        <v>1618684609</v>
      </c>
      <c r="F42" s="60">
        <v>526256059</v>
      </c>
      <c r="G42" s="60">
        <v>39139602</v>
      </c>
      <c r="H42" s="60">
        <v>-37809724</v>
      </c>
      <c r="I42" s="60">
        <v>527585937</v>
      </c>
      <c r="J42" s="60">
        <v>-69354839</v>
      </c>
      <c r="K42" s="60">
        <v>-28030998</v>
      </c>
      <c r="L42" s="60">
        <v>509402417</v>
      </c>
      <c r="M42" s="60">
        <v>412016580</v>
      </c>
      <c r="N42" s="60">
        <v>-6894461</v>
      </c>
      <c r="O42" s="60">
        <v>169573355</v>
      </c>
      <c r="P42" s="60">
        <v>271917975</v>
      </c>
      <c r="Q42" s="60">
        <v>434596869</v>
      </c>
      <c r="R42" s="60">
        <v>-114415646</v>
      </c>
      <c r="S42" s="60">
        <v>132934390</v>
      </c>
      <c r="T42" s="60">
        <v>-23571576</v>
      </c>
      <c r="U42" s="60">
        <v>-5052832</v>
      </c>
      <c r="V42" s="60">
        <v>1369146554</v>
      </c>
      <c r="W42" s="60">
        <v>1618684609</v>
      </c>
      <c r="X42" s="60">
        <v>-249538055</v>
      </c>
      <c r="Y42" s="61">
        <v>-15.42</v>
      </c>
      <c r="Z42" s="62">
        <v>1618684609</v>
      </c>
    </row>
    <row r="43" spans="1:26" ht="13.5">
      <c r="A43" s="58" t="s">
        <v>63</v>
      </c>
      <c r="B43" s="19">
        <v>-923669626</v>
      </c>
      <c r="C43" s="19">
        <v>0</v>
      </c>
      <c r="D43" s="59">
        <v>-1275354230</v>
      </c>
      <c r="E43" s="60">
        <v>-1390877160</v>
      </c>
      <c r="F43" s="60">
        <v>-148272</v>
      </c>
      <c r="G43" s="60">
        <v>-42067595</v>
      </c>
      <c r="H43" s="60">
        <v>-57367266</v>
      </c>
      <c r="I43" s="60">
        <v>-99583133</v>
      </c>
      <c r="J43" s="60">
        <v>-101753283</v>
      </c>
      <c r="K43" s="60">
        <v>-85219419</v>
      </c>
      <c r="L43" s="60">
        <v>-111568718</v>
      </c>
      <c r="M43" s="60">
        <v>-298541420</v>
      </c>
      <c r="N43" s="60">
        <v>-62850753</v>
      </c>
      <c r="O43" s="60">
        <v>-49495193</v>
      </c>
      <c r="P43" s="60">
        <v>-117102185</v>
      </c>
      <c r="Q43" s="60">
        <v>-229448131</v>
      </c>
      <c r="R43" s="60">
        <v>-19459789</v>
      </c>
      <c r="S43" s="60">
        <v>-96244180</v>
      </c>
      <c r="T43" s="60">
        <v>-266305603</v>
      </c>
      <c r="U43" s="60">
        <v>-382009572</v>
      </c>
      <c r="V43" s="60">
        <v>-1009582256</v>
      </c>
      <c r="W43" s="60">
        <v>-1390877160</v>
      </c>
      <c r="X43" s="60">
        <v>381294904</v>
      </c>
      <c r="Y43" s="61">
        <v>-27.41</v>
      </c>
      <c r="Z43" s="62">
        <v>-1390877160</v>
      </c>
    </row>
    <row r="44" spans="1:26" ht="13.5">
      <c r="A44" s="58" t="s">
        <v>64</v>
      </c>
      <c r="B44" s="19">
        <v>-53669299</v>
      </c>
      <c r="C44" s="19">
        <v>0</v>
      </c>
      <c r="D44" s="59">
        <v>-46097194</v>
      </c>
      <c r="E44" s="60">
        <v>-46097194</v>
      </c>
      <c r="F44" s="60">
        <v>0</v>
      </c>
      <c r="G44" s="60">
        <v>0</v>
      </c>
      <c r="H44" s="60">
        <v>-10369866</v>
      </c>
      <c r="I44" s="60">
        <v>-10369866</v>
      </c>
      <c r="J44" s="60">
        <v>0</v>
      </c>
      <c r="K44" s="60">
        <v>0</v>
      </c>
      <c r="L44" s="60">
        <v>-12076083</v>
      </c>
      <c r="M44" s="60">
        <v>-12076083</v>
      </c>
      <c r="N44" s="60">
        <v>0</v>
      </c>
      <c r="O44" s="60">
        <v>0</v>
      </c>
      <c r="P44" s="60">
        <v>-10794925</v>
      </c>
      <c r="Q44" s="60">
        <v>-10794925</v>
      </c>
      <c r="R44" s="60">
        <v>0</v>
      </c>
      <c r="S44" s="60">
        <v>0</v>
      </c>
      <c r="T44" s="60">
        <v>-12856320</v>
      </c>
      <c r="U44" s="60">
        <v>-12856320</v>
      </c>
      <c r="V44" s="60">
        <v>-46097194</v>
      </c>
      <c r="W44" s="60">
        <v>-46097194</v>
      </c>
      <c r="X44" s="60">
        <v>0</v>
      </c>
      <c r="Y44" s="61">
        <v>0</v>
      </c>
      <c r="Z44" s="62">
        <v>-46097194</v>
      </c>
    </row>
    <row r="45" spans="1:26" ht="13.5">
      <c r="A45" s="70" t="s">
        <v>65</v>
      </c>
      <c r="B45" s="22">
        <v>2200541205</v>
      </c>
      <c r="C45" s="22">
        <v>0</v>
      </c>
      <c r="D45" s="99">
        <v>2383433516</v>
      </c>
      <c r="E45" s="100">
        <v>2382251463</v>
      </c>
      <c r="F45" s="100">
        <v>2726648992</v>
      </c>
      <c r="G45" s="100">
        <v>2723720999</v>
      </c>
      <c r="H45" s="100">
        <v>2618174143</v>
      </c>
      <c r="I45" s="100">
        <v>2618174143</v>
      </c>
      <c r="J45" s="100">
        <v>2447066021</v>
      </c>
      <c r="K45" s="100">
        <v>2333815604</v>
      </c>
      <c r="L45" s="100">
        <v>2719573220</v>
      </c>
      <c r="M45" s="100">
        <v>2719573220</v>
      </c>
      <c r="N45" s="100">
        <v>2649828006</v>
      </c>
      <c r="O45" s="100">
        <v>2769906168</v>
      </c>
      <c r="P45" s="100">
        <v>2913927033</v>
      </c>
      <c r="Q45" s="100">
        <v>2649828006</v>
      </c>
      <c r="R45" s="100">
        <v>2780051598</v>
      </c>
      <c r="S45" s="100">
        <v>2816741808</v>
      </c>
      <c r="T45" s="100">
        <v>2514008309</v>
      </c>
      <c r="U45" s="100">
        <v>2514008309</v>
      </c>
      <c r="V45" s="100">
        <v>2514008309</v>
      </c>
      <c r="W45" s="100">
        <v>2382251463</v>
      </c>
      <c r="X45" s="100">
        <v>131756846</v>
      </c>
      <c r="Y45" s="101">
        <v>5.53</v>
      </c>
      <c r="Z45" s="102">
        <v>2382251463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278028961</v>
      </c>
      <c r="C49" s="52">
        <v>0</v>
      </c>
      <c r="D49" s="129">
        <v>78531372</v>
      </c>
      <c r="E49" s="54">
        <v>48484836</v>
      </c>
      <c r="F49" s="54">
        <v>0</v>
      </c>
      <c r="G49" s="54">
        <v>0</v>
      </c>
      <c r="H49" s="54">
        <v>0</v>
      </c>
      <c r="I49" s="54">
        <v>49353646</v>
      </c>
      <c r="J49" s="54">
        <v>0</v>
      </c>
      <c r="K49" s="54">
        <v>0</v>
      </c>
      <c r="L49" s="54">
        <v>0</v>
      </c>
      <c r="M49" s="54">
        <v>43082689</v>
      </c>
      <c r="N49" s="54">
        <v>0</v>
      </c>
      <c r="O49" s="54">
        <v>0</v>
      </c>
      <c r="P49" s="54">
        <v>0</v>
      </c>
      <c r="Q49" s="54">
        <v>43381041</v>
      </c>
      <c r="R49" s="54">
        <v>0</v>
      </c>
      <c r="S49" s="54">
        <v>0</v>
      </c>
      <c r="T49" s="54">
        <v>0</v>
      </c>
      <c r="U49" s="54">
        <v>246634266</v>
      </c>
      <c r="V49" s="54">
        <v>889392422</v>
      </c>
      <c r="W49" s="54">
        <v>1676889233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623932262</v>
      </c>
      <c r="C51" s="52">
        <v>0</v>
      </c>
      <c r="D51" s="129">
        <v>14366432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638298694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99.99999996927114</v>
      </c>
      <c r="C58" s="5">
        <f>IF(C67=0,0,+(C76/C67)*100)</f>
        <v>0</v>
      </c>
      <c r="D58" s="6">
        <f aca="true" t="shared" si="6" ref="D58:Z58">IF(D67=0,0,+(D76/D67)*100)</f>
        <v>91.9999999514048</v>
      </c>
      <c r="E58" s="7">
        <f t="shared" si="6"/>
        <v>94.2991579296191</v>
      </c>
      <c r="F58" s="7">
        <f t="shared" si="6"/>
        <v>98.96992260027216</v>
      </c>
      <c r="G58" s="7">
        <f t="shared" si="6"/>
        <v>99.58467118848576</v>
      </c>
      <c r="H58" s="7">
        <f t="shared" si="6"/>
        <v>100</v>
      </c>
      <c r="I58" s="7">
        <f t="shared" si="6"/>
        <v>99.50866396224797</v>
      </c>
      <c r="J58" s="7">
        <f t="shared" si="6"/>
        <v>99.49331119435737</v>
      </c>
      <c r="K58" s="7">
        <f t="shared" si="6"/>
        <v>99.5107709240849</v>
      </c>
      <c r="L58" s="7">
        <f t="shared" si="6"/>
        <v>99.60548214712095</v>
      </c>
      <c r="M58" s="7">
        <f t="shared" si="6"/>
        <v>99.52914819303615</v>
      </c>
      <c r="N58" s="7">
        <f t="shared" si="6"/>
        <v>99.75626758518324</v>
      </c>
      <c r="O58" s="7">
        <f t="shared" si="6"/>
        <v>99.70617363331235</v>
      </c>
      <c r="P58" s="7">
        <f t="shared" si="6"/>
        <v>99.77542478935715</v>
      </c>
      <c r="Q58" s="7">
        <f t="shared" si="6"/>
        <v>99.74572826387086</v>
      </c>
      <c r="R58" s="7">
        <f t="shared" si="6"/>
        <v>99.70809806958948</v>
      </c>
      <c r="S58" s="7">
        <f t="shared" si="6"/>
        <v>99.48365326455189</v>
      </c>
      <c r="T58" s="7">
        <f t="shared" si="6"/>
        <v>99.76203501727507</v>
      </c>
      <c r="U58" s="7">
        <f t="shared" si="6"/>
        <v>99.67546885690223</v>
      </c>
      <c r="V58" s="7">
        <f t="shared" si="6"/>
        <v>99.61178276311726</v>
      </c>
      <c r="W58" s="7">
        <f t="shared" si="6"/>
        <v>98.30883276732996</v>
      </c>
      <c r="X58" s="7">
        <f t="shared" si="6"/>
        <v>0</v>
      </c>
      <c r="Y58" s="7">
        <f t="shared" si="6"/>
        <v>0</v>
      </c>
      <c r="Z58" s="8">
        <f t="shared" si="6"/>
        <v>94.2991579296191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91.99999993354318</v>
      </c>
      <c r="E59" s="10">
        <f t="shared" si="7"/>
        <v>92.79999995382235</v>
      </c>
      <c r="F59" s="10">
        <f t="shared" si="7"/>
        <v>100</v>
      </c>
      <c r="G59" s="10">
        <f t="shared" si="7"/>
        <v>99.99999856654141</v>
      </c>
      <c r="H59" s="10">
        <f t="shared" si="7"/>
        <v>100</v>
      </c>
      <c r="I59" s="10">
        <f t="shared" si="7"/>
        <v>99.99999964368911</v>
      </c>
      <c r="J59" s="10">
        <f t="shared" si="7"/>
        <v>99.99999856621434</v>
      </c>
      <c r="K59" s="10">
        <f t="shared" si="7"/>
        <v>100</v>
      </c>
      <c r="L59" s="10">
        <f t="shared" si="7"/>
        <v>100</v>
      </c>
      <c r="M59" s="10">
        <f t="shared" si="7"/>
        <v>99.99999952761817</v>
      </c>
      <c r="N59" s="10">
        <f t="shared" si="7"/>
        <v>100</v>
      </c>
      <c r="O59" s="10">
        <f t="shared" si="7"/>
        <v>100</v>
      </c>
      <c r="P59" s="10">
        <f t="shared" si="7"/>
        <v>100.00000149360339</v>
      </c>
      <c r="Q59" s="10">
        <f t="shared" si="7"/>
        <v>100.00000048652342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99.99999988998806</v>
      </c>
      <c r="W59" s="10">
        <f t="shared" si="7"/>
        <v>97.93932687748892</v>
      </c>
      <c r="X59" s="10">
        <f t="shared" si="7"/>
        <v>0</v>
      </c>
      <c r="Y59" s="10">
        <f t="shared" si="7"/>
        <v>0</v>
      </c>
      <c r="Z59" s="11">
        <f t="shared" si="7"/>
        <v>92.79999995382235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91.99999998808967</v>
      </c>
      <c r="E60" s="13">
        <f t="shared" si="7"/>
        <v>94.74528983891695</v>
      </c>
      <c r="F60" s="13">
        <f t="shared" si="7"/>
        <v>98.60413769787984</v>
      </c>
      <c r="G60" s="13">
        <f t="shared" si="7"/>
        <v>99.46000294086404</v>
      </c>
      <c r="H60" s="13">
        <f t="shared" si="7"/>
        <v>100</v>
      </c>
      <c r="I60" s="13">
        <f t="shared" si="7"/>
        <v>99.30236280424563</v>
      </c>
      <c r="J60" s="13">
        <f t="shared" si="7"/>
        <v>99.39076772491066</v>
      </c>
      <c r="K60" s="13">
        <f t="shared" si="7"/>
        <v>99.31546021289883</v>
      </c>
      <c r="L60" s="13">
        <f t="shared" si="7"/>
        <v>99.45816538423423</v>
      </c>
      <c r="M60" s="13">
        <f t="shared" si="7"/>
        <v>99.38920403543304</v>
      </c>
      <c r="N60" s="13">
        <f t="shared" si="7"/>
        <v>99.68135036153245</v>
      </c>
      <c r="O60" s="13">
        <f t="shared" si="7"/>
        <v>99.61395981684106</v>
      </c>
      <c r="P60" s="13">
        <f t="shared" si="7"/>
        <v>99.70508661737323</v>
      </c>
      <c r="Q60" s="13">
        <f t="shared" si="7"/>
        <v>99.66654178787499</v>
      </c>
      <c r="R60" s="13">
        <f t="shared" si="7"/>
        <v>99.6259910065055</v>
      </c>
      <c r="S60" s="13">
        <f t="shared" si="7"/>
        <v>99.22649833191784</v>
      </c>
      <c r="T60" s="13">
        <f t="shared" si="7"/>
        <v>99.70267572489473</v>
      </c>
      <c r="U60" s="13">
        <f t="shared" si="7"/>
        <v>99.57365397615227</v>
      </c>
      <c r="V60" s="13">
        <f t="shared" si="7"/>
        <v>99.4818475861242</v>
      </c>
      <c r="W60" s="13">
        <f t="shared" si="7"/>
        <v>98.41274783765687</v>
      </c>
      <c r="X60" s="13">
        <f t="shared" si="7"/>
        <v>0</v>
      </c>
      <c r="Y60" s="13">
        <f t="shared" si="7"/>
        <v>0</v>
      </c>
      <c r="Z60" s="14">
        <f t="shared" si="7"/>
        <v>94.74528983891695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92.00000000241157</v>
      </c>
      <c r="E61" s="13">
        <f t="shared" si="7"/>
        <v>96.0979444882743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</v>
      </c>
      <c r="W61" s="13">
        <f t="shared" si="7"/>
        <v>101.89161491048822</v>
      </c>
      <c r="X61" s="13">
        <f t="shared" si="7"/>
        <v>0</v>
      </c>
      <c r="Y61" s="13">
        <f t="shared" si="7"/>
        <v>0</v>
      </c>
      <c r="Z61" s="14">
        <f t="shared" si="7"/>
        <v>96.0979444882743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92.00000003889342</v>
      </c>
      <c r="E62" s="13">
        <f t="shared" si="7"/>
        <v>92.80000008362083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92.79999963245726</v>
      </c>
      <c r="X62" s="13">
        <f t="shared" si="7"/>
        <v>0</v>
      </c>
      <c r="Y62" s="13">
        <f t="shared" si="7"/>
        <v>0</v>
      </c>
      <c r="Z62" s="14">
        <f t="shared" si="7"/>
        <v>92.80000008362083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92</v>
      </c>
      <c r="E63" s="13">
        <f t="shared" si="7"/>
        <v>92.80000031789363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92.79999972788305</v>
      </c>
      <c r="X63" s="13">
        <f t="shared" si="7"/>
        <v>0</v>
      </c>
      <c r="Y63" s="13">
        <f t="shared" si="7"/>
        <v>0</v>
      </c>
      <c r="Z63" s="14">
        <f t="shared" si="7"/>
        <v>92.80000031789363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91.99999988813634</v>
      </c>
      <c r="E64" s="13">
        <f t="shared" si="7"/>
        <v>92.79999982940792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99.99999583235723</v>
      </c>
      <c r="K64" s="13">
        <f t="shared" si="7"/>
        <v>100</v>
      </c>
      <c r="L64" s="13">
        <f t="shared" si="7"/>
        <v>100</v>
      </c>
      <c r="M64" s="13">
        <f t="shared" si="7"/>
        <v>99.99999861438067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99.99999965186181</v>
      </c>
      <c r="W64" s="13">
        <f t="shared" si="7"/>
        <v>92.80000015381253</v>
      </c>
      <c r="X64" s="13">
        <f t="shared" si="7"/>
        <v>0</v>
      </c>
      <c r="Y64" s="13">
        <f t="shared" si="7"/>
        <v>0</v>
      </c>
      <c r="Z64" s="14">
        <f t="shared" si="7"/>
        <v>92.79999982940792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91.99999875435469</v>
      </c>
      <c r="E65" s="13">
        <f t="shared" si="7"/>
        <v>74.29176450761334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92.80000777282716</v>
      </c>
      <c r="X65" s="13">
        <f t="shared" si="7"/>
        <v>0</v>
      </c>
      <c r="Y65" s="13">
        <f t="shared" si="7"/>
        <v>0</v>
      </c>
      <c r="Z65" s="14">
        <f t="shared" si="7"/>
        <v>74.29176450761334</v>
      </c>
    </row>
    <row r="66" spans="1:26" ht="13.5">
      <c r="A66" s="40" t="s">
        <v>110</v>
      </c>
      <c r="B66" s="15">
        <f t="shared" si="7"/>
        <v>99.9999971427751</v>
      </c>
      <c r="C66" s="15">
        <f t="shared" si="7"/>
        <v>0</v>
      </c>
      <c r="D66" s="4">
        <f t="shared" si="7"/>
        <v>91.99999738924105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3254270496</v>
      </c>
      <c r="C67" s="24"/>
      <c r="D67" s="25">
        <v>3621757553</v>
      </c>
      <c r="E67" s="26">
        <v>3775757552</v>
      </c>
      <c r="F67" s="26">
        <v>338236719</v>
      </c>
      <c r="G67" s="26">
        <v>312594254</v>
      </c>
      <c r="H67" s="26">
        <v>322513873</v>
      </c>
      <c r="I67" s="26">
        <v>973344846</v>
      </c>
      <c r="J67" s="26">
        <v>429521824</v>
      </c>
      <c r="K67" s="26">
        <v>263050596</v>
      </c>
      <c r="L67" s="26">
        <v>264979390</v>
      </c>
      <c r="M67" s="26">
        <v>957551810</v>
      </c>
      <c r="N67" s="26">
        <v>306947683</v>
      </c>
      <c r="O67" s="26">
        <v>301560071</v>
      </c>
      <c r="P67" s="26">
        <v>292730439</v>
      </c>
      <c r="Q67" s="26">
        <v>901238193</v>
      </c>
      <c r="R67" s="26">
        <v>337282456</v>
      </c>
      <c r="S67" s="26">
        <v>221658998</v>
      </c>
      <c r="T67" s="26">
        <v>364026669</v>
      </c>
      <c r="U67" s="26">
        <v>922968123</v>
      </c>
      <c r="V67" s="26">
        <v>3755102972</v>
      </c>
      <c r="W67" s="26">
        <v>3621757554</v>
      </c>
      <c r="X67" s="26"/>
      <c r="Y67" s="25"/>
      <c r="Z67" s="27">
        <v>3775757552</v>
      </c>
    </row>
    <row r="68" spans="1:26" ht="13.5" hidden="1">
      <c r="A68" s="37" t="s">
        <v>31</v>
      </c>
      <c r="B68" s="19">
        <v>794518845</v>
      </c>
      <c r="C68" s="19"/>
      <c r="D68" s="20">
        <v>902841980</v>
      </c>
      <c r="E68" s="21">
        <v>952841980</v>
      </c>
      <c r="F68" s="21">
        <v>86294236</v>
      </c>
      <c r="G68" s="21">
        <v>69761345</v>
      </c>
      <c r="H68" s="21">
        <v>124598205</v>
      </c>
      <c r="I68" s="21">
        <v>280653786</v>
      </c>
      <c r="J68" s="21">
        <v>69745432</v>
      </c>
      <c r="K68" s="21">
        <v>72569164</v>
      </c>
      <c r="L68" s="21">
        <v>69378562</v>
      </c>
      <c r="M68" s="21">
        <v>211693158</v>
      </c>
      <c r="N68" s="21">
        <v>69401154</v>
      </c>
      <c r="O68" s="21">
        <v>69186622</v>
      </c>
      <c r="P68" s="21">
        <v>66952178</v>
      </c>
      <c r="Q68" s="21">
        <v>205539954</v>
      </c>
      <c r="R68" s="21">
        <v>71003058</v>
      </c>
      <c r="S68" s="21">
        <v>70556584</v>
      </c>
      <c r="T68" s="21">
        <v>69545703</v>
      </c>
      <c r="U68" s="21">
        <v>211105345</v>
      </c>
      <c r="V68" s="21">
        <v>908992243</v>
      </c>
      <c r="W68" s="21">
        <v>902841979</v>
      </c>
      <c r="X68" s="21"/>
      <c r="Y68" s="20"/>
      <c r="Z68" s="23">
        <v>952841980</v>
      </c>
    </row>
    <row r="69" spans="1:26" ht="13.5" hidden="1">
      <c r="A69" s="38" t="s">
        <v>32</v>
      </c>
      <c r="B69" s="19">
        <v>2424752656</v>
      </c>
      <c r="C69" s="19"/>
      <c r="D69" s="20">
        <v>2686741021</v>
      </c>
      <c r="E69" s="21">
        <v>2790741021</v>
      </c>
      <c r="F69" s="21">
        <v>249601984</v>
      </c>
      <c r="G69" s="21">
        <v>240425939</v>
      </c>
      <c r="H69" s="21">
        <v>195484981</v>
      </c>
      <c r="I69" s="21">
        <v>685512904</v>
      </c>
      <c r="J69" s="21">
        <v>357226314</v>
      </c>
      <c r="K69" s="21">
        <v>187997838</v>
      </c>
      <c r="L69" s="21">
        <v>192935440</v>
      </c>
      <c r="M69" s="21">
        <v>738159592</v>
      </c>
      <c r="N69" s="21">
        <v>234781688</v>
      </c>
      <c r="O69" s="21">
        <v>229526106</v>
      </c>
      <c r="P69" s="21">
        <v>222913248</v>
      </c>
      <c r="Q69" s="21">
        <v>687221042</v>
      </c>
      <c r="R69" s="21">
        <v>263238055</v>
      </c>
      <c r="S69" s="21">
        <v>147967231</v>
      </c>
      <c r="T69" s="21">
        <v>291350580</v>
      </c>
      <c r="U69" s="21">
        <v>702555866</v>
      </c>
      <c r="V69" s="21">
        <v>2813449404</v>
      </c>
      <c r="W69" s="21">
        <v>2686741024</v>
      </c>
      <c r="X69" s="21"/>
      <c r="Y69" s="20"/>
      <c r="Z69" s="23">
        <v>2790741021</v>
      </c>
    </row>
    <row r="70" spans="1:26" ht="13.5" hidden="1">
      <c r="A70" s="39" t="s">
        <v>103</v>
      </c>
      <c r="B70" s="19">
        <v>1465814133</v>
      </c>
      <c r="C70" s="19"/>
      <c r="D70" s="20">
        <v>1658671213</v>
      </c>
      <c r="E70" s="21">
        <v>1758671213</v>
      </c>
      <c r="F70" s="21">
        <v>146418381</v>
      </c>
      <c r="G70" s="21">
        <v>160131206</v>
      </c>
      <c r="H70" s="21">
        <v>117198588</v>
      </c>
      <c r="I70" s="21">
        <v>423748175</v>
      </c>
      <c r="J70" s="21">
        <v>227982093</v>
      </c>
      <c r="K70" s="21">
        <v>105184034</v>
      </c>
      <c r="L70" s="21">
        <v>153439021</v>
      </c>
      <c r="M70" s="21">
        <v>486605148</v>
      </c>
      <c r="N70" s="21">
        <v>123248094</v>
      </c>
      <c r="O70" s="21">
        <v>146772405</v>
      </c>
      <c r="P70" s="21">
        <v>145507063</v>
      </c>
      <c r="Q70" s="21">
        <v>415527562</v>
      </c>
      <c r="R70" s="21">
        <v>156066103</v>
      </c>
      <c r="S70" s="21">
        <v>73017410</v>
      </c>
      <c r="T70" s="21">
        <v>181984169</v>
      </c>
      <c r="U70" s="21">
        <v>411067682</v>
      </c>
      <c r="V70" s="21">
        <v>1736948567</v>
      </c>
      <c r="W70" s="21">
        <v>1658671214</v>
      </c>
      <c r="X70" s="21"/>
      <c r="Y70" s="20"/>
      <c r="Z70" s="23">
        <v>1758671213</v>
      </c>
    </row>
    <row r="71" spans="1:26" ht="13.5" hidden="1">
      <c r="A71" s="39" t="s">
        <v>104</v>
      </c>
      <c r="B71" s="19">
        <v>394281598</v>
      </c>
      <c r="C71" s="19"/>
      <c r="D71" s="20">
        <v>411380727</v>
      </c>
      <c r="E71" s="21">
        <v>411380727</v>
      </c>
      <c r="F71" s="21">
        <v>41523351</v>
      </c>
      <c r="G71" s="21">
        <v>29963927</v>
      </c>
      <c r="H71" s="21">
        <v>29856361</v>
      </c>
      <c r="I71" s="21">
        <v>101343639</v>
      </c>
      <c r="J71" s="21">
        <v>78352320</v>
      </c>
      <c r="K71" s="21">
        <v>33297773</v>
      </c>
      <c r="L71" s="21">
        <v>-7768691</v>
      </c>
      <c r="M71" s="21">
        <v>103881402</v>
      </c>
      <c r="N71" s="21">
        <v>63055287</v>
      </c>
      <c r="O71" s="21">
        <v>34618520</v>
      </c>
      <c r="P71" s="21">
        <v>27996113</v>
      </c>
      <c r="Q71" s="21">
        <v>125669920</v>
      </c>
      <c r="R71" s="21">
        <v>46463804</v>
      </c>
      <c r="S71" s="21">
        <v>35147954</v>
      </c>
      <c r="T71" s="21">
        <v>58686568</v>
      </c>
      <c r="U71" s="21">
        <v>140298326</v>
      </c>
      <c r="V71" s="21">
        <v>471193287</v>
      </c>
      <c r="W71" s="21">
        <v>411380729</v>
      </c>
      <c r="X71" s="21"/>
      <c r="Y71" s="20"/>
      <c r="Z71" s="23">
        <v>411380727</v>
      </c>
    </row>
    <row r="72" spans="1:26" ht="13.5" hidden="1">
      <c r="A72" s="39" t="s">
        <v>105</v>
      </c>
      <c r="B72" s="19">
        <v>278831681</v>
      </c>
      <c r="C72" s="19"/>
      <c r="D72" s="20">
        <v>314570625</v>
      </c>
      <c r="E72" s="21">
        <v>314570625</v>
      </c>
      <c r="F72" s="21">
        <v>34168740</v>
      </c>
      <c r="G72" s="21">
        <v>25133352</v>
      </c>
      <c r="H72" s="21">
        <v>24428797</v>
      </c>
      <c r="I72" s="21">
        <v>83730889</v>
      </c>
      <c r="J72" s="21">
        <v>24721185</v>
      </c>
      <c r="K72" s="21">
        <v>24074891</v>
      </c>
      <c r="L72" s="21">
        <v>22198424</v>
      </c>
      <c r="M72" s="21">
        <v>70994500</v>
      </c>
      <c r="N72" s="21">
        <v>23637831</v>
      </c>
      <c r="O72" s="21">
        <v>23448361</v>
      </c>
      <c r="P72" s="21">
        <v>24884403</v>
      </c>
      <c r="Q72" s="21">
        <v>71970595</v>
      </c>
      <c r="R72" s="21">
        <v>35930755</v>
      </c>
      <c r="S72" s="21">
        <v>14752849</v>
      </c>
      <c r="T72" s="21">
        <v>26107740</v>
      </c>
      <c r="U72" s="21">
        <v>76791344</v>
      </c>
      <c r="V72" s="21">
        <v>303487328</v>
      </c>
      <c r="W72" s="21">
        <v>314570627</v>
      </c>
      <c r="X72" s="21"/>
      <c r="Y72" s="20"/>
      <c r="Z72" s="23">
        <v>314570625</v>
      </c>
    </row>
    <row r="73" spans="1:26" ht="13.5" hidden="1">
      <c r="A73" s="39" t="s">
        <v>106</v>
      </c>
      <c r="B73" s="19">
        <v>261806838</v>
      </c>
      <c r="C73" s="19"/>
      <c r="D73" s="20">
        <v>286062521</v>
      </c>
      <c r="E73" s="21">
        <v>286062521</v>
      </c>
      <c r="F73" s="21">
        <v>24007412</v>
      </c>
      <c r="G73" s="21">
        <v>23899161</v>
      </c>
      <c r="H73" s="21">
        <v>24001235</v>
      </c>
      <c r="I73" s="21">
        <v>71907808</v>
      </c>
      <c r="J73" s="21">
        <v>23994379</v>
      </c>
      <c r="K73" s="21">
        <v>24154220</v>
      </c>
      <c r="L73" s="21">
        <v>24021295</v>
      </c>
      <c r="M73" s="21">
        <v>72169894</v>
      </c>
      <c r="N73" s="21">
        <v>24092345</v>
      </c>
      <c r="O73" s="21">
        <v>23800757</v>
      </c>
      <c r="P73" s="21">
        <v>23868268</v>
      </c>
      <c r="Q73" s="21">
        <v>71761370</v>
      </c>
      <c r="R73" s="21">
        <v>23792859</v>
      </c>
      <c r="S73" s="21">
        <v>23904489</v>
      </c>
      <c r="T73" s="21">
        <v>23705847</v>
      </c>
      <c r="U73" s="21">
        <v>71403195</v>
      </c>
      <c r="V73" s="21">
        <v>287242267</v>
      </c>
      <c r="W73" s="21">
        <v>286062520</v>
      </c>
      <c r="X73" s="21"/>
      <c r="Y73" s="20"/>
      <c r="Z73" s="23">
        <v>286062521</v>
      </c>
    </row>
    <row r="74" spans="1:26" ht="13.5" hidden="1">
      <c r="A74" s="39" t="s">
        <v>107</v>
      </c>
      <c r="B74" s="19">
        <v>24018406</v>
      </c>
      <c r="C74" s="19"/>
      <c r="D74" s="20">
        <v>16055935</v>
      </c>
      <c r="E74" s="21">
        <v>20055935</v>
      </c>
      <c r="F74" s="21">
        <v>3484100</v>
      </c>
      <c r="G74" s="21">
        <v>1298293</v>
      </c>
      <c r="H74" s="21"/>
      <c r="I74" s="21">
        <v>4782393</v>
      </c>
      <c r="J74" s="21">
        <v>2176337</v>
      </c>
      <c r="K74" s="21">
        <v>1286920</v>
      </c>
      <c r="L74" s="21">
        <v>1045391</v>
      </c>
      <c r="M74" s="21">
        <v>4508648</v>
      </c>
      <c r="N74" s="21">
        <v>748131</v>
      </c>
      <c r="O74" s="21">
        <v>886063</v>
      </c>
      <c r="P74" s="21">
        <v>657401</v>
      </c>
      <c r="Q74" s="21">
        <v>2291595</v>
      </c>
      <c r="R74" s="21">
        <v>984534</v>
      </c>
      <c r="S74" s="21">
        <v>1144529</v>
      </c>
      <c r="T74" s="21">
        <v>866256</v>
      </c>
      <c r="U74" s="21">
        <v>2995319</v>
      </c>
      <c r="V74" s="21">
        <v>14577955</v>
      </c>
      <c r="W74" s="21">
        <v>16055934</v>
      </c>
      <c r="X74" s="21"/>
      <c r="Y74" s="20"/>
      <c r="Z74" s="23">
        <v>20055935</v>
      </c>
    </row>
    <row r="75" spans="1:26" ht="13.5" hidden="1">
      <c r="A75" s="40" t="s">
        <v>110</v>
      </c>
      <c r="B75" s="28">
        <v>34998995</v>
      </c>
      <c r="C75" s="28"/>
      <c r="D75" s="29">
        <v>32174552</v>
      </c>
      <c r="E75" s="30">
        <v>32174551</v>
      </c>
      <c r="F75" s="30">
        <v>2340499</v>
      </c>
      <c r="G75" s="30">
        <v>2406970</v>
      </c>
      <c r="H75" s="30">
        <v>2430687</v>
      </c>
      <c r="I75" s="30">
        <v>7178156</v>
      </c>
      <c r="J75" s="30">
        <v>2550078</v>
      </c>
      <c r="K75" s="30">
        <v>2483594</v>
      </c>
      <c r="L75" s="30">
        <v>2665388</v>
      </c>
      <c r="M75" s="30">
        <v>7699060</v>
      </c>
      <c r="N75" s="30">
        <v>2764841</v>
      </c>
      <c r="O75" s="30">
        <v>2847343</v>
      </c>
      <c r="P75" s="30">
        <v>2865013</v>
      </c>
      <c r="Q75" s="30">
        <v>8477197</v>
      </c>
      <c r="R75" s="30">
        <v>3041343</v>
      </c>
      <c r="S75" s="30">
        <v>3135183</v>
      </c>
      <c r="T75" s="30">
        <v>3130386</v>
      </c>
      <c r="U75" s="30">
        <v>9306912</v>
      </c>
      <c r="V75" s="30">
        <v>32661325</v>
      </c>
      <c r="W75" s="30">
        <v>32174551</v>
      </c>
      <c r="X75" s="30"/>
      <c r="Y75" s="29"/>
      <c r="Z75" s="31">
        <v>32174551</v>
      </c>
    </row>
    <row r="76" spans="1:26" ht="13.5" hidden="1">
      <c r="A76" s="42" t="s">
        <v>287</v>
      </c>
      <c r="B76" s="32">
        <v>3254270495</v>
      </c>
      <c r="C76" s="32"/>
      <c r="D76" s="33">
        <v>3332016947</v>
      </c>
      <c r="E76" s="34">
        <v>3560507577</v>
      </c>
      <c r="F76" s="34">
        <v>334752619</v>
      </c>
      <c r="G76" s="34">
        <v>311295960</v>
      </c>
      <c r="H76" s="34">
        <v>322513873</v>
      </c>
      <c r="I76" s="34">
        <v>968562452</v>
      </c>
      <c r="J76" s="34">
        <v>427345485</v>
      </c>
      <c r="K76" s="34">
        <v>261763676</v>
      </c>
      <c r="L76" s="34">
        <v>263933999</v>
      </c>
      <c r="M76" s="34">
        <v>953043160</v>
      </c>
      <c r="N76" s="34">
        <v>306199552</v>
      </c>
      <c r="O76" s="34">
        <v>300674008</v>
      </c>
      <c r="P76" s="34">
        <v>292073039</v>
      </c>
      <c r="Q76" s="34">
        <v>898946599</v>
      </c>
      <c r="R76" s="34">
        <v>336297922</v>
      </c>
      <c r="S76" s="34">
        <v>220514469</v>
      </c>
      <c r="T76" s="34">
        <v>363160413</v>
      </c>
      <c r="U76" s="34">
        <v>919972804</v>
      </c>
      <c r="V76" s="34">
        <v>3740525015</v>
      </c>
      <c r="W76" s="34">
        <v>3560507577</v>
      </c>
      <c r="X76" s="34"/>
      <c r="Y76" s="33"/>
      <c r="Z76" s="35">
        <v>3560507577</v>
      </c>
    </row>
    <row r="77" spans="1:26" ht="13.5" hidden="1">
      <c r="A77" s="37" t="s">
        <v>31</v>
      </c>
      <c r="B77" s="19">
        <v>794518845</v>
      </c>
      <c r="C77" s="19"/>
      <c r="D77" s="20">
        <v>830614621</v>
      </c>
      <c r="E77" s="21">
        <v>884237357</v>
      </c>
      <c r="F77" s="21">
        <v>86294236</v>
      </c>
      <c r="G77" s="21">
        <v>69761344</v>
      </c>
      <c r="H77" s="21">
        <v>124598205</v>
      </c>
      <c r="I77" s="21">
        <v>280653785</v>
      </c>
      <c r="J77" s="21">
        <v>69745431</v>
      </c>
      <c r="K77" s="21">
        <v>72569164</v>
      </c>
      <c r="L77" s="21">
        <v>69378562</v>
      </c>
      <c r="M77" s="21">
        <v>211693157</v>
      </c>
      <c r="N77" s="21">
        <v>69401154</v>
      </c>
      <c r="O77" s="21">
        <v>69186622</v>
      </c>
      <c r="P77" s="21">
        <v>66952179</v>
      </c>
      <c r="Q77" s="21">
        <v>205539955</v>
      </c>
      <c r="R77" s="21">
        <v>71003058</v>
      </c>
      <c r="S77" s="21">
        <v>70556584</v>
      </c>
      <c r="T77" s="21">
        <v>69545703</v>
      </c>
      <c r="U77" s="21">
        <v>211105345</v>
      </c>
      <c r="V77" s="21">
        <v>908992242</v>
      </c>
      <c r="W77" s="21">
        <v>884237357</v>
      </c>
      <c r="X77" s="21"/>
      <c r="Y77" s="20"/>
      <c r="Z77" s="23">
        <v>884237357</v>
      </c>
    </row>
    <row r="78" spans="1:26" ht="13.5" hidden="1">
      <c r="A78" s="38" t="s">
        <v>32</v>
      </c>
      <c r="B78" s="19">
        <v>2424752656</v>
      </c>
      <c r="C78" s="19"/>
      <c r="D78" s="20">
        <v>2471801739</v>
      </c>
      <c r="E78" s="21">
        <v>2644095669</v>
      </c>
      <c r="F78" s="21">
        <v>246117884</v>
      </c>
      <c r="G78" s="21">
        <v>239127646</v>
      </c>
      <c r="H78" s="21">
        <v>195484981</v>
      </c>
      <c r="I78" s="21">
        <v>680730511</v>
      </c>
      <c r="J78" s="21">
        <v>355049976</v>
      </c>
      <c r="K78" s="21">
        <v>186710918</v>
      </c>
      <c r="L78" s="21">
        <v>191890049</v>
      </c>
      <c r="M78" s="21">
        <v>733650943</v>
      </c>
      <c r="N78" s="21">
        <v>234033557</v>
      </c>
      <c r="O78" s="21">
        <v>228640043</v>
      </c>
      <c r="P78" s="21">
        <v>222255847</v>
      </c>
      <c r="Q78" s="21">
        <v>684929447</v>
      </c>
      <c r="R78" s="21">
        <v>262253521</v>
      </c>
      <c r="S78" s="21">
        <v>146822702</v>
      </c>
      <c r="T78" s="21">
        <v>290484324</v>
      </c>
      <c r="U78" s="21">
        <v>699560547</v>
      </c>
      <c r="V78" s="21">
        <v>2798871448</v>
      </c>
      <c r="W78" s="21">
        <v>2644095669</v>
      </c>
      <c r="X78" s="21"/>
      <c r="Y78" s="20"/>
      <c r="Z78" s="23">
        <v>2644095669</v>
      </c>
    </row>
    <row r="79" spans="1:26" ht="13.5" hidden="1">
      <c r="A79" s="39" t="s">
        <v>103</v>
      </c>
      <c r="B79" s="19">
        <v>1465814133</v>
      </c>
      <c r="C79" s="19"/>
      <c r="D79" s="20">
        <v>1525977516</v>
      </c>
      <c r="E79" s="21">
        <v>1690046886</v>
      </c>
      <c r="F79" s="21">
        <v>146418381</v>
      </c>
      <c r="G79" s="21">
        <v>160131206</v>
      </c>
      <c r="H79" s="21">
        <v>117198588</v>
      </c>
      <c r="I79" s="21">
        <v>423748175</v>
      </c>
      <c r="J79" s="21">
        <v>227982093</v>
      </c>
      <c r="K79" s="21">
        <v>105184034</v>
      </c>
      <c r="L79" s="21">
        <v>153439021</v>
      </c>
      <c r="M79" s="21">
        <v>486605148</v>
      </c>
      <c r="N79" s="21">
        <v>123248094</v>
      </c>
      <c r="O79" s="21">
        <v>146772405</v>
      </c>
      <c r="P79" s="21">
        <v>145507063</v>
      </c>
      <c r="Q79" s="21">
        <v>415527562</v>
      </c>
      <c r="R79" s="21">
        <v>156066103</v>
      </c>
      <c r="S79" s="21">
        <v>73017410</v>
      </c>
      <c r="T79" s="21">
        <v>181984169</v>
      </c>
      <c r="U79" s="21">
        <v>411067682</v>
      </c>
      <c r="V79" s="21">
        <v>1736948567</v>
      </c>
      <c r="W79" s="21">
        <v>1690046886</v>
      </c>
      <c r="X79" s="21"/>
      <c r="Y79" s="20"/>
      <c r="Z79" s="23">
        <v>1690046886</v>
      </c>
    </row>
    <row r="80" spans="1:26" ht="13.5" hidden="1">
      <c r="A80" s="39" t="s">
        <v>104</v>
      </c>
      <c r="B80" s="19">
        <v>394281598</v>
      </c>
      <c r="C80" s="19"/>
      <c r="D80" s="20">
        <v>378470269</v>
      </c>
      <c r="E80" s="21">
        <v>381761315</v>
      </c>
      <c r="F80" s="21">
        <v>41523351</v>
      </c>
      <c r="G80" s="21">
        <v>29963927</v>
      </c>
      <c r="H80" s="21">
        <v>29856361</v>
      </c>
      <c r="I80" s="21">
        <v>101343639</v>
      </c>
      <c r="J80" s="21">
        <v>78352320</v>
      </c>
      <c r="K80" s="21">
        <v>33297773</v>
      </c>
      <c r="L80" s="21">
        <v>-7768691</v>
      </c>
      <c r="M80" s="21">
        <v>103881402</v>
      </c>
      <c r="N80" s="21">
        <v>63055287</v>
      </c>
      <c r="O80" s="21">
        <v>34618520</v>
      </c>
      <c r="P80" s="21">
        <v>27996113</v>
      </c>
      <c r="Q80" s="21">
        <v>125669920</v>
      </c>
      <c r="R80" s="21">
        <v>46463804</v>
      </c>
      <c r="S80" s="21">
        <v>35147954</v>
      </c>
      <c r="T80" s="21">
        <v>58686568</v>
      </c>
      <c r="U80" s="21">
        <v>140298326</v>
      </c>
      <c r="V80" s="21">
        <v>471193287</v>
      </c>
      <c r="W80" s="21">
        <v>381761315</v>
      </c>
      <c r="X80" s="21"/>
      <c r="Y80" s="20"/>
      <c r="Z80" s="23">
        <v>381761315</v>
      </c>
    </row>
    <row r="81" spans="1:26" ht="13.5" hidden="1">
      <c r="A81" s="39" t="s">
        <v>105</v>
      </c>
      <c r="B81" s="19">
        <v>278831681</v>
      </c>
      <c r="C81" s="19"/>
      <c r="D81" s="20">
        <v>289404975</v>
      </c>
      <c r="E81" s="21">
        <v>291921541</v>
      </c>
      <c r="F81" s="21">
        <v>34168740</v>
      </c>
      <c r="G81" s="21">
        <v>25133352</v>
      </c>
      <c r="H81" s="21">
        <v>24428797</v>
      </c>
      <c r="I81" s="21">
        <v>83730889</v>
      </c>
      <c r="J81" s="21">
        <v>24721185</v>
      </c>
      <c r="K81" s="21">
        <v>24074891</v>
      </c>
      <c r="L81" s="21">
        <v>22198424</v>
      </c>
      <c r="M81" s="21">
        <v>70994500</v>
      </c>
      <c r="N81" s="21">
        <v>23637831</v>
      </c>
      <c r="O81" s="21">
        <v>23448361</v>
      </c>
      <c r="P81" s="21">
        <v>24884403</v>
      </c>
      <c r="Q81" s="21">
        <v>71970595</v>
      </c>
      <c r="R81" s="21">
        <v>35930755</v>
      </c>
      <c r="S81" s="21">
        <v>14752849</v>
      </c>
      <c r="T81" s="21">
        <v>26107740</v>
      </c>
      <c r="U81" s="21">
        <v>76791344</v>
      </c>
      <c r="V81" s="21">
        <v>303487328</v>
      </c>
      <c r="W81" s="21">
        <v>291921541</v>
      </c>
      <c r="X81" s="21"/>
      <c r="Y81" s="20"/>
      <c r="Z81" s="23">
        <v>291921541</v>
      </c>
    </row>
    <row r="82" spans="1:26" ht="13.5" hidden="1">
      <c r="A82" s="39" t="s">
        <v>106</v>
      </c>
      <c r="B82" s="19">
        <v>261806838</v>
      </c>
      <c r="C82" s="19"/>
      <c r="D82" s="20">
        <v>263177519</v>
      </c>
      <c r="E82" s="21">
        <v>265466019</v>
      </c>
      <c r="F82" s="21">
        <v>24007412</v>
      </c>
      <c r="G82" s="21">
        <v>23899161</v>
      </c>
      <c r="H82" s="21">
        <v>24001235</v>
      </c>
      <c r="I82" s="21">
        <v>71907808</v>
      </c>
      <c r="J82" s="21">
        <v>23994378</v>
      </c>
      <c r="K82" s="21">
        <v>24154220</v>
      </c>
      <c r="L82" s="21">
        <v>24021295</v>
      </c>
      <c r="M82" s="21">
        <v>72169893</v>
      </c>
      <c r="N82" s="21">
        <v>24092345</v>
      </c>
      <c r="O82" s="21">
        <v>23800757</v>
      </c>
      <c r="P82" s="21">
        <v>23868268</v>
      </c>
      <c r="Q82" s="21">
        <v>71761370</v>
      </c>
      <c r="R82" s="21">
        <v>23792859</v>
      </c>
      <c r="S82" s="21">
        <v>23904489</v>
      </c>
      <c r="T82" s="21">
        <v>23705847</v>
      </c>
      <c r="U82" s="21">
        <v>71403195</v>
      </c>
      <c r="V82" s="21">
        <v>287242266</v>
      </c>
      <c r="W82" s="21">
        <v>265466019</v>
      </c>
      <c r="X82" s="21"/>
      <c r="Y82" s="20"/>
      <c r="Z82" s="23">
        <v>265466019</v>
      </c>
    </row>
    <row r="83" spans="1:26" ht="13.5" hidden="1">
      <c r="A83" s="39" t="s">
        <v>107</v>
      </c>
      <c r="B83" s="19">
        <v>24018406</v>
      </c>
      <c r="C83" s="19"/>
      <c r="D83" s="20">
        <v>14771460</v>
      </c>
      <c r="E83" s="21">
        <v>14899908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14899908</v>
      </c>
      <c r="X83" s="21"/>
      <c r="Y83" s="20"/>
      <c r="Z83" s="23">
        <v>14899908</v>
      </c>
    </row>
    <row r="84" spans="1:26" ht="13.5" hidden="1">
      <c r="A84" s="40" t="s">
        <v>110</v>
      </c>
      <c r="B84" s="28">
        <v>34998994</v>
      </c>
      <c r="C84" s="28"/>
      <c r="D84" s="29">
        <v>29600587</v>
      </c>
      <c r="E84" s="30">
        <v>32174551</v>
      </c>
      <c r="F84" s="30">
        <v>2340499</v>
      </c>
      <c r="G84" s="30">
        <v>2406970</v>
      </c>
      <c r="H84" s="30">
        <v>2430687</v>
      </c>
      <c r="I84" s="30">
        <v>7178156</v>
      </c>
      <c r="J84" s="30">
        <v>2550078</v>
      </c>
      <c r="K84" s="30">
        <v>2483594</v>
      </c>
      <c r="L84" s="30">
        <v>2665388</v>
      </c>
      <c r="M84" s="30">
        <v>7699060</v>
      </c>
      <c r="N84" s="30">
        <v>2764841</v>
      </c>
      <c r="O84" s="30">
        <v>2847343</v>
      </c>
      <c r="P84" s="30">
        <v>2865013</v>
      </c>
      <c r="Q84" s="30">
        <v>8477197</v>
      </c>
      <c r="R84" s="30">
        <v>3041343</v>
      </c>
      <c r="S84" s="30">
        <v>3135183</v>
      </c>
      <c r="T84" s="30">
        <v>3130386</v>
      </c>
      <c r="U84" s="30">
        <v>9306912</v>
      </c>
      <c r="V84" s="30">
        <v>32661325</v>
      </c>
      <c r="W84" s="30">
        <v>32174551</v>
      </c>
      <c r="X84" s="30"/>
      <c r="Y84" s="29"/>
      <c r="Z84" s="31">
        <v>32174551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251288724</v>
      </c>
      <c r="D5" s="357">
        <f t="shared" si="0"/>
        <v>0</v>
      </c>
      <c r="E5" s="356">
        <f t="shared" si="0"/>
        <v>316019045</v>
      </c>
      <c r="F5" s="358">
        <f t="shared" si="0"/>
        <v>316019045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316019045</v>
      </c>
      <c r="Y5" s="358">
        <f t="shared" si="0"/>
        <v>-316019045</v>
      </c>
      <c r="Z5" s="359">
        <f>+IF(X5&lt;&gt;0,+(Y5/X5)*100,0)</f>
        <v>-100</v>
      </c>
      <c r="AA5" s="360">
        <f>+AA6+AA8+AA11+AA13+AA15</f>
        <v>316019045</v>
      </c>
    </row>
    <row r="6" spans="1:27" ht="13.5">
      <c r="A6" s="361" t="s">
        <v>205</v>
      </c>
      <c r="B6" s="142"/>
      <c r="C6" s="60">
        <f>+C7</f>
        <v>84037160</v>
      </c>
      <c r="D6" s="340">
        <f aca="true" t="shared" si="1" ref="D6:AA6">+D7</f>
        <v>0</v>
      </c>
      <c r="E6" s="60">
        <f t="shared" si="1"/>
        <v>108528816</v>
      </c>
      <c r="F6" s="59">
        <f t="shared" si="1"/>
        <v>108528816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108528816</v>
      </c>
      <c r="Y6" s="59">
        <f t="shared" si="1"/>
        <v>-108528816</v>
      </c>
      <c r="Z6" s="61">
        <f>+IF(X6&lt;&gt;0,+(Y6/X6)*100,0)</f>
        <v>-100</v>
      </c>
      <c r="AA6" s="62">
        <f t="shared" si="1"/>
        <v>108528816</v>
      </c>
    </row>
    <row r="7" spans="1:27" ht="13.5">
      <c r="A7" s="291" t="s">
        <v>229</v>
      </c>
      <c r="B7" s="142"/>
      <c r="C7" s="60">
        <v>84037160</v>
      </c>
      <c r="D7" s="340"/>
      <c r="E7" s="60">
        <v>108528816</v>
      </c>
      <c r="F7" s="59">
        <v>108528816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108528816</v>
      </c>
      <c r="Y7" s="59">
        <v>-108528816</v>
      </c>
      <c r="Z7" s="61">
        <v>-100</v>
      </c>
      <c r="AA7" s="62">
        <v>108528816</v>
      </c>
    </row>
    <row r="8" spans="1:27" ht="13.5">
      <c r="A8" s="361" t="s">
        <v>206</v>
      </c>
      <c r="B8" s="142"/>
      <c r="C8" s="60">
        <f aca="true" t="shared" si="2" ref="C8:Y8">SUM(C9:C10)</f>
        <v>90861837</v>
      </c>
      <c r="D8" s="340">
        <f t="shared" si="2"/>
        <v>0</v>
      </c>
      <c r="E8" s="60">
        <f t="shared" si="2"/>
        <v>112549555</v>
      </c>
      <c r="F8" s="59">
        <f t="shared" si="2"/>
        <v>112549555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112549555</v>
      </c>
      <c r="Y8" s="59">
        <f t="shared" si="2"/>
        <v>-112549555</v>
      </c>
      <c r="Z8" s="61">
        <f>+IF(X8&lt;&gt;0,+(Y8/X8)*100,0)</f>
        <v>-100</v>
      </c>
      <c r="AA8" s="62">
        <f>SUM(AA9:AA10)</f>
        <v>112549555</v>
      </c>
    </row>
    <row r="9" spans="1:27" ht="13.5">
      <c r="A9" s="291" t="s">
        <v>230</v>
      </c>
      <c r="B9" s="142"/>
      <c r="C9" s="60">
        <v>90861837</v>
      </c>
      <c r="D9" s="340"/>
      <c r="E9" s="60">
        <v>112549555</v>
      </c>
      <c r="F9" s="59">
        <v>112549555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112549555</v>
      </c>
      <c r="Y9" s="59">
        <v>-112549555</v>
      </c>
      <c r="Z9" s="61">
        <v>-100</v>
      </c>
      <c r="AA9" s="62">
        <v>112549555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34411560</v>
      </c>
      <c r="D11" s="363">
        <f aca="true" t="shared" si="3" ref="D11:AA11">+D12</f>
        <v>0</v>
      </c>
      <c r="E11" s="362">
        <f t="shared" si="3"/>
        <v>42435219</v>
      </c>
      <c r="F11" s="364">
        <f t="shared" si="3"/>
        <v>42435219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42435219</v>
      </c>
      <c r="Y11" s="364">
        <f t="shared" si="3"/>
        <v>-42435219</v>
      </c>
      <c r="Z11" s="365">
        <f>+IF(X11&lt;&gt;0,+(Y11/X11)*100,0)</f>
        <v>-100</v>
      </c>
      <c r="AA11" s="366">
        <f t="shared" si="3"/>
        <v>42435219</v>
      </c>
    </row>
    <row r="12" spans="1:27" ht="13.5">
      <c r="A12" s="291" t="s">
        <v>232</v>
      </c>
      <c r="B12" s="136"/>
      <c r="C12" s="60">
        <v>34411560</v>
      </c>
      <c r="D12" s="340"/>
      <c r="E12" s="60">
        <v>42435219</v>
      </c>
      <c r="F12" s="59">
        <v>42435219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42435219</v>
      </c>
      <c r="Y12" s="59">
        <v>-42435219</v>
      </c>
      <c r="Z12" s="61">
        <v>-100</v>
      </c>
      <c r="AA12" s="62">
        <v>42435219</v>
      </c>
    </row>
    <row r="13" spans="1:27" ht="13.5">
      <c r="A13" s="361" t="s">
        <v>208</v>
      </c>
      <c r="B13" s="136"/>
      <c r="C13" s="275">
        <f>+C14</f>
        <v>24861693</v>
      </c>
      <c r="D13" s="341">
        <f aca="true" t="shared" si="4" ref="D13:AA13">+D14</f>
        <v>0</v>
      </c>
      <c r="E13" s="275">
        <f t="shared" si="4"/>
        <v>29620453</v>
      </c>
      <c r="F13" s="342">
        <f t="shared" si="4"/>
        <v>29620453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29620453</v>
      </c>
      <c r="Y13" s="342">
        <f t="shared" si="4"/>
        <v>-29620453</v>
      </c>
      <c r="Z13" s="335">
        <f>+IF(X13&lt;&gt;0,+(Y13/X13)*100,0)</f>
        <v>-100</v>
      </c>
      <c r="AA13" s="273">
        <f t="shared" si="4"/>
        <v>29620453</v>
      </c>
    </row>
    <row r="14" spans="1:27" ht="13.5">
      <c r="A14" s="291" t="s">
        <v>233</v>
      </c>
      <c r="B14" s="136"/>
      <c r="C14" s="60">
        <v>24861693</v>
      </c>
      <c r="D14" s="340"/>
      <c r="E14" s="60">
        <v>29620453</v>
      </c>
      <c r="F14" s="59">
        <v>29620453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29620453</v>
      </c>
      <c r="Y14" s="59">
        <v>-29620453</v>
      </c>
      <c r="Z14" s="61">
        <v>-100</v>
      </c>
      <c r="AA14" s="62">
        <v>29620453</v>
      </c>
    </row>
    <row r="15" spans="1:27" ht="13.5">
      <c r="A15" s="361" t="s">
        <v>209</v>
      </c>
      <c r="B15" s="136"/>
      <c r="C15" s="60">
        <f aca="true" t="shared" si="5" ref="C15:Y15">SUM(C16:C20)</f>
        <v>17116474</v>
      </c>
      <c r="D15" s="340">
        <f t="shared" si="5"/>
        <v>0</v>
      </c>
      <c r="E15" s="60">
        <f t="shared" si="5"/>
        <v>22885002</v>
      </c>
      <c r="F15" s="59">
        <f t="shared" si="5"/>
        <v>22885002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22885002</v>
      </c>
      <c r="Y15" s="59">
        <f t="shared" si="5"/>
        <v>-22885002</v>
      </c>
      <c r="Z15" s="61">
        <f>+IF(X15&lt;&gt;0,+(Y15/X15)*100,0)</f>
        <v>-100</v>
      </c>
      <c r="AA15" s="62">
        <f>SUM(AA16:AA20)</f>
        <v>22885002</v>
      </c>
    </row>
    <row r="16" spans="1:27" ht="13.5">
      <c r="A16" s="291" t="s">
        <v>234</v>
      </c>
      <c r="B16" s="300"/>
      <c r="C16" s="60"/>
      <c r="D16" s="340"/>
      <c r="E16" s="60">
        <v>22885002</v>
      </c>
      <c r="F16" s="59">
        <v>22885002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22885002</v>
      </c>
      <c r="Y16" s="59">
        <v>-22885002</v>
      </c>
      <c r="Z16" s="61">
        <v>-100</v>
      </c>
      <c r="AA16" s="62">
        <v>22885002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17116474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12494978</v>
      </c>
      <c r="D22" s="344">
        <f t="shared" si="6"/>
        <v>0</v>
      </c>
      <c r="E22" s="343">
        <f t="shared" si="6"/>
        <v>17873587</v>
      </c>
      <c r="F22" s="345">
        <f t="shared" si="6"/>
        <v>17873587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17873587</v>
      </c>
      <c r="Y22" s="345">
        <f t="shared" si="6"/>
        <v>-17873587</v>
      </c>
      <c r="Z22" s="336">
        <f>+IF(X22&lt;&gt;0,+(Y22/X22)*100,0)</f>
        <v>-100</v>
      </c>
      <c r="AA22" s="350">
        <f>SUM(AA23:AA32)</f>
        <v>17873587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965571</v>
      </c>
      <c r="F24" s="59">
        <v>965571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965571</v>
      </c>
      <c r="Y24" s="59">
        <v>-965571</v>
      </c>
      <c r="Z24" s="61">
        <v>-100</v>
      </c>
      <c r="AA24" s="62">
        <v>965571</v>
      </c>
    </row>
    <row r="25" spans="1:27" ht="13.5">
      <c r="A25" s="361" t="s">
        <v>239</v>
      </c>
      <c r="B25" s="142"/>
      <c r="C25" s="60">
        <v>12494978</v>
      </c>
      <c r="D25" s="340"/>
      <c r="E25" s="60">
        <v>585143</v>
      </c>
      <c r="F25" s="59">
        <v>585143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585143</v>
      </c>
      <c r="Y25" s="59">
        <v>-585143</v>
      </c>
      <c r="Z25" s="61">
        <v>-100</v>
      </c>
      <c r="AA25" s="62">
        <v>585143</v>
      </c>
    </row>
    <row r="26" spans="1:27" ht="13.5">
      <c r="A26" s="361" t="s">
        <v>240</v>
      </c>
      <c r="B26" s="302"/>
      <c r="C26" s="362"/>
      <c r="D26" s="363"/>
      <c r="E26" s="362">
        <v>252790</v>
      </c>
      <c r="F26" s="364">
        <v>252790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252790</v>
      </c>
      <c r="Y26" s="364">
        <v>-252790</v>
      </c>
      <c r="Z26" s="365">
        <v>-100</v>
      </c>
      <c r="AA26" s="366">
        <v>252790</v>
      </c>
    </row>
    <row r="27" spans="1:27" ht="13.5">
      <c r="A27" s="361" t="s">
        <v>241</v>
      </c>
      <c r="B27" s="147"/>
      <c r="C27" s="60"/>
      <c r="D27" s="340"/>
      <c r="E27" s="60">
        <v>3331097</v>
      </c>
      <c r="F27" s="59">
        <v>3331097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3331097</v>
      </c>
      <c r="Y27" s="59">
        <v>-3331097</v>
      </c>
      <c r="Z27" s="61">
        <v>-100</v>
      </c>
      <c r="AA27" s="62">
        <v>3331097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>
        <v>2657618</v>
      </c>
      <c r="F29" s="59">
        <v>2657618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2657618</v>
      </c>
      <c r="Y29" s="59">
        <v>-2657618</v>
      </c>
      <c r="Z29" s="61">
        <v>-100</v>
      </c>
      <c r="AA29" s="62">
        <v>2657618</v>
      </c>
    </row>
    <row r="30" spans="1:27" ht="13.5">
      <c r="A30" s="361" t="s">
        <v>244</v>
      </c>
      <c r="B30" s="136"/>
      <c r="C30" s="60"/>
      <c r="D30" s="340"/>
      <c r="E30" s="60">
        <v>100509</v>
      </c>
      <c r="F30" s="59">
        <v>100509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100509</v>
      </c>
      <c r="Y30" s="59">
        <v>-100509</v>
      </c>
      <c r="Z30" s="61">
        <v>-100</v>
      </c>
      <c r="AA30" s="62">
        <v>100509</v>
      </c>
    </row>
    <row r="31" spans="1:27" ht="13.5">
      <c r="A31" s="361" t="s">
        <v>245</v>
      </c>
      <c r="B31" s="300"/>
      <c r="C31" s="60"/>
      <c r="D31" s="340"/>
      <c r="E31" s="60">
        <v>70723</v>
      </c>
      <c r="F31" s="59">
        <v>70723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70723</v>
      </c>
      <c r="Y31" s="59">
        <v>-70723</v>
      </c>
      <c r="Z31" s="61">
        <v>-100</v>
      </c>
      <c r="AA31" s="62">
        <v>70723</v>
      </c>
    </row>
    <row r="32" spans="1:27" ht="13.5">
      <c r="A32" s="361" t="s">
        <v>93</v>
      </c>
      <c r="B32" s="136"/>
      <c r="C32" s="60"/>
      <c r="D32" s="340"/>
      <c r="E32" s="60">
        <v>9910136</v>
      </c>
      <c r="F32" s="59">
        <v>9910136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9910136</v>
      </c>
      <c r="Y32" s="59">
        <v>-9910136</v>
      </c>
      <c r="Z32" s="61">
        <v>-100</v>
      </c>
      <c r="AA32" s="62">
        <v>9910136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20270530</v>
      </c>
      <c r="D40" s="344">
        <f t="shared" si="9"/>
        <v>0</v>
      </c>
      <c r="E40" s="343">
        <f t="shared" si="9"/>
        <v>38117078</v>
      </c>
      <c r="F40" s="345">
        <f t="shared" si="9"/>
        <v>38117078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38117078</v>
      </c>
      <c r="Y40" s="345">
        <f t="shared" si="9"/>
        <v>-38117078</v>
      </c>
      <c r="Z40" s="336">
        <f>+IF(X40&lt;&gt;0,+(Y40/X40)*100,0)</f>
        <v>-100</v>
      </c>
      <c r="AA40" s="350">
        <f>SUM(AA41:AA49)</f>
        <v>38117078</v>
      </c>
    </row>
    <row r="41" spans="1:27" ht="13.5">
      <c r="A41" s="361" t="s">
        <v>248</v>
      </c>
      <c r="B41" s="142"/>
      <c r="C41" s="362"/>
      <c r="D41" s="363"/>
      <c r="E41" s="362">
        <v>1820964</v>
      </c>
      <c r="F41" s="364">
        <v>1820964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1820964</v>
      </c>
      <c r="Y41" s="364">
        <v>-1820964</v>
      </c>
      <c r="Z41" s="365">
        <v>-100</v>
      </c>
      <c r="AA41" s="366">
        <v>1820964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4293075</v>
      </c>
      <c r="F43" s="370">
        <v>4293075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4293075</v>
      </c>
      <c r="Y43" s="370">
        <v>-4293075</v>
      </c>
      <c r="Z43" s="371">
        <v>-100</v>
      </c>
      <c r="AA43" s="303">
        <v>4293075</v>
      </c>
    </row>
    <row r="44" spans="1:27" ht="13.5">
      <c r="A44" s="361" t="s">
        <v>251</v>
      </c>
      <c r="B44" s="136"/>
      <c r="C44" s="60">
        <v>20270530</v>
      </c>
      <c r="D44" s="368"/>
      <c r="E44" s="54">
        <v>1081242</v>
      </c>
      <c r="F44" s="53">
        <v>1081242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1081242</v>
      </c>
      <c r="Y44" s="53">
        <v>-1081242</v>
      </c>
      <c r="Z44" s="94">
        <v>-100</v>
      </c>
      <c r="AA44" s="95">
        <v>1081242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>
        <v>1009415</v>
      </c>
      <c r="F46" s="53">
        <v>1009415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1009415</v>
      </c>
      <c r="Y46" s="53">
        <v>-1009415</v>
      </c>
      <c r="Z46" s="94">
        <v>-100</v>
      </c>
      <c r="AA46" s="95">
        <v>1009415</v>
      </c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>
        <v>10554450</v>
      </c>
      <c r="F48" s="53">
        <v>10554450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10554450</v>
      </c>
      <c r="Y48" s="53">
        <v>-10554450</v>
      </c>
      <c r="Z48" s="94">
        <v>-100</v>
      </c>
      <c r="AA48" s="95">
        <v>10554450</v>
      </c>
    </row>
    <row r="49" spans="1:27" ht="13.5">
      <c r="A49" s="361" t="s">
        <v>93</v>
      </c>
      <c r="B49" s="136"/>
      <c r="C49" s="54"/>
      <c r="D49" s="368"/>
      <c r="E49" s="54">
        <v>19357932</v>
      </c>
      <c r="F49" s="53">
        <v>19357932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19357932</v>
      </c>
      <c r="Y49" s="53">
        <v>-19357932</v>
      </c>
      <c r="Z49" s="94">
        <v>-100</v>
      </c>
      <c r="AA49" s="95">
        <v>19357932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284054232</v>
      </c>
      <c r="D60" s="346">
        <f t="shared" si="14"/>
        <v>0</v>
      </c>
      <c r="E60" s="219">
        <f t="shared" si="14"/>
        <v>372009710</v>
      </c>
      <c r="F60" s="264">
        <f t="shared" si="14"/>
        <v>372009710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372009710</v>
      </c>
      <c r="Y60" s="264">
        <f t="shared" si="14"/>
        <v>-372009710</v>
      </c>
      <c r="Z60" s="337">
        <f>+IF(X60&lt;&gt;0,+(Y60/X60)*100,0)</f>
        <v>-100</v>
      </c>
      <c r="AA60" s="232">
        <f>+AA57+AA54+AA51+AA40+AA37+AA34+AA22+AA5</f>
        <v>372009710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1887061150</v>
      </c>
      <c r="D5" s="153">
        <f>SUM(D6:D8)</f>
        <v>0</v>
      </c>
      <c r="E5" s="154">
        <f t="shared" si="0"/>
        <v>1974739644</v>
      </c>
      <c r="F5" s="100">
        <f t="shared" si="0"/>
        <v>2014779053</v>
      </c>
      <c r="G5" s="100">
        <f t="shared" si="0"/>
        <v>260173522</v>
      </c>
      <c r="H5" s="100">
        <f t="shared" si="0"/>
        <v>210545592</v>
      </c>
      <c r="I5" s="100">
        <f t="shared" si="0"/>
        <v>146230110</v>
      </c>
      <c r="J5" s="100">
        <f t="shared" si="0"/>
        <v>616949224</v>
      </c>
      <c r="K5" s="100">
        <f t="shared" si="0"/>
        <v>90710309</v>
      </c>
      <c r="L5" s="100">
        <f t="shared" si="0"/>
        <v>92458773</v>
      </c>
      <c r="M5" s="100">
        <f t="shared" si="0"/>
        <v>325416747</v>
      </c>
      <c r="N5" s="100">
        <f t="shared" si="0"/>
        <v>508585829</v>
      </c>
      <c r="O5" s="100">
        <f t="shared" si="0"/>
        <v>90561074</v>
      </c>
      <c r="P5" s="100">
        <f t="shared" si="0"/>
        <v>128816283</v>
      </c>
      <c r="Q5" s="100">
        <f t="shared" si="0"/>
        <v>306327758</v>
      </c>
      <c r="R5" s="100">
        <f t="shared" si="0"/>
        <v>525705115</v>
      </c>
      <c r="S5" s="100">
        <f t="shared" si="0"/>
        <v>93591082</v>
      </c>
      <c r="T5" s="100">
        <f t="shared" si="0"/>
        <v>96342062</v>
      </c>
      <c r="U5" s="100">
        <f t="shared" si="0"/>
        <v>94314661</v>
      </c>
      <c r="V5" s="100">
        <f t="shared" si="0"/>
        <v>284247805</v>
      </c>
      <c r="W5" s="100">
        <f t="shared" si="0"/>
        <v>1935487973</v>
      </c>
      <c r="X5" s="100">
        <f t="shared" si="0"/>
        <v>1974739642</v>
      </c>
      <c r="Y5" s="100">
        <f t="shared" si="0"/>
        <v>-39251669</v>
      </c>
      <c r="Z5" s="137">
        <f>+IF(X5&lt;&gt;0,+(Y5/X5)*100,0)</f>
        <v>-1.9876883091406536</v>
      </c>
      <c r="AA5" s="153">
        <f>SUM(AA6:AA8)</f>
        <v>2014779053</v>
      </c>
    </row>
    <row r="6" spans="1:27" ht="13.5">
      <c r="A6" s="138" t="s">
        <v>75</v>
      </c>
      <c r="B6" s="136"/>
      <c r="C6" s="155">
        <v>28536142</v>
      </c>
      <c r="D6" s="155"/>
      <c r="E6" s="156">
        <v>37901900</v>
      </c>
      <c r="F6" s="60">
        <v>27996309</v>
      </c>
      <c r="G6" s="60">
        <v>15223</v>
      </c>
      <c r="H6" s="60">
        <v>1686541</v>
      </c>
      <c r="I6" s="60">
        <v>2538976</v>
      </c>
      <c r="J6" s="60">
        <v>4240740</v>
      </c>
      <c r="K6" s="60">
        <v>3285445</v>
      </c>
      <c r="L6" s="60">
        <v>3125871</v>
      </c>
      <c r="M6" s="60">
        <v>5009602</v>
      </c>
      <c r="N6" s="60">
        <v>11420918</v>
      </c>
      <c r="O6" s="60">
        <v>2493295</v>
      </c>
      <c r="P6" s="60">
        <v>1735756</v>
      </c>
      <c r="Q6" s="60">
        <v>62783</v>
      </c>
      <c r="R6" s="60">
        <v>4291834</v>
      </c>
      <c r="S6" s="60">
        <v>896</v>
      </c>
      <c r="T6" s="60">
        <v>212871</v>
      </c>
      <c r="U6" s="60">
        <v>2933</v>
      </c>
      <c r="V6" s="60">
        <v>216700</v>
      </c>
      <c r="W6" s="60">
        <v>20170192</v>
      </c>
      <c r="X6" s="60">
        <v>37901898</v>
      </c>
      <c r="Y6" s="60">
        <v>-17731706</v>
      </c>
      <c r="Z6" s="140">
        <v>-46.78</v>
      </c>
      <c r="AA6" s="155">
        <v>27996309</v>
      </c>
    </row>
    <row r="7" spans="1:27" ht="13.5">
      <c r="A7" s="138" t="s">
        <v>76</v>
      </c>
      <c r="B7" s="136"/>
      <c r="C7" s="157">
        <v>1846140064</v>
      </c>
      <c r="D7" s="157"/>
      <c r="E7" s="158">
        <v>1922818404</v>
      </c>
      <c r="F7" s="159">
        <v>1972763404</v>
      </c>
      <c r="G7" s="159">
        <v>233891731</v>
      </c>
      <c r="H7" s="159">
        <v>208028155</v>
      </c>
      <c r="I7" s="159">
        <v>142194761</v>
      </c>
      <c r="J7" s="159">
        <v>584114647</v>
      </c>
      <c r="K7" s="159">
        <v>86261011</v>
      </c>
      <c r="L7" s="159">
        <v>88262793</v>
      </c>
      <c r="M7" s="159">
        <v>297598405</v>
      </c>
      <c r="N7" s="159">
        <v>472122209</v>
      </c>
      <c r="O7" s="159">
        <v>85402647</v>
      </c>
      <c r="P7" s="159">
        <v>123382729</v>
      </c>
      <c r="Q7" s="159">
        <v>289375590</v>
      </c>
      <c r="R7" s="159">
        <v>498160966</v>
      </c>
      <c r="S7" s="159">
        <v>92581192</v>
      </c>
      <c r="T7" s="159">
        <v>94584756</v>
      </c>
      <c r="U7" s="159">
        <v>88900748</v>
      </c>
      <c r="V7" s="159">
        <v>276066696</v>
      </c>
      <c r="W7" s="159">
        <v>1830464518</v>
      </c>
      <c r="X7" s="159">
        <v>1922818404</v>
      </c>
      <c r="Y7" s="159">
        <v>-92353886</v>
      </c>
      <c r="Z7" s="141">
        <v>-4.8</v>
      </c>
      <c r="AA7" s="157">
        <v>1972763404</v>
      </c>
    </row>
    <row r="8" spans="1:27" ht="13.5">
      <c r="A8" s="138" t="s">
        <v>77</v>
      </c>
      <c r="B8" s="136"/>
      <c r="C8" s="155">
        <v>12384944</v>
      </c>
      <c r="D8" s="155"/>
      <c r="E8" s="156">
        <v>14019340</v>
      </c>
      <c r="F8" s="60">
        <v>14019340</v>
      </c>
      <c r="G8" s="60">
        <v>26266568</v>
      </c>
      <c r="H8" s="60">
        <v>830896</v>
      </c>
      <c r="I8" s="60">
        <v>1496373</v>
      </c>
      <c r="J8" s="60">
        <v>28593837</v>
      </c>
      <c r="K8" s="60">
        <v>1163853</v>
      </c>
      <c r="L8" s="60">
        <v>1070109</v>
      </c>
      <c r="M8" s="60">
        <v>22808740</v>
      </c>
      <c r="N8" s="60">
        <v>25042702</v>
      </c>
      <c r="O8" s="60">
        <v>2665132</v>
      </c>
      <c r="P8" s="60">
        <v>3697798</v>
      </c>
      <c r="Q8" s="60">
        <v>16889385</v>
      </c>
      <c r="R8" s="60">
        <v>23252315</v>
      </c>
      <c r="S8" s="60">
        <v>1008994</v>
      </c>
      <c r="T8" s="60">
        <v>1544435</v>
      </c>
      <c r="U8" s="60">
        <v>5410980</v>
      </c>
      <c r="V8" s="60">
        <v>7964409</v>
      </c>
      <c r="W8" s="60">
        <v>84853263</v>
      </c>
      <c r="X8" s="60">
        <v>14019340</v>
      </c>
      <c r="Y8" s="60">
        <v>70833923</v>
      </c>
      <c r="Z8" s="140">
        <v>505.26</v>
      </c>
      <c r="AA8" s="155">
        <v>14019340</v>
      </c>
    </row>
    <row r="9" spans="1:27" ht="13.5">
      <c r="A9" s="135" t="s">
        <v>78</v>
      </c>
      <c r="B9" s="136"/>
      <c r="C9" s="153">
        <f aca="true" t="shared" si="1" ref="C9:Y9">SUM(C10:C14)</f>
        <v>286919850</v>
      </c>
      <c r="D9" s="153">
        <f>SUM(D10:D14)</f>
        <v>0</v>
      </c>
      <c r="E9" s="154">
        <f t="shared" si="1"/>
        <v>651122682</v>
      </c>
      <c r="F9" s="100">
        <f t="shared" si="1"/>
        <v>412037881</v>
      </c>
      <c r="G9" s="100">
        <f t="shared" si="1"/>
        <v>21158126</v>
      </c>
      <c r="H9" s="100">
        <f t="shared" si="1"/>
        <v>45247062</v>
      </c>
      <c r="I9" s="100">
        <f t="shared" si="1"/>
        <v>31944957</v>
      </c>
      <c r="J9" s="100">
        <f t="shared" si="1"/>
        <v>98350145</v>
      </c>
      <c r="K9" s="100">
        <f t="shared" si="1"/>
        <v>63753553</v>
      </c>
      <c r="L9" s="100">
        <f t="shared" si="1"/>
        <v>57438272</v>
      </c>
      <c r="M9" s="100">
        <f t="shared" si="1"/>
        <v>70421299</v>
      </c>
      <c r="N9" s="100">
        <f t="shared" si="1"/>
        <v>191613124</v>
      </c>
      <c r="O9" s="100">
        <f t="shared" si="1"/>
        <v>53204312</v>
      </c>
      <c r="P9" s="100">
        <f t="shared" si="1"/>
        <v>23978060</v>
      </c>
      <c r="Q9" s="100">
        <f t="shared" si="1"/>
        <v>57622431</v>
      </c>
      <c r="R9" s="100">
        <f t="shared" si="1"/>
        <v>134804803</v>
      </c>
      <c r="S9" s="100">
        <f t="shared" si="1"/>
        <v>23995025</v>
      </c>
      <c r="T9" s="100">
        <f t="shared" si="1"/>
        <v>49498858</v>
      </c>
      <c r="U9" s="100">
        <f t="shared" si="1"/>
        <v>45963681</v>
      </c>
      <c r="V9" s="100">
        <f t="shared" si="1"/>
        <v>119457564</v>
      </c>
      <c r="W9" s="100">
        <f t="shared" si="1"/>
        <v>544225636</v>
      </c>
      <c r="X9" s="100">
        <f t="shared" si="1"/>
        <v>651122681</v>
      </c>
      <c r="Y9" s="100">
        <f t="shared" si="1"/>
        <v>-106897045</v>
      </c>
      <c r="Z9" s="137">
        <f>+IF(X9&lt;&gt;0,+(Y9/X9)*100,0)</f>
        <v>-16.417343170387884</v>
      </c>
      <c r="AA9" s="153">
        <f>SUM(AA10:AA14)</f>
        <v>412037881</v>
      </c>
    </row>
    <row r="10" spans="1:27" ht="13.5">
      <c r="A10" s="138" t="s">
        <v>79</v>
      </c>
      <c r="B10" s="136"/>
      <c r="C10" s="155">
        <v>9404349</v>
      </c>
      <c r="D10" s="155"/>
      <c r="E10" s="156">
        <v>17737635</v>
      </c>
      <c r="F10" s="60">
        <v>17737635</v>
      </c>
      <c r="G10" s="60">
        <v>4212748</v>
      </c>
      <c r="H10" s="60">
        <v>2189728</v>
      </c>
      <c r="I10" s="60">
        <v>2857166</v>
      </c>
      <c r="J10" s="60">
        <v>9259642</v>
      </c>
      <c r="K10" s="60">
        <v>6486001</v>
      </c>
      <c r="L10" s="60">
        <v>5147472</v>
      </c>
      <c r="M10" s="60">
        <v>14600984</v>
      </c>
      <c r="N10" s="60">
        <v>26234457</v>
      </c>
      <c r="O10" s="60">
        <v>11557823</v>
      </c>
      <c r="P10" s="60">
        <v>1171365</v>
      </c>
      <c r="Q10" s="60">
        <v>3124380</v>
      </c>
      <c r="R10" s="60">
        <v>15853568</v>
      </c>
      <c r="S10" s="60">
        <v>2789809</v>
      </c>
      <c r="T10" s="60">
        <v>2795436</v>
      </c>
      <c r="U10" s="60">
        <v>6596900</v>
      </c>
      <c r="V10" s="60">
        <v>12182145</v>
      </c>
      <c r="W10" s="60">
        <v>63529812</v>
      </c>
      <c r="X10" s="60">
        <v>17737635</v>
      </c>
      <c r="Y10" s="60">
        <v>45792177</v>
      </c>
      <c r="Z10" s="140">
        <v>258.16</v>
      </c>
      <c r="AA10" s="155">
        <v>17737635</v>
      </c>
    </row>
    <row r="11" spans="1:27" ht="13.5">
      <c r="A11" s="138" t="s">
        <v>80</v>
      </c>
      <c r="B11" s="136"/>
      <c r="C11" s="155">
        <v>3346158</v>
      </c>
      <c r="D11" s="155"/>
      <c r="E11" s="156">
        <v>5601313</v>
      </c>
      <c r="F11" s="60">
        <v>5601313</v>
      </c>
      <c r="G11" s="60">
        <v>48037</v>
      </c>
      <c r="H11" s="60">
        <v>102069</v>
      </c>
      <c r="I11" s="60">
        <v>192592</v>
      </c>
      <c r="J11" s="60">
        <v>342698</v>
      </c>
      <c r="K11" s="60">
        <v>320239</v>
      </c>
      <c r="L11" s="60">
        <v>184857</v>
      </c>
      <c r="M11" s="60">
        <v>731890</v>
      </c>
      <c r="N11" s="60">
        <v>1236986</v>
      </c>
      <c r="O11" s="60">
        <v>991544</v>
      </c>
      <c r="P11" s="60">
        <v>841131</v>
      </c>
      <c r="Q11" s="60">
        <v>317604</v>
      </c>
      <c r="R11" s="60">
        <v>2150279</v>
      </c>
      <c r="S11" s="60">
        <v>589432</v>
      </c>
      <c r="T11" s="60">
        <v>1409197</v>
      </c>
      <c r="U11" s="60">
        <v>3920113</v>
      </c>
      <c r="V11" s="60">
        <v>5918742</v>
      </c>
      <c r="W11" s="60">
        <v>9648705</v>
      </c>
      <c r="X11" s="60">
        <v>5601314</v>
      </c>
      <c r="Y11" s="60">
        <v>4047391</v>
      </c>
      <c r="Z11" s="140">
        <v>72.26</v>
      </c>
      <c r="AA11" s="155">
        <v>5601313</v>
      </c>
    </row>
    <row r="12" spans="1:27" ht="13.5">
      <c r="A12" s="138" t="s">
        <v>81</v>
      </c>
      <c r="B12" s="136"/>
      <c r="C12" s="155">
        <v>79740542</v>
      </c>
      <c r="D12" s="155"/>
      <c r="E12" s="156">
        <v>90035082</v>
      </c>
      <c r="F12" s="60">
        <v>87535082</v>
      </c>
      <c r="G12" s="60">
        <v>16717939</v>
      </c>
      <c r="H12" s="60">
        <v>8410019</v>
      </c>
      <c r="I12" s="60">
        <v>6683415</v>
      </c>
      <c r="J12" s="60">
        <v>31811373</v>
      </c>
      <c r="K12" s="60">
        <v>11415414</v>
      </c>
      <c r="L12" s="60">
        <v>9751791</v>
      </c>
      <c r="M12" s="60">
        <v>11566838</v>
      </c>
      <c r="N12" s="60">
        <v>32734043</v>
      </c>
      <c r="O12" s="60">
        <v>3711359</v>
      </c>
      <c r="P12" s="60">
        <v>3969707</v>
      </c>
      <c r="Q12" s="60">
        <v>19412435</v>
      </c>
      <c r="R12" s="60">
        <v>27093501</v>
      </c>
      <c r="S12" s="60">
        <v>3324268</v>
      </c>
      <c r="T12" s="60">
        <v>18006697</v>
      </c>
      <c r="U12" s="60">
        <v>14938593</v>
      </c>
      <c r="V12" s="60">
        <v>36269558</v>
      </c>
      <c r="W12" s="60">
        <v>127908475</v>
      </c>
      <c r="X12" s="60">
        <v>90035081</v>
      </c>
      <c r="Y12" s="60">
        <v>37873394</v>
      </c>
      <c r="Z12" s="140">
        <v>42.07</v>
      </c>
      <c r="AA12" s="155">
        <v>87535082</v>
      </c>
    </row>
    <row r="13" spans="1:27" ht="13.5">
      <c r="A13" s="138" t="s">
        <v>82</v>
      </c>
      <c r="B13" s="136"/>
      <c r="C13" s="155">
        <v>193399573</v>
      </c>
      <c r="D13" s="155"/>
      <c r="E13" s="156">
        <v>535206186</v>
      </c>
      <c r="F13" s="60">
        <v>298621385</v>
      </c>
      <c r="G13" s="60">
        <v>178372</v>
      </c>
      <c r="H13" s="60">
        <v>34545246</v>
      </c>
      <c r="I13" s="60">
        <v>22204496</v>
      </c>
      <c r="J13" s="60">
        <v>56928114</v>
      </c>
      <c r="K13" s="60">
        <v>45531899</v>
      </c>
      <c r="L13" s="60">
        <v>42354152</v>
      </c>
      <c r="M13" s="60">
        <v>43521587</v>
      </c>
      <c r="N13" s="60">
        <v>131407638</v>
      </c>
      <c r="O13" s="60">
        <v>36943586</v>
      </c>
      <c r="P13" s="60">
        <v>17619733</v>
      </c>
      <c r="Q13" s="60">
        <v>34768012</v>
      </c>
      <c r="R13" s="60">
        <v>89331331</v>
      </c>
      <c r="S13" s="60">
        <v>17286036</v>
      </c>
      <c r="T13" s="60">
        <v>27287528</v>
      </c>
      <c r="U13" s="60">
        <v>20503205</v>
      </c>
      <c r="V13" s="60">
        <v>65076769</v>
      </c>
      <c r="W13" s="60">
        <v>342743852</v>
      </c>
      <c r="X13" s="60">
        <v>535206184</v>
      </c>
      <c r="Y13" s="60">
        <v>-192462332</v>
      </c>
      <c r="Z13" s="140">
        <v>-35.96</v>
      </c>
      <c r="AA13" s="155">
        <v>298621385</v>
      </c>
    </row>
    <row r="14" spans="1:27" ht="13.5">
      <c r="A14" s="138" t="s">
        <v>83</v>
      </c>
      <c r="B14" s="136"/>
      <c r="C14" s="157">
        <v>1029228</v>
      </c>
      <c r="D14" s="157"/>
      <c r="E14" s="158">
        <v>2542466</v>
      </c>
      <c r="F14" s="159">
        <v>2542466</v>
      </c>
      <c r="G14" s="159">
        <v>1030</v>
      </c>
      <c r="H14" s="159"/>
      <c r="I14" s="159">
        <v>7288</v>
      </c>
      <c r="J14" s="159">
        <v>8318</v>
      </c>
      <c r="K14" s="159"/>
      <c r="L14" s="159"/>
      <c r="M14" s="159"/>
      <c r="N14" s="159"/>
      <c r="O14" s="159"/>
      <c r="P14" s="159">
        <v>376124</v>
      </c>
      <c r="Q14" s="159"/>
      <c r="R14" s="159">
        <v>376124</v>
      </c>
      <c r="S14" s="159">
        <v>5480</v>
      </c>
      <c r="T14" s="159"/>
      <c r="U14" s="159">
        <v>4870</v>
      </c>
      <c r="V14" s="159">
        <v>10350</v>
      </c>
      <c r="W14" s="159">
        <v>394792</v>
      </c>
      <c r="X14" s="159">
        <v>2542467</v>
      </c>
      <c r="Y14" s="159">
        <v>-2147675</v>
      </c>
      <c r="Z14" s="141">
        <v>-84.47</v>
      </c>
      <c r="AA14" s="157">
        <v>2542466</v>
      </c>
    </row>
    <row r="15" spans="1:27" ht="13.5">
      <c r="A15" s="135" t="s">
        <v>84</v>
      </c>
      <c r="B15" s="142"/>
      <c r="C15" s="153">
        <f aca="true" t="shared" si="2" ref="C15:Y15">SUM(C16:C18)</f>
        <v>79188035</v>
      </c>
      <c r="D15" s="153">
        <f>SUM(D16:D18)</f>
        <v>0</v>
      </c>
      <c r="E15" s="154">
        <f t="shared" si="2"/>
        <v>97751852</v>
      </c>
      <c r="F15" s="100">
        <f t="shared" si="2"/>
        <v>88383317</v>
      </c>
      <c r="G15" s="100">
        <f t="shared" si="2"/>
        <v>850215</v>
      </c>
      <c r="H15" s="100">
        <f t="shared" si="2"/>
        <v>845430</v>
      </c>
      <c r="I15" s="100">
        <f t="shared" si="2"/>
        <v>7732182</v>
      </c>
      <c r="J15" s="100">
        <f t="shared" si="2"/>
        <v>9427827</v>
      </c>
      <c r="K15" s="100">
        <f t="shared" si="2"/>
        <v>25025515</v>
      </c>
      <c r="L15" s="100">
        <f t="shared" si="2"/>
        <v>16685611</v>
      </c>
      <c r="M15" s="100">
        <f t="shared" si="2"/>
        <v>30252422</v>
      </c>
      <c r="N15" s="100">
        <f t="shared" si="2"/>
        <v>71963548</v>
      </c>
      <c r="O15" s="100">
        <f t="shared" si="2"/>
        <v>14376613</v>
      </c>
      <c r="P15" s="100">
        <f t="shared" si="2"/>
        <v>13046749</v>
      </c>
      <c r="Q15" s="100">
        <f t="shared" si="2"/>
        <v>23468640</v>
      </c>
      <c r="R15" s="100">
        <f t="shared" si="2"/>
        <v>50892002</v>
      </c>
      <c r="S15" s="100">
        <f t="shared" si="2"/>
        <v>24893274</v>
      </c>
      <c r="T15" s="100">
        <f t="shared" si="2"/>
        <v>27276098</v>
      </c>
      <c r="U15" s="100">
        <f t="shared" si="2"/>
        <v>34751610</v>
      </c>
      <c r="V15" s="100">
        <f t="shared" si="2"/>
        <v>86920982</v>
      </c>
      <c r="W15" s="100">
        <f t="shared" si="2"/>
        <v>219204359</v>
      </c>
      <c r="X15" s="100">
        <f t="shared" si="2"/>
        <v>97751853</v>
      </c>
      <c r="Y15" s="100">
        <f t="shared" si="2"/>
        <v>121452506</v>
      </c>
      <c r="Z15" s="137">
        <f>+IF(X15&lt;&gt;0,+(Y15/X15)*100,0)</f>
        <v>124.24573271260648</v>
      </c>
      <c r="AA15" s="153">
        <f>SUM(AA16:AA18)</f>
        <v>88383317</v>
      </c>
    </row>
    <row r="16" spans="1:27" ht="13.5">
      <c r="A16" s="138" t="s">
        <v>85</v>
      </c>
      <c r="B16" s="136"/>
      <c r="C16" s="155">
        <v>25471636</v>
      </c>
      <c r="D16" s="155"/>
      <c r="E16" s="156">
        <v>21271661</v>
      </c>
      <c r="F16" s="60">
        <v>21403126</v>
      </c>
      <c r="G16" s="60">
        <v>727162</v>
      </c>
      <c r="H16" s="60">
        <v>654467</v>
      </c>
      <c r="I16" s="60">
        <v>3552110</v>
      </c>
      <c r="J16" s="60">
        <v>4933739</v>
      </c>
      <c r="K16" s="60">
        <v>5269735</v>
      </c>
      <c r="L16" s="60">
        <v>3038681</v>
      </c>
      <c r="M16" s="60">
        <v>3883502</v>
      </c>
      <c r="N16" s="60">
        <v>12191918</v>
      </c>
      <c r="O16" s="60">
        <v>2589423</v>
      </c>
      <c r="P16" s="60">
        <v>3442879</v>
      </c>
      <c r="Q16" s="60">
        <v>5800546</v>
      </c>
      <c r="R16" s="60">
        <v>11832848</v>
      </c>
      <c r="S16" s="60">
        <v>1346313</v>
      </c>
      <c r="T16" s="60">
        <v>3605628</v>
      </c>
      <c r="U16" s="60">
        <v>10027764</v>
      </c>
      <c r="V16" s="60">
        <v>14979705</v>
      </c>
      <c r="W16" s="60">
        <v>43938210</v>
      </c>
      <c r="X16" s="60">
        <v>21271662</v>
      </c>
      <c r="Y16" s="60">
        <v>22666548</v>
      </c>
      <c r="Z16" s="140">
        <v>106.56</v>
      </c>
      <c r="AA16" s="155">
        <v>21403126</v>
      </c>
    </row>
    <row r="17" spans="1:27" ht="13.5">
      <c r="A17" s="138" t="s">
        <v>86</v>
      </c>
      <c r="B17" s="136"/>
      <c r="C17" s="155">
        <v>49859372</v>
      </c>
      <c r="D17" s="155"/>
      <c r="E17" s="156">
        <v>76095670</v>
      </c>
      <c r="F17" s="60">
        <v>66595670</v>
      </c>
      <c r="G17" s="60">
        <v>45288</v>
      </c>
      <c r="H17" s="60">
        <v>104278</v>
      </c>
      <c r="I17" s="60">
        <v>4112124</v>
      </c>
      <c r="J17" s="60">
        <v>4261690</v>
      </c>
      <c r="K17" s="60">
        <v>19288262</v>
      </c>
      <c r="L17" s="60">
        <v>13601601</v>
      </c>
      <c r="M17" s="60">
        <v>26222569</v>
      </c>
      <c r="N17" s="60">
        <v>59112432</v>
      </c>
      <c r="O17" s="60">
        <v>11782314</v>
      </c>
      <c r="P17" s="60">
        <v>9593775</v>
      </c>
      <c r="Q17" s="60">
        <v>17624427</v>
      </c>
      <c r="R17" s="60">
        <v>39000516</v>
      </c>
      <c r="S17" s="60">
        <v>23428909</v>
      </c>
      <c r="T17" s="60">
        <v>23621319</v>
      </c>
      <c r="U17" s="60">
        <v>24617839</v>
      </c>
      <c r="V17" s="60">
        <v>71668067</v>
      </c>
      <c r="W17" s="60">
        <v>174042705</v>
      </c>
      <c r="X17" s="60">
        <v>76095671</v>
      </c>
      <c r="Y17" s="60">
        <v>97947034</v>
      </c>
      <c r="Z17" s="140">
        <v>128.72</v>
      </c>
      <c r="AA17" s="155">
        <v>66595670</v>
      </c>
    </row>
    <row r="18" spans="1:27" ht="13.5">
      <c r="A18" s="138" t="s">
        <v>87</v>
      </c>
      <c r="B18" s="136"/>
      <c r="C18" s="155">
        <v>3857027</v>
      </c>
      <c r="D18" s="155"/>
      <c r="E18" s="156">
        <v>384521</v>
      </c>
      <c r="F18" s="60">
        <v>384521</v>
      </c>
      <c r="G18" s="60">
        <v>77765</v>
      </c>
      <c r="H18" s="60">
        <v>86685</v>
      </c>
      <c r="I18" s="60">
        <v>67948</v>
      </c>
      <c r="J18" s="60">
        <v>232398</v>
      </c>
      <c r="K18" s="60">
        <v>467518</v>
      </c>
      <c r="L18" s="60">
        <v>45329</v>
      </c>
      <c r="M18" s="60">
        <v>146351</v>
      </c>
      <c r="N18" s="60">
        <v>659198</v>
      </c>
      <c r="O18" s="60">
        <v>4876</v>
      </c>
      <c r="P18" s="60">
        <v>10095</v>
      </c>
      <c r="Q18" s="60">
        <v>43667</v>
      </c>
      <c r="R18" s="60">
        <v>58638</v>
      </c>
      <c r="S18" s="60">
        <v>118052</v>
      </c>
      <c r="T18" s="60">
        <v>49151</v>
      </c>
      <c r="U18" s="60">
        <v>106007</v>
      </c>
      <c r="V18" s="60">
        <v>273210</v>
      </c>
      <c r="W18" s="60">
        <v>1223444</v>
      </c>
      <c r="X18" s="60">
        <v>384520</v>
      </c>
      <c r="Y18" s="60">
        <v>838924</v>
      </c>
      <c r="Z18" s="140">
        <v>218.17</v>
      </c>
      <c r="AA18" s="155">
        <v>384521</v>
      </c>
    </row>
    <row r="19" spans="1:27" ht="13.5">
      <c r="A19" s="135" t="s">
        <v>88</v>
      </c>
      <c r="B19" s="142"/>
      <c r="C19" s="153">
        <f aca="true" t="shared" si="3" ref="C19:Y19">SUM(C20:C23)</f>
        <v>2701728197</v>
      </c>
      <c r="D19" s="153">
        <f>SUM(D20:D23)</f>
        <v>0</v>
      </c>
      <c r="E19" s="154">
        <f t="shared" si="3"/>
        <v>2972018745</v>
      </c>
      <c r="F19" s="100">
        <f t="shared" si="3"/>
        <v>3151719980</v>
      </c>
      <c r="G19" s="100">
        <f t="shared" si="3"/>
        <v>359554889</v>
      </c>
      <c r="H19" s="100">
        <f t="shared" si="3"/>
        <v>248060214</v>
      </c>
      <c r="I19" s="100">
        <f t="shared" si="3"/>
        <v>213152090</v>
      </c>
      <c r="J19" s="100">
        <f t="shared" si="3"/>
        <v>820767193</v>
      </c>
      <c r="K19" s="100">
        <f t="shared" si="3"/>
        <v>388886577</v>
      </c>
      <c r="L19" s="100">
        <f t="shared" si="3"/>
        <v>229292735</v>
      </c>
      <c r="M19" s="100">
        <f t="shared" si="3"/>
        <v>326996051</v>
      </c>
      <c r="N19" s="100">
        <f t="shared" si="3"/>
        <v>945175363</v>
      </c>
      <c r="O19" s="100">
        <f t="shared" si="3"/>
        <v>260157782</v>
      </c>
      <c r="P19" s="100">
        <f t="shared" si="3"/>
        <v>241156119</v>
      </c>
      <c r="Q19" s="100">
        <f t="shared" si="3"/>
        <v>300289515</v>
      </c>
      <c r="R19" s="100">
        <f t="shared" si="3"/>
        <v>801603416</v>
      </c>
      <c r="S19" s="100">
        <f t="shared" si="3"/>
        <v>313084606</v>
      </c>
      <c r="T19" s="100">
        <f t="shared" si="3"/>
        <v>177489687</v>
      </c>
      <c r="U19" s="100">
        <f t="shared" si="3"/>
        <v>332639661</v>
      </c>
      <c r="V19" s="100">
        <f t="shared" si="3"/>
        <v>823213954</v>
      </c>
      <c r="W19" s="100">
        <f t="shared" si="3"/>
        <v>3390759926</v>
      </c>
      <c r="X19" s="100">
        <f t="shared" si="3"/>
        <v>2972018745</v>
      </c>
      <c r="Y19" s="100">
        <f t="shared" si="3"/>
        <v>418741181</v>
      </c>
      <c r="Z19" s="137">
        <f>+IF(X19&lt;&gt;0,+(Y19/X19)*100,0)</f>
        <v>14.08945289138814</v>
      </c>
      <c r="AA19" s="153">
        <f>SUM(AA20:AA23)</f>
        <v>3151719980</v>
      </c>
    </row>
    <row r="20" spans="1:27" ht="13.5">
      <c r="A20" s="138" t="s">
        <v>89</v>
      </c>
      <c r="B20" s="136"/>
      <c r="C20" s="155">
        <v>1534229149</v>
      </c>
      <c r="D20" s="155"/>
      <c r="E20" s="156">
        <v>1726439180</v>
      </c>
      <c r="F20" s="60">
        <v>1830439180</v>
      </c>
      <c r="G20" s="60">
        <v>169773568</v>
      </c>
      <c r="H20" s="60">
        <v>167236828</v>
      </c>
      <c r="I20" s="60">
        <v>121138553</v>
      </c>
      <c r="J20" s="60">
        <v>458148949</v>
      </c>
      <c r="K20" s="60">
        <v>234185857</v>
      </c>
      <c r="L20" s="60">
        <v>114595151</v>
      </c>
      <c r="M20" s="60">
        <v>182582669</v>
      </c>
      <c r="N20" s="60">
        <v>531363677</v>
      </c>
      <c r="O20" s="60">
        <v>124206865</v>
      </c>
      <c r="P20" s="60">
        <v>149052907</v>
      </c>
      <c r="Q20" s="60">
        <v>160092780</v>
      </c>
      <c r="R20" s="60">
        <v>433352552</v>
      </c>
      <c r="S20" s="60">
        <v>162161782</v>
      </c>
      <c r="T20" s="60">
        <v>77511364</v>
      </c>
      <c r="U20" s="60">
        <v>186126114</v>
      </c>
      <c r="V20" s="60">
        <v>425799260</v>
      </c>
      <c r="W20" s="60">
        <v>1848664438</v>
      </c>
      <c r="X20" s="60">
        <v>1726439181</v>
      </c>
      <c r="Y20" s="60">
        <v>122225257</v>
      </c>
      <c r="Z20" s="140">
        <v>7.08</v>
      </c>
      <c r="AA20" s="155">
        <v>1830439180</v>
      </c>
    </row>
    <row r="21" spans="1:27" ht="13.5">
      <c r="A21" s="138" t="s">
        <v>90</v>
      </c>
      <c r="B21" s="136"/>
      <c r="C21" s="155">
        <v>461671540</v>
      </c>
      <c r="D21" s="155"/>
      <c r="E21" s="156">
        <v>492087559</v>
      </c>
      <c r="F21" s="60">
        <v>492087558</v>
      </c>
      <c r="G21" s="60">
        <v>70869146</v>
      </c>
      <c r="H21" s="60">
        <v>30410460</v>
      </c>
      <c r="I21" s="60">
        <v>32000844</v>
      </c>
      <c r="J21" s="60">
        <v>133280450</v>
      </c>
      <c r="K21" s="60">
        <v>92007391</v>
      </c>
      <c r="L21" s="60">
        <v>37792073</v>
      </c>
      <c r="M21" s="60">
        <v>20455486</v>
      </c>
      <c r="N21" s="60">
        <v>150254950</v>
      </c>
      <c r="O21" s="60">
        <v>65289773</v>
      </c>
      <c r="P21" s="60">
        <v>38489841</v>
      </c>
      <c r="Q21" s="60">
        <v>59452519</v>
      </c>
      <c r="R21" s="60">
        <v>163232133</v>
      </c>
      <c r="S21" s="60">
        <v>43153616</v>
      </c>
      <c r="T21" s="60">
        <v>45873453</v>
      </c>
      <c r="U21" s="60">
        <v>73183754</v>
      </c>
      <c r="V21" s="60">
        <v>162210823</v>
      </c>
      <c r="W21" s="60">
        <v>608978356</v>
      </c>
      <c r="X21" s="60">
        <v>492087559</v>
      </c>
      <c r="Y21" s="60">
        <v>116890797</v>
      </c>
      <c r="Z21" s="140">
        <v>23.75</v>
      </c>
      <c r="AA21" s="155">
        <v>492087558</v>
      </c>
    </row>
    <row r="22" spans="1:27" ht="13.5">
      <c r="A22" s="138" t="s">
        <v>91</v>
      </c>
      <c r="B22" s="136"/>
      <c r="C22" s="157">
        <v>369759419</v>
      </c>
      <c r="D22" s="157"/>
      <c r="E22" s="158">
        <v>392459949</v>
      </c>
      <c r="F22" s="159">
        <v>405661185</v>
      </c>
      <c r="G22" s="159">
        <v>65566220</v>
      </c>
      <c r="H22" s="159">
        <v>26228285</v>
      </c>
      <c r="I22" s="159">
        <v>29857594</v>
      </c>
      <c r="J22" s="159">
        <v>121652099</v>
      </c>
      <c r="K22" s="159">
        <v>36504941</v>
      </c>
      <c r="L22" s="159">
        <v>48102986</v>
      </c>
      <c r="M22" s="159">
        <v>71160752</v>
      </c>
      <c r="N22" s="159">
        <v>155768679</v>
      </c>
      <c r="O22" s="159">
        <v>45926585</v>
      </c>
      <c r="P22" s="159">
        <v>29575573</v>
      </c>
      <c r="Q22" s="159">
        <v>30555560</v>
      </c>
      <c r="R22" s="159">
        <v>106057718</v>
      </c>
      <c r="S22" s="159">
        <v>83365795</v>
      </c>
      <c r="T22" s="159">
        <v>25776136</v>
      </c>
      <c r="U22" s="159">
        <v>47057156</v>
      </c>
      <c r="V22" s="159">
        <v>156199087</v>
      </c>
      <c r="W22" s="159">
        <v>539677583</v>
      </c>
      <c r="X22" s="159">
        <v>392459949</v>
      </c>
      <c r="Y22" s="159">
        <v>147217634</v>
      </c>
      <c r="Z22" s="141">
        <v>37.51</v>
      </c>
      <c r="AA22" s="157">
        <v>405661185</v>
      </c>
    </row>
    <row r="23" spans="1:27" ht="13.5">
      <c r="A23" s="138" t="s">
        <v>92</v>
      </c>
      <c r="B23" s="136"/>
      <c r="C23" s="155">
        <v>336068089</v>
      </c>
      <c r="D23" s="155"/>
      <c r="E23" s="156">
        <v>361032057</v>
      </c>
      <c r="F23" s="60">
        <v>423532057</v>
      </c>
      <c r="G23" s="60">
        <v>53345955</v>
      </c>
      <c r="H23" s="60">
        <v>24184641</v>
      </c>
      <c r="I23" s="60">
        <v>30155099</v>
      </c>
      <c r="J23" s="60">
        <v>107685695</v>
      </c>
      <c r="K23" s="60">
        <v>26188388</v>
      </c>
      <c r="L23" s="60">
        <v>28802525</v>
      </c>
      <c r="M23" s="60">
        <v>52797144</v>
      </c>
      <c r="N23" s="60">
        <v>107788057</v>
      </c>
      <c r="O23" s="60">
        <v>24734559</v>
      </c>
      <c r="P23" s="60">
        <v>24037798</v>
      </c>
      <c r="Q23" s="60">
        <v>50188656</v>
      </c>
      <c r="R23" s="60">
        <v>98961013</v>
      </c>
      <c r="S23" s="60">
        <v>24403413</v>
      </c>
      <c r="T23" s="60">
        <v>28328734</v>
      </c>
      <c r="U23" s="60">
        <v>26272637</v>
      </c>
      <c r="V23" s="60">
        <v>79004784</v>
      </c>
      <c r="W23" s="60">
        <v>393439549</v>
      </c>
      <c r="X23" s="60">
        <v>361032056</v>
      </c>
      <c r="Y23" s="60">
        <v>32407493</v>
      </c>
      <c r="Z23" s="140">
        <v>8.98</v>
      </c>
      <c r="AA23" s="155">
        <v>423532057</v>
      </c>
    </row>
    <row r="24" spans="1:27" ht="13.5">
      <c r="A24" s="135" t="s">
        <v>93</v>
      </c>
      <c r="B24" s="142" t="s">
        <v>94</v>
      </c>
      <c r="C24" s="153">
        <v>633245122</v>
      </c>
      <c r="D24" s="153"/>
      <c r="E24" s="154">
        <v>874327169</v>
      </c>
      <c r="F24" s="100">
        <v>874327168</v>
      </c>
      <c r="G24" s="100"/>
      <c r="H24" s="100">
        <v>1496822</v>
      </c>
      <c r="I24" s="100">
        <v>1398888</v>
      </c>
      <c r="J24" s="100">
        <v>2895710</v>
      </c>
      <c r="K24" s="100">
        <v>1488446</v>
      </c>
      <c r="L24" s="100">
        <v>1489931</v>
      </c>
      <c r="M24" s="100">
        <v>1591757</v>
      </c>
      <c r="N24" s="100">
        <v>4570134</v>
      </c>
      <c r="O24" s="100">
        <v>2230070</v>
      </c>
      <c r="P24" s="100">
        <v>1653843</v>
      </c>
      <c r="Q24" s="100"/>
      <c r="R24" s="100">
        <v>3883913</v>
      </c>
      <c r="S24" s="100"/>
      <c r="T24" s="100"/>
      <c r="U24" s="100"/>
      <c r="V24" s="100"/>
      <c r="W24" s="100">
        <v>11349757</v>
      </c>
      <c r="X24" s="100">
        <v>874327168</v>
      </c>
      <c r="Y24" s="100">
        <v>-862977411</v>
      </c>
      <c r="Z24" s="137">
        <v>-98.7</v>
      </c>
      <c r="AA24" s="153">
        <v>874327168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5588142354</v>
      </c>
      <c r="D25" s="168">
        <f>+D5+D9+D15+D19+D24</f>
        <v>0</v>
      </c>
      <c r="E25" s="169">
        <f t="shared" si="4"/>
        <v>6569960092</v>
      </c>
      <c r="F25" s="73">
        <f t="shared" si="4"/>
        <v>6541247399</v>
      </c>
      <c r="G25" s="73">
        <f t="shared" si="4"/>
        <v>641736752</v>
      </c>
      <c r="H25" s="73">
        <f t="shared" si="4"/>
        <v>506195120</v>
      </c>
      <c r="I25" s="73">
        <f t="shared" si="4"/>
        <v>400458227</v>
      </c>
      <c r="J25" s="73">
        <f t="shared" si="4"/>
        <v>1548390099</v>
      </c>
      <c r="K25" s="73">
        <f t="shared" si="4"/>
        <v>569864400</v>
      </c>
      <c r="L25" s="73">
        <f t="shared" si="4"/>
        <v>397365322</v>
      </c>
      <c r="M25" s="73">
        <f t="shared" si="4"/>
        <v>754678276</v>
      </c>
      <c r="N25" s="73">
        <f t="shared" si="4"/>
        <v>1721907998</v>
      </c>
      <c r="O25" s="73">
        <f t="shared" si="4"/>
        <v>420529851</v>
      </c>
      <c r="P25" s="73">
        <f t="shared" si="4"/>
        <v>408651054</v>
      </c>
      <c r="Q25" s="73">
        <f t="shared" si="4"/>
        <v>687708344</v>
      </c>
      <c r="R25" s="73">
        <f t="shared" si="4"/>
        <v>1516889249</v>
      </c>
      <c r="S25" s="73">
        <f t="shared" si="4"/>
        <v>455563987</v>
      </c>
      <c r="T25" s="73">
        <f t="shared" si="4"/>
        <v>350606705</v>
      </c>
      <c r="U25" s="73">
        <f t="shared" si="4"/>
        <v>507669613</v>
      </c>
      <c r="V25" s="73">
        <f t="shared" si="4"/>
        <v>1313840305</v>
      </c>
      <c r="W25" s="73">
        <f t="shared" si="4"/>
        <v>6101027651</v>
      </c>
      <c r="X25" s="73">
        <f t="shared" si="4"/>
        <v>6569960089</v>
      </c>
      <c r="Y25" s="73">
        <f t="shared" si="4"/>
        <v>-468932438</v>
      </c>
      <c r="Z25" s="170">
        <f>+IF(X25&lt;&gt;0,+(Y25/X25)*100,0)</f>
        <v>-7.137523388994822</v>
      </c>
      <c r="AA25" s="168">
        <f>+AA5+AA9+AA15+AA19+AA24</f>
        <v>6541247399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1074851893</v>
      </c>
      <c r="D28" s="153">
        <f>SUM(D29:D31)</f>
        <v>0</v>
      </c>
      <c r="E28" s="154">
        <f t="shared" si="5"/>
        <v>1087761719</v>
      </c>
      <c r="F28" s="100">
        <f t="shared" si="5"/>
        <v>1123334766</v>
      </c>
      <c r="G28" s="100">
        <f t="shared" si="5"/>
        <v>56908034</v>
      </c>
      <c r="H28" s="100">
        <f t="shared" si="5"/>
        <v>100734952</v>
      </c>
      <c r="I28" s="100">
        <f t="shared" si="5"/>
        <v>89382967</v>
      </c>
      <c r="J28" s="100">
        <f t="shared" si="5"/>
        <v>247025953</v>
      </c>
      <c r="K28" s="100">
        <f t="shared" si="5"/>
        <v>75168530</v>
      </c>
      <c r="L28" s="100">
        <f t="shared" si="5"/>
        <v>105614064</v>
      </c>
      <c r="M28" s="100">
        <f t="shared" si="5"/>
        <v>80918555</v>
      </c>
      <c r="N28" s="100">
        <f t="shared" si="5"/>
        <v>261701149</v>
      </c>
      <c r="O28" s="100">
        <f t="shared" si="5"/>
        <v>69072183</v>
      </c>
      <c r="P28" s="100">
        <f t="shared" si="5"/>
        <v>78373653</v>
      </c>
      <c r="Q28" s="100">
        <f t="shared" si="5"/>
        <v>87252241</v>
      </c>
      <c r="R28" s="100">
        <f t="shared" si="5"/>
        <v>234698077</v>
      </c>
      <c r="S28" s="100">
        <f t="shared" si="5"/>
        <v>83243109</v>
      </c>
      <c r="T28" s="100">
        <f t="shared" si="5"/>
        <v>72434449</v>
      </c>
      <c r="U28" s="100">
        <f t="shared" si="5"/>
        <v>98046242</v>
      </c>
      <c r="V28" s="100">
        <f t="shared" si="5"/>
        <v>253723800</v>
      </c>
      <c r="W28" s="100">
        <f t="shared" si="5"/>
        <v>997148979</v>
      </c>
      <c r="X28" s="100">
        <f t="shared" si="5"/>
        <v>1087761720</v>
      </c>
      <c r="Y28" s="100">
        <f t="shared" si="5"/>
        <v>-90612741</v>
      </c>
      <c r="Z28" s="137">
        <f>+IF(X28&lt;&gt;0,+(Y28/X28)*100,0)</f>
        <v>-8.33020130548444</v>
      </c>
      <c r="AA28" s="153">
        <f>SUM(AA29:AA31)</f>
        <v>1123334766</v>
      </c>
    </row>
    <row r="29" spans="1:27" ht="13.5">
      <c r="A29" s="138" t="s">
        <v>75</v>
      </c>
      <c r="B29" s="136"/>
      <c r="C29" s="155">
        <v>154500101</v>
      </c>
      <c r="D29" s="155"/>
      <c r="E29" s="156">
        <v>194037303</v>
      </c>
      <c r="F29" s="60">
        <v>201848585</v>
      </c>
      <c r="G29" s="60">
        <v>20208239</v>
      </c>
      <c r="H29" s="60">
        <v>40234781</v>
      </c>
      <c r="I29" s="60">
        <v>29437383</v>
      </c>
      <c r="J29" s="60">
        <v>89880403</v>
      </c>
      <c r="K29" s="60">
        <v>28707728</v>
      </c>
      <c r="L29" s="60">
        <v>37880841</v>
      </c>
      <c r="M29" s="60">
        <v>27756908</v>
      </c>
      <c r="N29" s="60">
        <v>94345477</v>
      </c>
      <c r="O29" s="60">
        <v>23710576</v>
      </c>
      <c r="P29" s="60">
        <v>24604075</v>
      </c>
      <c r="Q29" s="60">
        <v>24857180</v>
      </c>
      <c r="R29" s="60">
        <v>73171831</v>
      </c>
      <c r="S29" s="60">
        <v>21759759</v>
      </c>
      <c r="T29" s="60">
        <v>26169421</v>
      </c>
      <c r="U29" s="60">
        <v>28354475</v>
      </c>
      <c r="V29" s="60">
        <v>76283655</v>
      </c>
      <c r="W29" s="60">
        <v>333681366</v>
      </c>
      <c r="X29" s="60">
        <v>194037303</v>
      </c>
      <c r="Y29" s="60">
        <v>139644063</v>
      </c>
      <c r="Z29" s="140">
        <v>71.97</v>
      </c>
      <c r="AA29" s="155">
        <v>201848585</v>
      </c>
    </row>
    <row r="30" spans="1:27" ht="13.5">
      <c r="A30" s="138" t="s">
        <v>76</v>
      </c>
      <c r="B30" s="136"/>
      <c r="C30" s="157">
        <v>622183713</v>
      </c>
      <c r="D30" s="157"/>
      <c r="E30" s="158">
        <v>466957799</v>
      </c>
      <c r="F30" s="159">
        <v>510714132</v>
      </c>
      <c r="G30" s="159">
        <v>25657595</v>
      </c>
      <c r="H30" s="159">
        <v>44562151</v>
      </c>
      <c r="I30" s="159">
        <v>25451563</v>
      </c>
      <c r="J30" s="159">
        <v>95671309</v>
      </c>
      <c r="K30" s="159">
        <v>24326096</v>
      </c>
      <c r="L30" s="159">
        <v>35869597</v>
      </c>
      <c r="M30" s="159">
        <v>29245162</v>
      </c>
      <c r="N30" s="159">
        <v>89440855</v>
      </c>
      <c r="O30" s="159">
        <v>20101587</v>
      </c>
      <c r="P30" s="159">
        <v>18481163</v>
      </c>
      <c r="Q30" s="159">
        <v>9573747</v>
      </c>
      <c r="R30" s="159">
        <v>48156497</v>
      </c>
      <c r="S30" s="159">
        <v>36626311</v>
      </c>
      <c r="T30" s="159">
        <v>28345063</v>
      </c>
      <c r="U30" s="159">
        <v>26524019</v>
      </c>
      <c r="V30" s="159">
        <v>91495393</v>
      </c>
      <c r="W30" s="159">
        <v>324764054</v>
      </c>
      <c r="X30" s="159">
        <v>466957800</v>
      </c>
      <c r="Y30" s="159">
        <v>-142193746</v>
      </c>
      <c r="Z30" s="141">
        <v>-30.45</v>
      </c>
      <c r="AA30" s="157">
        <v>510714132</v>
      </c>
    </row>
    <row r="31" spans="1:27" ht="13.5">
      <c r="A31" s="138" t="s">
        <v>77</v>
      </c>
      <c r="B31" s="136"/>
      <c r="C31" s="155">
        <v>298168079</v>
      </c>
      <c r="D31" s="155"/>
      <c r="E31" s="156">
        <v>426766617</v>
      </c>
      <c r="F31" s="60">
        <v>410772049</v>
      </c>
      <c r="G31" s="60">
        <v>11042200</v>
      </c>
      <c r="H31" s="60">
        <v>15938020</v>
      </c>
      <c r="I31" s="60">
        <v>34494021</v>
      </c>
      <c r="J31" s="60">
        <v>61474241</v>
      </c>
      <c r="K31" s="60">
        <v>22134706</v>
      </c>
      <c r="L31" s="60">
        <v>31863626</v>
      </c>
      <c r="M31" s="60">
        <v>23916485</v>
      </c>
      <c r="N31" s="60">
        <v>77914817</v>
      </c>
      <c r="O31" s="60">
        <v>25260020</v>
      </c>
      <c r="P31" s="60">
        <v>35288415</v>
      </c>
      <c r="Q31" s="60">
        <v>52821314</v>
      </c>
      <c r="R31" s="60">
        <v>113369749</v>
      </c>
      <c r="S31" s="60">
        <v>24857039</v>
      </c>
      <c r="T31" s="60">
        <v>17919965</v>
      </c>
      <c r="U31" s="60">
        <v>43167748</v>
      </c>
      <c r="V31" s="60">
        <v>85944752</v>
      </c>
      <c r="W31" s="60">
        <v>338703559</v>
      </c>
      <c r="X31" s="60">
        <v>426766617</v>
      </c>
      <c r="Y31" s="60">
        <v>-88063058</v>
      </c>
      <c r="Z31" s="140">
        <v>-20.63</v>
      </c>
      <c r="AA31" s="155">
        <v>410772049</v>
      </c>
    </row>
    <row r="32" spans="1:27" ht="13.5">
      <c r="A32" s="135" t="s">
        <v>78</v>
      </c>
      <c r="B32" s="136"/>
      <c r="C32" s="153">
        <f aca="true" t="shared" si="6" ref="C32:Y32">SUM(C33:C37)</f>
        <v>612694538</v>
      </c>
      <c r="D32" s="153">
        <f>SUM(D33:D37)</f>
        <v>0</v>
      </c>
      <c r="E32" s="154">
        <f t="shared" si="6"/>
        <v>989070415</v>
      </c>
      <c r="F32" s="100">
        <f t="shared" si="6"/>
        <v>786101480</v>
      </c>
      <c r="G32" s="100">
        <f t="shared" si="6"/>
        <v>40487374</v>
      </c>
      <c r="H32" s="100">
        <f t="shared" si="6"/>
        <v>41221116</v>
      </c>
      <c r="I32" s="100">
        <f t="shared" si="6"/>
        <v>75038438</v>
      </c>
      <c r="J32" s="100">
        <f t="shared" si="6"/>
        <v>156746928</v>
      </c>
      <c r="K32" s="100">
        <f t="shared" si="6"/>
        <v>85306502</v>
      </c>
      <c r="L32" s="100">
        <f t="shared" si="6"/>
        <v>73814305</v>
      </c>
      <c r="M32" s="100">
        <f t="shared" si="6"/>
        <v>63618371</v>
      </c>
      <c r="N32" s="100">
        <f t="shared" si="6"/>
        <v>222739178</v>
      </c>
      <c r="O32" s="100">
        <f t="shared" si="6"/>
        <v>56797029</v>
      </c>
      <c r="P32" s="100">
        <f t="shared" si="6"/>
        <v>66893831</v>
      </c>
      <c r="Q32" s="100">
        <f t="shared" si="6"/>
        <v>50106079</v>
      </c>
      <c r="R32" s="100">
        <f t="shared" si="6"/>
        <v>173796939</v>
      </c>
      <c r="S32" s="100">
        <f t="shared" si="6"/>
        <v>46791634</v>
      </c>
      <c r="T32" s="100">
        <f t="shared" si="6"/>
        <v>55784173</v>
      </c>
      <c r="U32" s="100">
        <f t="shared" si="6"/>
        <v>49967613</v>
      </c>
      <c r="V32" s="100">
        <f t="shared" si="6"/>
        <v>152543420</v>
      </c>
      <c r="W32" s="100">
        <f t="shared" si="6"/>
        <v>705826465</v>
      </c>
      <c r="X32" s="100">
        <f t="shared" si="6"/>
        <v>989070415</v>
      </c>
      <c r="Y32" s="100">
        <f t="shared" si="6"/>
        <v>-283243950</v>
      </c>
      <c r="Z32" s="137">
        <f>+IF(X32&lt;&gt;0,+(Y32/X32)*100,0)</f>
        <v>-28.637389785842498</v>
      </c>
      <c r="AA32" s="153">
        <f>SUM(AA33:AA37)</f>
        <v>786101480</v>
      </c>
    </row>
    <row r="33" spans="1:27" ht="13.5">
      <c r="A33" s="138" t="s">
        <v>79</v>
      </c>
      <c r="B33" s="136"/>
      <c r="C33" s="155">
        <v>88097890</v>
      </c>
      <c r="D33" s="155"/>
      <c r="E33" s="156">
        <v>93319599</v>
      </c>
      <c r="F33" s="60">
        <v>95656411</v>
      </c>
      <c r="G33" s="60">
        <v>4775541</v>
      </c>
      <c r="H33" s="60">
        <v>5057508</v>
      </c>
      <c r="I33" s="60">
        <v>7488547</v>
      </c>
      <c r="J33" s="60">
        <v>17321596</v>
      </c>
      <c r="K33" s="60">
        <v>7976316</v>
      </c>
      <c r="L33" s="60">
        <v>6243360</v>
      </c>
      <c r="M33" s="60">
        <v>6739931</v>
      </c>
      <c r="N33" s="60">
        <v>20959607</v>
      </c>
      <c r="O33" s="60">
        <v>6386452</v>
      </c>
      <c r="P33" s="60">
        <v>6666706</v>
      </c>
      <c r="Q33" s="60">
        <v>7042363</v>
      </c>
      <c r="R33" s="60">
        <v>20095521</v>
      </c>
      <c r="S33" s="60">
        <v>5956712</v>
      </c>
      <c r="T33" s="60">
        <v>7110156</v>
      </c>
      <c r="U33" s="60">
        <v>6354514</v>
      </c>
      <c r="V33" s="60">
        <v>19421382</v>
      </c>
      <c r="W33" s="60">
        <v>77798106</v>
      </c>
      <c r="X33" s="60">
        <v>93319599</v>
      </c>
      <c r="Y33" s="60">
        <v>-15521493</v>
      </c>
      <c r="Z33" s="140">
        <v>-16.63</v>
      </c>
      <c r="AA33" s="155">
        <v>95656411</v>
      </c>
    </row>
    <row r="34" spans="1:27" ht="13.5">
      <c r="A34" s="138" t="s">
        <v>80</v>
      </c>
      <c r="B34" s="136"/>
      <c r="C34" s="155">
        <v>78788674</v>
      </c>
      <c r="D34" s="155"/>
      <c r="E34" s="156">
        <v>74146715</v>
      </c>
      <c r="F34" s="60">
        <v>74146715</v>
      </c>
      <c r="G34" s="60">
        <v>11101685</v>
      </c>
      <c r="H34" s="60">
        <v>11483549</v>
      </c>
      <c r="I34" s="60">
        <v>18337646</v>
      </c>
      <c r="J34" s="60">
        <v>40922880</v>
      </c>
      <c r="K34" s="60">
        <v>15327998</v>
      </c>
      <c r="L34" s="60">
        <v>15736575</v>
      </c>
      <c r="M34" s="60">
        <v>14957032</v>
      </c>
      <c r="N34" s="60">
        <v>46021605</v>
      </c>
      <c r="O34" s="60">
        <v>15523133</v>
      </c>
      <c r="P34" s="60">
        <v>17079095</v>
      </c>
      <c r="Q34" s="60">
        <v>19101136</v>
      </c>
      <c r="R34" s="60">
        <v>51703364</v>
      </c>
      <c r="S34" s="60">
        <v>13101960</v>
      </c>
      <c r="T34" s="60">
        <v>18415676</v>
      </c>
      <c r="U34" s="60">
        <v>15463665</v>
      </c>
      <c r="V34" s="60">
        <v>46981301</v>
      </c>
      <c r="W34" s="60">
        <v>185629150</v>
      </c>
      <c r="X34" s="60">
        <v>74146714</v>
      </c>
      <c r="Y34" s="60">
        <v>111482436</v>
      </c>
      <c r="Z34" s="140">
        <v>150.35</v>
      </c>
      <c r="AA34" s="155">
        <v>74146715</v>
      </c>
    </row>
    <row r="35" spans="1:27" ht="13.5">
      <c r="A35" s="138" t="s">
        <v>81</v>
      </c>
      <c r="B35" s="136"/>
      <c r="C35" s="155">
        <v>209992003</v>
      </c>
      <c r="D35" s="155"/>
      <c r="E35" s="156">
        <v>219274864</v>
      </c>
      <c r="F35" s="60">
        <v>219274864</v>
      </c>
      <c r="G35" s="60">
        <v>19303308</v>
      </c>
      <c r="H35" s="60">
        <v>20581382</v>
      </c>
      <c r="I35" s="60">
        <v>24391460</v>
      </c>
      <c r="J35" s="60">
        <v>64276150</v>
      </c>
      <c r="K35" s="60">
        <v>25344129</v>
      </c>
      <c r="L35" s="60">
        <v>27276005</v>
      </c>
      <c r="M35" s="60">
        <v>23549889</v>
      </c>
      <c r="N35" s="60">
        <v>76170023</v>
      </c>
      <c r="O35" s="60">
        <v>25088078</v>
      </c>
      <c r="P35" s="60">
        <v>24581263</v>
      </c>
      <c r="Q35" s="60">
        <v>19029010</v>
      </c>
      <c r="R35" s="60">
        <v>68698351</v>
      </c>
      <c r="S35" s="60">
        <v>22516822</v>
      </c>
      <c r="T35" s="60">
        <v>25107687</v>
      </c>
      <c r="U35" s="60">
        <v>23777411</v>
      </c>
      <c r="V35" s="60">
        <v>71401920</v>
      </c>
      <c r="W35" s="60">
        <v>280546444</v>
      </c>
      <c r="X35" s="60">
        <v>219274863</v>
      </c>
      <c r="Y35" s="60">
        <v>61271581</v>
      </c>
      <c r="Z35" s="140">
        <v>27.94</v>
      </c>
      <c r="AA35" s="155">
        <v>219274864</v>
      </c>
    </row>
    <row r="36" spans="1:27" ht="13.5">
      <c r="A36" s="138" t="s">
        <v>82</v>
      </c>
      <c r="B36" s="136"/>
      <c r="C36" s="155">
        <v>207473626</v>
      </c>
      <c r="D36" s="155"/>
      <c r="E36" s="156">
        <v>571730768</v>
      </c>
      <c r="F36" s="60">
        <v>336649350</v>
      </c>
      <c r="G36" s="60">
        <v>3154482</v>
      </c>
      <c r="H36" s="60">
        <v>1941408</v>
      </c>
      <c r="I36" s="60">
        <v>21818427</v>
      </c>
      <c r="J36" s="60">
        <v>26914317</v>
      </c>
      <c r="K36" s="60">
        <v>33990398</v>
      </c>
      <c r="L36" s="60">
        <v>21565736</v>
      </c>
      <c r="M36" s="60">
        <v>15620544</v>
      </c>
      <c r="N36" s="60">
        <v>71176678</v>
      </c>
      <c r="O36" s="60">
        <v>7083002</v>
      </c>
      <c r="P36" s="60">
        <v>15753310</v>
      </c>
      <c r="Q36" s="60">
        <v>2288091</v>
      </c>
      <c r="R36" s="60">
        <v>25124403</v>
      </c>
      <c r="S36" s="60">
        <v>2469624</v>
      </c>
      <c r="T36" s="60">
        <v>2628625</v>
      </c>
      <c r="U36" s="60">
        <v>1642197</v>
      </c>
      <c r="V36" s="60">
        <v>6740446</v>
      </c>
      <c r="W36" s="60">
        <v>129955844</v>
      </c>
      <c r="X36" s="60">
        <v>571730767</v>
      </c>
      <c r="Y36" s="60">
        <v>-441774923</v>
      </c>
      <c r="Z36" s="140">
        <v>-77.27</v>
      </c>
      <c r="AA36" s="155">
        <v>336649350</v>
      </c>
    </row>
    <row r="37" spans="1:27" ht="13.5">
      <c r="A37" s="138" t="s">
        <v>83</v>
      </c>
      <c r="B37" s="136"/>
      <c r="C37" s="157">
        <v>28342345</v>
      </c>
      <c r="D37" s="157"/>
      <c r="E37" s="158">
        <v>30598469</v>
      </c>
      <c r="F37" s="159">
        <v>60374140</v>
      </c>
      <c r="G37" s="159">
        <v>2152358</v>
      </c>
      <c r="H37" s="159">
        <v>2157269</v>
      </c>
      <c r="I37" s="159">
        <v>3002358</v>
      </c>
      <c r="J37" s="159">
        <v>7311985</v>
      </c>
      <c r="K37" s="159">
        <v>2667661</v>
      </c>
      <c r="L37" s="159">
        <v>2992629</v>
      </c>
      <c r="M37" s="159">
        <v>2750975</v>
      </c>
      <c r="N37" s="159">
        <v>8411265</v>
      </c>
      <c r="O37" s="159">
        <v>2716364</v>
      </c>
      <c r="P37" s="159">
        <v>2813457</v>
      </c>
      <c r="Q37" s="159">
        <v>2645479</v>
      </c>
      <c r="R37" s="159">
        <v>8175300</v>
      </c>
      <c r="S37" s="159">
        <v>2746516</v>
      </c>
      <c r="T37" s="159">
        <v>2522029</v>
      </c>
      <c r="U37" s="159">
        <v>2729826</v>
      </c>
      <c r="V37" s="159">
        <v>7998371</v>
      </c>
      <c r="W37" s="159">
        <v>31896921</v>
      </c>
      <c r="X37" s="159">
        <v>30598472</v>
      </c>
      <c r="Y37" s="159">
        <v>1298449</v>
      </c>
      <c r="Z37" s="141">
        <v>4.24</v>
      </c>
      <c r="AA37" s="157">
        <v>60374140</v>
      </c>
    </row>
    <row r="38" spans="1:27" ht="13.5">
      <c r="A38" s="135" t="s">
        <v>84</v>
      </c>
      <c r="B38" s="142"/>
      <c r="C38" s="153">
        <f aca="true" t="shared" si="7" ref="C38:Y38">SUM(C39:C41)</f>
        <v>775122649</v>
      </c>
      <c r="D38" s="153">
        <f>SUM(D39:D41)</f>
        <v>0</v>
      </c>
      <c r="E38" s="154">
        <f t="shared" si="7"/>
        <v>843333063</v>
      </c>
      <c r="F38" s="100">
        <f t="shared" si="7"/>
        <v>862950355</v>
      </c>
      <c r="G38" s="100">
        <f t="shared" si="7"/>
        <v>20382664</v>
      </c>
      <c r="H38" s="100">
        <f t="shared" si="7"/>
        <v>22561891</v>
      </c>
      <c r="I38" s="100">
        <f t="shared" si="7"/>
        <v>45941332</v>
      </c>
      <c r="J38" s="100">
        <f t="shared" si="7"/>
        <v>88885887</v>
      </c>
      <c r="K38" s="100">
        <f t="shared" si="7"/>
        <v>46868563</v>
      </c>
      <c r="L38" s="100">
        <f t="shared" si="7"/>
        <v>45938927</v>
      </c>
      <c r="M38" s="100">
        <f t="shared" si="7"/>
        <v>49209491</v>
      </c>
      <c r="N38" s="100">
        <f t="shared" si="7"/>
        <v>142016981</v>
      </c>
      <c r="O38" s="100">
        <f t="shared" si="7"/>
        <v>52651426</v>
      </c>
      <c r="P38" s="100">
        <f t="shared" si="7"/>
        <v>56731740</v>
      </c>
      <c r="Q38" s="100">
        <f t="shared" si="7"/>
        <v>60659806</v>
      </c>
      <c r="R38" s="100">
        <f t="shared" si="7"/>
        <v>170042972</v>
      </c>
      <c r="S38" s="100">
        <f t="shared" si="7"/>
        <v>50101655</v>
      </c>
      <c r="T38" s="100">
        <f t="shared" si="7"/>
        <v>79955458</v>
      </c>
      <c r="U38" s="100">
        <f t="shared" si="7"/>
        <v>45781914</v>
      </c>
      <c r="V38" s="100">
        <f t="shared" si="7"/>
        <v>175839027</v>
      </c>
      <c r="W38" s="100">
        <f t="shared" si="7"/>
        <v>576784867</v>
      </c>
      <c r="X38" s="100">
        <f t="shared" si="7"/>
        <v>843333064</v>
      </c>
      <c r="Y38" s="100">
        <f t="shared" si="7"/>
        <v>-266548197</v>
      </c>
      <c r="Z38" s="137">
        <f>+IF(X38&lt;&gt;0,+(Y38/X38)*100,0)</f>
        <v>-31.60651566721923</v>
      </c>
      <c r="AA38" s="153">
        <f>SUM(AA39:AA41)</f>
        <v>862950355</v>
      </c>
    </row>
    <row r="39" spans="1:27" ht="13.5">
      <c r="A39" s="138" t="s">
        <v>85</v>
      </c>
      <c r="B39" s="136"/>
      <c r="C39" s="155">
        <v>221952888</v>
      </c>
      <c r="D39" s="155"/>
      <c r="E39" s="156">
        <v>213708166</v>
      </c>
      <c r="F39" s="60">
        <v>239760268</v>
      </c>
      <c r="G39" s="60">
        <v>14186961</v>
      </c>
      <c r="H39" s="60">
        <v>16337113</v>
      </c>
      <c r="I39" s="60">
        <v>11155924</v>
      </c>
      <c r="J39" s="60">
        <v>41679998</v>
      </c>
      <c r="K39" s="60">
        <v>9117268</v>
      </c>
      <c r="L39" s="60">
        <v>10885395</v>
      </c>
      <c r="M39" s="60">
        <v>9038210</v>
      </c>
      <c r="N39" s="60">
        <v>29040873</v>
      </c>
      <c r="O39" s="60">
        <v>7749124</v>
      </c>
      <c r="P39" s="60">
        <v>8568074</v>
      </c>
      <c r="Q39" s="60">
        <v>7834457</v>
      </c>
      <c r="R39" s="60">
        <v>24151655</v>
      </c>
      <c r="S39" s="60">
        <v>13395180</v>
      </c>
      <c r="T39" s="60">
        <v>25338638</v>
      </c>
      <c r="U39" s="60">
        <v>10177735</v>
      </c>
      <c r="V39" s="60">
        <v>48911553</v>
      </c>
      <c r="W39" s="60">
        <v>143784079</v>
      </c>
      <c r="X39" s="60">
        <v>213708167</v>
      </c>
      <c r="Y39" s="60">
        <v>-69924088</v>
      </c>
      <c r="Z39" s="140">
        <v>-32.72</v>
      </c>
      <c r="AA39" s="155">
        <v>239760268</v>
      </c>
    </row>
    <row r="40" spans="1:27" ht="13.5">
      <c r="A40" s="138" t="s">
        <v>86</v>
      </c>
      <c r="B40" s="136"/>
      <c r="C40" s="155">
        <v>453959757</v>
      </c>
      <c r="D40" s="155"/>
      <c r="E40" s="156">
        <v>527885673</v>
      </c>
      <c r="F40" s="60">
        <v>521450863</v>
      </c>
      <c r="G40" s="60">
        <v>4983198</v>
      </c>
      <c r="H40" s="60">
        <v>5079722</v>
      </c>
      <c r="I40" s="60">
        <v>33020344</v>
      </c>
      <c r="J40" s="60">
        <v>43083264</v>
      </c>
      <c r="K40" s="60">
        <v>36084207</v>
      </c>
      <c r="L40" s="60">
        <v>33690948</v>
      </c>
      <c r="M40" s="60">
        <v>38595766</v>
      </c>
      <c r="N40" s="60">
        <v>108370921</v>
      </c>
      <c r="O40" s="60">
        <v>43559683</v>
      </c>
      <c r="P40" s="60">
        <v>46866454</v>
      </c>
      <c r="Q40" s="60">
        <v>51436841</v>
      </c>
      <c r="R40" s="60">
        <v>141862978</v>
      </c>
      <c r="S40" s="60">
        <v>34714337</v>
      </c>
      <c r="T40" s="60">
        <v>52857637</v>
      </c>
      <c r="U40" s="60">
        <v>33920110</v>
      </c>
      <c r="V40" s="60">
        <v>121492084</v>
      </c>
      <c r="W40" s="60">
        <v>414809247</v>
      </c>
      <c r="X40" s="60">
        <v>527885674</v>
      </c>
      <c r="Y40" s="60">
        <v>-113076427</v>
      </c>
      <c r="Z40" s="140">
        <v>-21.42</v>
      </c>
      <c r="AA40" s="155">
        <v>521450863</v>
      </c>
    </row>
    <row r="41" spans="1:27" ht="13.5">
      <c r="A41" s="138" t="s">
        <v>87</v>
      </c>
      <c r="B41" s="136"/>
      <c r="C41" s="155">
        <v>99210004</v>
      </c>
      <c r="D41" s="155"/>
      <c r="E41" s="156">
        <v>101739224</v>
      </c>
      <c r="F41" s="60">
        <v>101739224</v>
      </c>
      <c r="G41" s="60">
        <v>1212505</v>
      </c>
      <c r="H41" s="60">
        <v>1145056</v>
      </c>
      <c r="I41" s="60">
        <v>1765064</v>
      </c>
      <c r="J41" s="60">
        <v>4122625</v>
      </c>
      <c r="K41" s="60">
        <v>1667088</v>
      </c>
      <c r="L41" s="60">
        <v>1362584</v>
      </c>
      <c r="M41" s="60">
        <v>1575515</v>
      </c>
      <c r="N41" s="60">
        <v>4605187</v>
      </c>
      <c r="O41" s="60">
        <v>1342619</v>
      </c>
      <c r="P41" s="60">
        <v>1297212</v>
      </c>
      <c r="Q41" s="60">
        <v>1388508</v>
      </c>
      <c r="R41" s="60">
        <v>4028339</v>
      </c>
      <c r="S41" s="60">
        <v>1992138</v>
      </c>
      <c r="T41" s="60">
        <v>1759183</v>
      </c>
      <c r="U41" s="60">
        <v>1684069</v>
      </c>
      <c r="V41" s="60">
        <v>5435390</v>
      </c>
      <c r="W41" s="60">
        <v>18191541</v>
      </c>
      <c r="X41" s="60">
        <v>101739223</v>
      </c>
      <c r="Y41" s="60">
        <v>-83547682</v>
      </c>
      <c r="Z41" s="140">
        <v>-82.12</v>
      </c>
      <c r="AA41" s="155">
        <v>101739224</v>
      </c>
    </row>
    <row r="42" spans="1:27" ht="13.5">
      <c r="A42" s="135" t="s">
        <v>88</v>
      </c>
      <c r="B42" s="142"/>
      <c r="C42" s="153">
        <f aca="true" t="shared" si="8" ref="C42:Y42">SUM(C43:C46)</f>
        <v>2740478802</v>
      </c>
      <c r="D42" s="153">
        <f>SUM(D43:D46)</f>
        <v>0</v>
      </c>
      <c r="E42" s="154">
        <f t="shared" si="8"/>
        <v>2781668822</v>
      </c>
      <c r="F42" s="100">
        <f t="shared" si="8"/>
        <v>2900734728</v>
      </c>
      <c r="G42" s="100">
        <f t="shared" si="8"/>
        <v>272280604</v>
      </c>
      <c r="H42" s="100">
        <f t="shared" si="8"/>
        <v>272373252</v>
      </c>
      <c r="I42" s="100">
        <f t="shared" si="8"/>
        <v>229595453</v>
      </c>
      <c r="J42" s="100">
        <f t="shared" si="8"/>
        <v>774249309</v>
      </c>
      <c r="K42" s="100">
        <f t="shared" si="8"/>
        <v>206701190</v>
      </c>
      <c r="L42" s="100">
        <f t="shared" si="8"/>
        <v>228375381</v>
      </c>
      <c r="M42" s="100">
        <f t="shared" si="8"/>
        <v>236005047</v>
      </c>
      <c r="N42" s="100">
        <f t="shared" si="8"/>
        <v>671081618</v>
      </c>
      <c r="O42" s="100">
        <f t="shared" si="8"/>
        <v>214505592</v>
      </c>
      <c r="P42" s="100">
        <f t="shared" si="8"/>
        <v>234378184</v>
      </c>
      <c r="Q42" s="100">
        <f t="shared" si="8"/>
        <v>277607827</v>
      </c>
      <c r="R42" s="100">
        <f t="shared" si="8"/>
        <v>726491603</v>
      </c>
      <c r="S42" s="100">
        <f t="shared" si="8"/>
        <v>210629104</v>
      </c>
      <c r="T42" s="100">
        <f t="shared" si="8"/>
        <v>285954305</v>
      </c>
      <c r="U42" s="100">
        <f t="shared" si="8"/>
        <v>340899965</v>
      </c>
      <c r="V42" s="100">
        <f t="shared" si="8"/>
        <v>837483374</v>
      </c>
      <c r="W42" s="100">
        <f t="shared" si="8"/>
        <v>3009305904</v>
      </c>
      <c r="X42" s="100">
        <f t="shared" si="8"/>
        <v>2781668822</v>
      </c>
      <c r="Y42" s="100">
        <f t="shared" si="8"/>
        <v>227637082</v>
      </c>
      <c r="Z42" s="137">
        <f>+IF(X42&lt;&gt;0,+(Y42/X42)*100,0)</f>
        <v>8.183471741842027</v>
      </c>
      <c r="AA42" s="153">
        <f>SUM(AA43:AA46)</f>
        <v>2900734728</v>
      </c>
    </row>
    <row r="43" spans="1:27" ht="13.5">
      <c r="A43" s="138" t="s">
        <v>89</v>
      </c>
      <c r="B43" s="136"/>
      <c r="C43" s="155">
        <v>1481917858</v>
      </c>
      <c r="D43" s="155"/>
      <c r="E43" s="156">
        <v>1625903570</v>
      </c>
      <c r="F43" s="60">
        <v>1659903570</v>
      </c>
      <c r="G43" s="60">
        <v>199140705</v>
      </c>
      <c r="H43" s="60">
        <v>197469877</v>
      </c>
      <c r="I43" s="60">
        <v>123404946</v>
      </c>
      <c r="J43" s="60">
        <v>520015528</v>
      </c>
      <c r="K43" s="60">
        <v>115450108</v>
      </c>
      <c r="L43" s="60">
        <v>126118921</v>
      </c>
      <c r="M43" s="60">
        <v>114336412</v>
      </c>
      <c r="N43" s="60">
        <v>355905441</v>
      </c>
      <c r="O43" s="60">
        <v>120802622</v>
      </c>
      <c r="P43" s="60">
        <v>129374374</v>
      </c>
      <c r="Q43" s="60">
        <v>148381619</v>
      </c>
      <c r="R43" s="60">
        <v>398558615</v>
      </c>
      <c r="S43" s="60">
        <v>116629977</v>
      </c>
      <c r="T43" s="60">
        <v>142648977</v>
      </c>
      <c r="U43" s="60">
        <v>188608959</v>
      </c>
      <c r="V43" s="60">
        <v>447887913</v>
      </c>
      <c r="W43" s="60">
        <v>1722367497</v>
      </c>
      <c r="X43" s="60">
        <v>1625903569</v>
      </c>
      <c r="Y43" s="60">
        <v>96463928</v>
      </c>
      <c r="Z43" s="140">
        <v>5.93</v>
      </c>
      <c r="AA43" s="155">
        <v>1659903570</v>
      </c>
    </row>
    <row r="44" spans="1:27" ht="13.5">
      <c r="A44" s="138" t="s">
        <v>90</v>
      </c>
      <c r="B44" s="136"/>
      <c r="C44" s="155">
        <v>586654810</v>
      </c>
      <c r="D44" s="155"/>
      <c r="E44" s="156">
        <v>503337346</v>
      </c>
      <c r="F44" s="60">
        <v>511337346</v>
      </c>
      <c r="G44" s="60">
        <v>34287733</v>
      </c>
      <c r="H44" s="60">
        <v>34437533</v>
      </c>
      <c r="I44" s="60">
        <v>44904472</v>
      </c>
      <c r="J44" s="60">
        <v>113629738</v>
      </c>
      <c r="K44" s="60">
        <v>34940489</v>
      </c>
      <c r="L44" s="60">
        <v>43465958</v>
      </c>
      <c r="M44" s="60">
        <v>58437802</v>
      </c>
      <c r="N44" s="60">
        <v>136844249</v>
      </c>
      <c r="O44" s="60">
        <v>39643045</v>
      </c>
      <c r="P44" s="60">
        <v>42400742</v>
      </c>
      <c r="Q44" s="60">
        <v>51402155</v>
      </c>
      <c r="R44" s="60">
        <v>133445942</v>
      </c>
      <c r="S44" s="60">
        <v>38832627</v>
      </c>
      <c r="T44" s="60">
        <v>57747443</v>
      </c>
      <c r="U44" s="60">
        <v>64536675</v>
      </c>
      <c r="V44" s="60">
        <v>161116745</v>
      </c>
      <c r="W44" s="60">
        <v>545036674</v>
      </c>
      <c r="X44" s="60">
        <v>503337346</v>
      </c>
      <c r="Y44" s="60">
        <v>41699328</v>
      </c>
      <c r="Z44" s="140">
        <v>8.28</v>
      </c>
      <c r="AA44" s="155">
        <v>511337346</v>
      </c>
    </row>
    <row r="45" spans="1:27" ht="13.5">
      <c r="A45" s="138" t="s">
        <v>91</v>
      </c>
      <c r="B45" s="136"/>
      <c r="C45" s="157">
        <v>371722232</v>
      </c>
      <c r="D45" s="157"/>
      <c r="E45" s="158">
        <v>362232303</v>
      </c>
      <c r="F45" s="159">
        <v>425232304</v>
      </c>
      <c r="G45" s="159">
        <v>20273851</v>
      </c>
      <c r="H45" s="159">
        <v>21752221</v>
      </c>
      <c r="I45" s="159">
        <v>36732607</v>
      </c>
      <c r="J45" s="159">
        <v>78758679</v>
      </c>
      <c r="K45" s="159">
        <v>32106264</v>
      </c>
      <c r="L45" s="159">
        <v>33271999</v>
      </c>
      <c r="M45" s="159">
        <v>39332705</v>
      </c>
      <c r="N45" s="159">
        <v>104710968</v>
      </c>
      <c r="O45" s="159">
        <v>31791964</v>
      </c>
      <c r="P45" s="159">
        <v>32516364</v>
      </c>
      <c r="Q45" s="159">
        <v>45623890</v>
      </c>
      <c r="R45" s="159">
        <v>109932218</v>
      </c>
      <c r="S45" s="159">
        <v>30720497</v>
      </c>
      <c r="T45" s="159">
        <v>48342745</v>
      </c>
      <c r="U45" s="159">
        <v>59909887</v>
      </c>
      <c r="V45" s="159">
        <v>138973129</v>
      </c>
      <c r="W45" s="159">
        <v>432374994</v>
      </c>
      <c r="X45" s="159">
        <v>362232305</v>
      </c>
      <c r="Y45" s="159">
        <v>70142689</v>
      </c>
      <c r="Z45" s="141">
        <v>19.36</v>
      </c>
      <c r="AA45" s="157">
        <v>425232304</v>
      </c>
    </row>
    <row r="46" spans="1:27" ht="13.5">
      <c r="A46" s="138" t="s">
        <v>92</v>
      </c>
      <c r="B46" s="136"/>
      <c r="C46" s="155">
        <v>300183902</v>
      </c>
      <c r="D46" s="155"/>
      <c r="E46" s="156">
        <v>290195603</v>
      </c>
      <c r="F46" s="60">
        <v>304261508</v>
      </c>
      <c r="G46" s="60">
        <v>18578315</v>
      </c>
      <c r="H46" s="60">
        <v>18713621</v>
      </c>
      <c r="I46" s="60">
        <v>24553428</v>
      </c>
      <c r="J46" s="60">
        <v>61845364</v>
      </c>
      <c r="K46" s="60">
        <v>24204329</v>
      </c>
      <c r="L46" s="60">
        <v>25518503</v>
      </c>
      <c r="M46" s="60">
        <v>23898128</v>
      </c>
      <c r="N46" s="60">
        <v>73620960</v>
      </c>
      <c r="O46" s="60">
        <v>22267961</v>
      </c>
      <c r="P46" s="60">
        <v>30086704</v>
      </c>
      <c r="Q46" s="60">
        <v>32200163</v>
      </c>
      <c r="R46" s="60">
        <v>84554828</v>
      </c>
      <c r="S46" s="60">
        <v>24446003</v>
      </c>
      <c r="T46" s="60">
        <v>37215140</v>
      </c>
      <c r="U46" s="60">
        <v>27844444</v>
      </c>
      <c r="V46" s="60">
        <v>89505587</v>
      </c>
      <c r="W46" s="60">
        <v>309526739</v>
      </c>
      <c r="X46" s="60">
        <v>290195602</v>
      </c>
      <c r="Y46" s="60">
        <v>19331137</v>
      </c>
      <c r="Z46" s="140">
        <v>6.66</v>
      </c>
      <c r="AA46" s="155">
        <v>304261508</v>
      </c>
    </row>
    <row r="47" spans="1:27" ht="13.5">
      <c r="A47" s="135" t="s">
        <v>93</v>
      </c>
      <c r="B47" s="142" t="s">
        <v>94</v>
      </c>
      <c r="C47" s="153">
        <v>13509079</v>
      </c>
      <c r="D47" s="153"/>
      <c r="E47" s="154">
        <v>16851303</v>
      </c>
      <c r="F47" s="100">
        <v>16851303</v>
      </c>
      <c r="G47" s="100">
        <v>681703</v>
      </c>
      <c r="H47" s="100">
        <v>758694</v>
      </c>
      <c r="I47" s="100">
        <v>1905707</v>
      </c>
      <c r="J47" s="100">
        <v>3346104</v>
      </c>
      <c r="K47" s="100">
        <v>1215754</v>
      </c>
      <c r="L47" s="100">
        <v>1291748</v>
      </c>
      <c r="M47" s="100">
        <v>1348699</v>
      </c>
      <c r="N47" s="100">
        <v>3856201</v>
      </c>
      <c r="O47" s="100">
        <v>1330144</v>
      </c>
      <c r="P47" s="100">
        <v>1389382</v>
      </c>
      <c r="Q47" s="100">
        <v>1417093</v>
      </c>
      <c r="R47" s="100">
        <v>4136619</v>
      </c>
      <c r="S47" s="100">
        <v>1143257</v>
      </c>
      <c r="T47" s="100">
        <v>1659188</v>
      </c>
      <c r="U47" s="100">
        <v>1594255</v>
      </c>
      <c r="V47" s="100">
        <v>4396700</v>
      </c>
      <c r="W47" s="100">
        <v>15735624</v>
      </c>
      <c r="X47" s="100">
        <v>16851304</v>
      </c>
      <c r="Y47" s="100">
        <v>-1115680</v>
      </c>
      <c r="Z47" s="137">
        <v>-6.62</v>
      </c>
      <c r="AA47" s="153">
        <v>16851303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5216656961</v>
      </c>
      <c r="D48" s="168">
        <f>+D28+D32+D38+D42+D47</f>
        <v>0</v>
      </c>
      <c r="E48" s="169">
        <f t="shared" si="9"/>
        <v>5718685322</v>
      </c>
      <c r="F48" s="73">
        <f t="shared" si="9"/>
        <v>5689972632</v>
      </c>
      <c r="G48" s="73">
        <f t="shared" si="9"/>
        <v>390740379</v>
      </c>
      <c r="H48" s="73">
        <f t="shared" si="9"/>
        <v>437649905</v>
      </c>
      <c r="I48" s="73">
        <f t="shared" si="9"/>
        <v>441863897</v>
      </c>
      <c r="J48" s="73">
        <f t="shared" si="9"/>
        <v>1270254181</v>
      </c>
      <c r="K48" s="73">
        <f t="shared" si="9"/>
        <v>415260539</v>
      </c>
      <c r="L48" s="73">
        <f t="shared" si="9"/>
        <v>455034425</v>
      </c>
      <c r="M48" s="73">
        <f t="shared" si="9"/>
        <v>431100163</v>
      </c>
      <c r="N48" s="73">
        <f t="shared" si="9"/>
        <v>1301395127</v>
      </c>
      <c r="O48" s="73">
        <f t="shared" si="9"/>
        <v>394356374</v>
      </c>
      <c r="P48" s="73">
        <f t="shared" si="9"/>
        <v>437766790</v>
      </c>
      <c r="Q48" s="73">
        <f t="shared" si="9"/>
        <v>477043046</v>
      </c>
      <c r="R48" s="73">
        <f t="shared" si="9"/>
        <v>1309166210</v>
      </c>
      <c r="S48" s="73">
        <f t="shared" si="9"/>
        <v>391908759</v>
      </c>
      <c r="T48" s="73">
        <f t="shared" si="9"/>
        <v>495787573</v>
      </c>
      <c r="U48" s="73">
        <f t="shared" si="9"/>
        <v>536289989</v>
      </c>
      <c r="V48" s="73">
        <f t="shared" si="9"/>
        <v>1423986321</v>
      </c>
      <c r="W48" s="73">
        <f t="shared" si="9"/>
        <v>5304801839</v>
      </c>
      <c r="X48" s="73">
        <f t="shared" si="9"/>
        <v>5718685325</v>
      </c>
      <c r="Y48" s="73">
        <f t="shared" si="9"/>
        <v>-413883486</v>
      </c>
      <c r="Z48" s="170">
        <f>+IF(X48&lt;&gt;0,+(Y48/X48)*100,0)</f>
        <v>-7.237388708741375</v>
      </c>
      <c r="AA48" s="168">
        <f>+AA28+AA32+AA38+AA42+AA47</f>
        <v>5689972632</v>
      </c>
    </row>
    <row r="49" spans="1:27" ht="13.5">
      <c r="A49" s="148" t="s">
        <v>49</v>
      </c>
      <c r="B49" s="149"/>
      <c r="C49" s="171">
        <f aca="true" t="shared" si="10" ref="C49:Y49">+C25-C48</f>
        <v>371485393</v>
      </c>
      <c r="D49" s="171">
        <f>+D25-D48</f>
        <v>0</v>
      </c>
      <c r="E49" s="172">
        <f t="shared" si="10"/>
        <v>851274770</v>
      </c>
      <c r="F49" s="173">
        <f t="shared" si="10"/>
        <v>851274767</v>
      </c>
      <c r="G49" s="173">
        <f t="shared" si="10"/>
        <v>250996373</v>
      </c>
      <c r="H49" s="173">
        <f t="shared" si="10"/>
        <v>68545215</v>
      </c>
      <c r="I49" s="173">
        <f t="shared" si="10"/>
        <v>-41405670</v>
      </c>
      <c r="J49" s="173">
        <f t="shared" si="10"/>
        <v>278135918</v>
      </c>
      <c r="K49" s="173">
        <f t="shared" si="10"/>
        <v>154603861</v>
      </c>
      <c r="L49" s="173">
        <f t="shared" si="10"/>
        <v>-57669103</v>
      </c>
      <c r="M49" s="173">
        <f t="shared" si="10"/>
        <v>323578113</v>
      </c>
      <c r="N49" s="173">
        <f t="shared" si="10"/>
        <v>420512871</v>
      </c>
      <c r="O49" s="173">
        <f t="shared" si="10"/>
        <v>26173477</v>
      </c>
      <c r="P49" s="173">
        <f t="shared" si="10"/>
        <v>-29115736</v>
      </c>
      <c r="Q49" s="173">
        <f t="shared" si="10"/>
        <v>210665298</v>
      </c>
      <c r="R49" s="173">
        <f t="shared" si="10"/>
        <v>207723039</v>
      </c>
      <c r="S49" s="173">
        <f t="shared" si="10"/>
        <v>63655228</v>
      </c>
      <c r="T49" s="173">
        <f t="shared" si="10"/>
        <v>-145180868</v>
      </c>
      <c r="U49" s="173">
        <f t="shared" si="10"/>
        <v>-28620376</v>
      </c>
      <c r="V49" s="173">
        <f t="shared" si="10"/>
        <v>-110146016</v>
      </c>
      <c r="W49" s="173">
        <f t="shared" si="10"/>
        <v>796225812</v>
      </c>
      <c r="X49" s="173">
        <f>IF(F25=F48,0,X25-X48)</f>
        <v>851274764</v>
      </c>
      <c r="Y49" s="173">
        <f t="shared" si="10"/>
        <v>-55048952</v>
      </c>
      <c r="Z49" s="174">
        <f>+IF(X49&lt;&gt;0,+(Y49/X49)*100,0)</f>
        <v>-6.466649115889919</v>
      </c>
      <c r="AA49" s="171">
        <f>+AA25-AA48</f>
        <v>851274767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794518845</v>
      </c>
      <c r="D5" s="155">
        <v>0</v>
      </c>
      <c r="E5" s="156">
        <v>902841980</v>
      </c>
      <c r="F5" s="60">
        <v>952841980</v>
      </c>
      <c r="G5" s="60">
        <v>86294236</v>
      </c>
      <c r="H5" s="60">
        <v>69761345</v>
      </c>
      <c r="I5" s="60">
        <v>124598205</v>
      </c>
      <c r="J5" s="60">
        <v>280653786</v>
      </c>
      <c r="K5" s="60">
        <v>69745432</v>
      </c>
      <c r="L5" s="60">
        <v>72569164</v>
      </c>
      <c r="M5" s="60">
        <v>69378562</v>
      </c>
      <c r="N5" s="60">
        <v>211693158</v>
      </c>
      <c r="O5" s="60">
        <v>69401154</v>
      </c>
      <c r="P5" s="60">
        <v>69186622</v>
      </c>
      <c r="Q5" s="60">
        <v>66952178</v>
      </c>
      <c r="R5" s="60">
        <v>205539954</v>
      </c>
      <c r="S5" s="60">
        <v>71003058</v>
      </c>
      <c r="T5" s="60">
        <v>70556584</v>
      </c>
      <c r="U5" s="60">
        <v>69545703</v>
      </c>
      <c r="V5" s="60">
        <v>211105345</v>
      </c>
      <c r="W5" s="60">
        <v>908992243</v>
      </c>
      <c r="X5" s="60">
        <v>902841979</v>
      </c>
      <c r="Y5" s="60">
        <v>6150264</v>
      </c>
      <c r="Z5" s="140">
        <v>0.68</v>
      </c>
      <c r="AA5" s="155">
        <v>952841980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571170</v>
      </c>
      <c r="F6" s="60">
        <v>571170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571169</v>
      </c>
      <c r="Y6" s="60">
        <v>-571169</v>
      </c>
      <c r="Z6" s="140">
        <v>-100</v>
      </c>
      <c r="AA6" s="155">
        <v>571170</v>
      </c>
    </row>
    <row r="7" spans="1:27" ht="13.5">
      <c r="A7" s="183" t="s">
        <v>103</v>
      </c>
      <c r="B7" s="182"/>
      <c r="C7" s="155">
        <v>1465814133</v>
      </c>
      <c r="D7" s="155">
        <v>0</v>
      </c>
      <c r="E7" s="156">
        <v>1658671213</v>
      </c>
      <c r="F7" s="60">
        <v>1758671213</v>
      </c>
      <c r="G7" s="60">
        <v>146418381</v>
      </c>
      <c r="H7" s="60">
        <v>160131206</v>
      </c>
      <c r="I7" s="60">
        <v>117198588</v>
      </c>
      <c r="J7" s="60">
        <v>423748175</v>
      </c>
      <c r="K7" s="60">
        <v>227982093</v>
      </c>
      <c r="L7" s="60">
        <v>105184034</v>
      </c>
      <c r="M7" s="60">
        <v>153439021</v>
      </c>
      <c r="N7" s="60">
        <v>486605148</v>
      </c>
      <c r="O7" s="60">
        <v>123248094</v>
      </c>
      <c r="P7" s="60">
        <v>146772405</v>
      </c>
      <c r="Q7" s="60">
        <v>145507063</v>
      </c>
      <c r="R7" s="60">
        <v>415527562</v>
      </c>
      <c r="S7" s="60">
        <v>156066103</v>
      </c>
      <c r="T7" s="60">
        <v>73017410</v>
      </c>
      <c r="U7" s="60">
        <v>181984169</v>
      </c>
      <c r="V7" s="60">
        <v>411067682</v>
      </c>
      <c r="W7" s="60">
        <v>1736948567</v>
      </c>
      <c r="X7" s="60">
        <v>1658671214</v>
      </c>
      <c r="Y7" s="60">
        <v>78277353</v>
      </c>
      <c r="Z7" s="140">
        <v>4.72</v>
      </c>
      <c r="AA7" s="155">
        <v>1758671213</v>
      </c>
    </row>
    <row r="8" spans="1:27" ht="13.5">
      <c r="A8" s="183" t="s">
        <v>104</v>
      </c>
      <c r="B8" s="182"/>
      <c r="C8" s="155">
        <v>394281598</v>
      </c>
      <c r="D8" s="155">
        <v>0</v>
      </c>
      <c r="E8" s="156">
        <v>411380727</v>
      </c>
      <c r="F8" s="60">
        <v>411380727</v>
      </c>
      <c r="G8" s="60">
        <v>41523351</v>
      </c>
      <c r="H8" s="60">
        <v>29963927</v>
      </c>
      <c r="I8" s="60">
        <v>29856361</v>
      </c>
      <c r="J8" s="60">
        <v>101343639</v>
      </c>
      <c r="K8" s="60">
        <v>78352320</v>
      </c>
      <c r="L8" s="60">
        <v>33297773</v>
      </c>
      <c r="M8" s="60">
        <v>-7768691</v>
      </c>
      <c r="N8" s="60">
        <v>103881402</v>
      </c>
      <c r="O8" s="60">
        <v>63055287</v>
      </c>
      <c r="P8" s="60">
        <v>34618520</v>
      </c>
      <c r="Q8" s="60">
        <v>27996113</v>
      </c>
      <c r="R8" s="60">
        <v>125669920</v>
      </c>
      <c r="S8" s="60">
        <v>46463804</v>
      </c>
      <c r="T8" s="60">
        <v>35147954</v>
      </c>
      <c r="U8" s="60">
        <v>58686568</v>
      </c>
      <c r="V8" s="60">
        <v>140298326</v>
      </c>
      <c r="W8" s="60">
        <v>471193287</v>
      </c>
      <c r="X8" s="60">
        <v>411380729</v>
      </c>
      <c r="Y8" s="60">
        <v>59812558</v>
      </c>
      <c r="Z8" s="140">
        <v>14.54</v>
      </c>
      <c r="AA8" s="155">
        <v>411380727</v>
      </c>
    </row>
    <row r="9" spans="1:27" ht="13.5">
      <c r="A9" s="183" t="s">
        <v>105</v>
      </c>
      <c r="B9" s="182"/>
      <c r="C9" s="155">
        <v>278831681</v>
      </c>
      <c r="D9" s="155">
        <v>0</v>
      </c>
      <c r="E9" s="156">
        <v>314570625</v>
      </c>
      <c r="F9" s="60">
        <v>314570625</v>
      </c>
      <c r="G9" s="60">
        <v>34168740</v>
      </c>
      <c r="H9" s="60">
        <v>25133352</v>
      </c>
      <c r="I9" s="60">
        <v>24428797</v>
      </c>
      <c r="J9" s="60">
        <v>83730889</v>
      </c>
      <c r="K9" s="60">
        <v>24721185</v>
      </c>
      <c r="L9" s="60">
        <v>24074891</v>
      </c>
      <c r="M9" s="60">
        <v>22198424</v>
      </c>
      <c r="N9" s="60">
        <v>70994500</v>
      </c>
      <c r="O9" s="60">
        <v>23637831</v>
      </c>
      <c r="P9" s="60">
        <v>23448361</v>
      </c>
      <c r="Q9" s="60">
        <v>24884403</v>
      </c>
      <c r="R9" s="60">
        <v>71970595</v>
      </c>
      <c r="S9" s="60">
        <v>35930755</v>
      </c>
      <c r="T9" s="60">
        <v>14752849</v>
      </c>
      <c r="U9" s="60">
        <v>26107740</v>
      </c>
      <c r="V9" s="60">
        <v>76791344</v>
      </c>
      <c r="W9" s="60">
        <v>303487328</v>
      </c>
      <c r="X9" s="60">
        <v>314570627</v>
      </c>
      <c r="Y9" s="60">
        <v>-11083299</v>
      </c>
      <c r="Z9" s="140">
        <v>-3.52</v>
      </c>
      <c r="AA9" s="155">
        <v>314570625</v>
      </c>
    </row>
    <row r="10" spans="1:27" ht="13.5">
      <c r="A10" s="183" t="s">
        <v>106</v>
      </c>
      <c r="B10" s="182"/>
      <c r="C10" s="155">
        <v>261806838</v>
      </c>
      <c r="D10" s="155">
        <v>0</v>
      </c>
      <c r="E10" s="156">
        <v>286062521</v>
      </c>
      <c r="F10" s="54">
        <v>286062521</v>
      </c>
      <c r="G10" s="54">
        <v>24007412</v>
      </c>
      <c r="H10" s="54">
        <v>23899161</v>
      </c>
      <c r="I10" s="54">
        <v>24001235</v>
      </c>
      <c r="J10" s="54">
        <v>71907808</v>
      </c>
      <c r="K10" s="54">
        <v>23994379</v>
      </c>
      <c r="L10" s="54">
        <v>24154220</v>
      </c>
      <c r="M10" s="54">
        <v>24021295</v>
      </c>
      <c r="N10" s="54">
        <v>72169894</v>
      </c>
      <c r="O10" s="54">
        <v>24092345</v>
      </c>
      <c r="P10" s="54">
        <v>23800757</v>
      </c>
      <c r="Q10" s="54">
        <v>23868268</v>
      </c>
      <c r="R10" s="54">
        <v>71761370</v>
      </c>
      <c r="S10" s="54">
        <v>23792859</v>
      </c>
      <c r="T10" s="54">
        <v>23904489</v>
      </c>
      <c r="U10" s="54">
        <v>23705847</v>
      </c>
      <c r="V10" s="54">
        <v>71403195</v>
      </c>
      <c r="W10" s="54">
        <v>287242267</v>
      </c>
      <c r="X10" s="54">
        <v>286062520</v>
      </c>
      <c r="Y10" s="54">
        <v>1179747</v>
      </c>
      <c r="Z10" s="184">
        <v>0.41</v>
      </c>
      <c r="AA10" s="130">
        <v>286062521</v>
      </c>
    </row>
    <row r="11" spans="1:27" ht="13.5">
      <c r="A11" s="183" t="s">
        <v>107</v>
      </c>
      <c r="B11" s="185"/>
      <c r="C11" s="155">
        <v>24018406</v>
      </c>
      <c r="D11" s="155">
        <v>0</v>
      </c>
      <c r="E11" s="156">
        <v>16055935</v>
      </c>
      <c r="F11" s="60">
        <v>20055935</v>
      </c>
      <c r="G11" s="60">
        <v>3484100</v>
      </c>
      <c r="H11" s="60">
        <v>1298293</v>
      </c>
      <c r="I11" s="60">
        <v>0</v>
      </c>
      <c r="J11" s="60">
        <v>4782393</v>
      </c>
      <c r="K11" s="60">
        <v>2176337</v>
      </c>
      <c r="L11" s="60">
        <v>1286920</v>
      </c>
      <c r="M11" s="60">
        <v>1045391</v>
      </c>
      <c r="N11" s="60">
        <v>4508648</v>
      </c>
      <c r="O11" s="60">
        <v>748131</v>
      </c>
      <c r="P11" s="60">
        <v>886063</v>
      </c>
      <c r="Q11" s="60">
        <v>657401</v>
      </c>
      <c r="R11" s="60">
        <v>2291595</v>
      </c>
      <c r="S11" s="60">
        <v>984534</v>
      </c>
      <c r="T11" s="60">
        <v>1144529</v>
      </c>
      <c r="U11" s="60">
        <v>866256</v>
      </c>
      <c r="V11" s="60">
        <v>2995319</v>
      </c>
      <c r="W11" s="60">
        <v>14577955</v>
      </c>
      <c r="X11" s="60">
        <v>16055934</v>
      </c>
      <c r="Y11" s="60">
        <v>-1477979</v>
      </c>
      <c r="Z11" s="140">
        <v>-9.21</v>
      </c>
      <c r="AA11" s="155">
        <v>20055935</v>
      </c>
    </row>
    <row r="12" spans="1:27" ht="13.5">
      <c r="A12" s="183" t="s">
        <v>108</v>
      </c>
      <c r="B12" s="185"/>
      <c r="C12" s="155">
        <v>17430173</v>
      </c>
      <c r="D12" s="155">
        <v>0</v>
      </c>
      <c r="E12" s="156">
        <v>18629263</v>
      </c>
      <c r="F12" s="60">
        <v>18629262</v>
      </c>
      <c r="G12" s="60">
        <v>625859</v>
      </c>
      <c r="H12" s="60">
        <v>-180422</v>
      </c>
      <c r="I12" s="60">
        <v>3718174</v>
      </c>
      <c r="J12" s="60">
        <v>4163611</v>
      </c>
      <c r="K12" s="60">
        <v>1566501</v>
      </c>
      <c r="L12" s="60">
        <v>2651704</v>
      </c>
      <c r="M12" s="60">
        <v>2775161</v>
      </c>
      <c r="N12" s="60">
        <v>6993366</v>
      </c>
      <c r="O12" s="60">
        <v>3674649</v>
      </c>
      <c r="P12" s="60">
        <v>2834364</v>
      </c>
      <c r="Q12" s="60">
        <v>935472</v>
      </c>
      <c r="R12" s="60">
        <v>7444485</v>
      </c>
      <c r="S12" s="60">
        <v>1108709</v>
      </c>
      <c r="T12" s="60">
        <v>1085819</v>
      </c>
      <c r="U12" s="60">
        <v>-7738054</v>
      </c>
      <c r="V12" s="60">
        <v>-5543526</v>
      </c>
      <c r="W12" s="60">
        <v>13057936</v>
      </c>
      <c r="X12" s="60">
        <v>18629262</v>
      </c>
      <c r="Y12" s="60">
        <v>-5571326</v>
      </c>
      <c r="Z12" s="140">
        <v>-29.91</v>
      </c>
      <c r="AA12" s="155">
        <v>18629262</v>
      </c>
    </row>
    <row r="13" spans="1:27" ht="13.5">
      <c r="A13" s="181" t="s">
        <v>109</v>
      </c>
      <c r="B13" s="185"/>
      <c r="C13" s="155">
        <v>124222300</v>
      </c>
      <c r="D13" s="155">
        <v>0</v>
      </c>
      <c r="E13" s="156">
        <v>133619907</v>
      </c>
      <c r="F13" s="60">
        <v>133684907</v>
      </c>
      <c r="G13" s="60">
        <v>9259936</v>
      </c>
      <c r="H13" s="60">
        <v>12248391</v>
      </c>
      <c r="I13" s="60">
        <v>13394986</v>
      </c>
      <c r="J13" s="60">
        <v>34903313</v>
      </c>
      <c r="K13" s="60">
        <v>12036868</v>
      </c>
      <c r="L13" s="60">
        <v>11569890</v>
      </c>
      <c r="M13" s="60">
        <v>10629363</v>
      </c>
      <c r="N13" s="60">
        <v>34236121</v>
      </c>
      <c r="O13" s="60">
        <v>13194356</v>
      </c>
      <c r="P13" s="60">
        <v>13131988</v>
      </c>
      <c r="Q13" s="60">
        <v>12976416</v>
      </c>
      <c r="R13" s="60">
        <v>39302760</v>
      </c>
      <c r="S13" s="60">
        <v>15520252</v>
      </c>
      <c r="T13" s="60">
        <v>13983160</v>
      </c>
      <c r="U13" s="60">
        <v>13795436</v>
      </c>
      <c r="V13" s="60">
        <v>43298848</v>
      </c>
      <c r="W13" s="60">
        <v>151741042</v>
      </c>
      <c r="X13" s="60">
        <v>133619907</v>
      </c>
      <c r="Y13" s="60">
        <v>18121135</v>
      </c>
      <c r="Z13" s="140">
        <v>13.56</v>
      </c>
      <c r="AA13" s="155">
        <v>133684907</v>
      </c>
    </row>
    <row r="14" spans="1:27" ht="13.5">
      <c r="A14" s="181" t="s">
        <v>110</v>
      </c>
      <c r="B14" s="185"/>
      <c r="C14" s="155">
        <v>34998995</v>
      </c>
      <c r="D14" s="155">
        <v>0</v>
      </c>
      <c r="E14" s="156">
        <v>32174552</v>
      </c>
      <c r="F14" s="60">
        <v>32174551</v>
      </c>
      <c r="G14" s="60">
        <v>2340499</v>
      </c>
      <c r="H14" s="60">
        <v>2406970</v>
      </c>
      <c r="I14" s="60">
        <v>2430687</v>
      </c>
      <c r="J14" s="60">
        <v>7178156</v>
      </c>
      <c r="K14" s="60">
        <v>2550078</v>
      </c>
      <c r="L14" s="60">
        <v>2483594</v>
      </c>
      <c r="M14" s="60">
        <v>2665388</v>
      </c>
      <c r="N14" s="60">
        <v>7699060</v>
      </c>
      <c r="O14" s="60">
        <v>2764841</v>
      </c>
      <c r="P14" s="60">
        <v>2847343</v>
      </c>
      <c r="Q14" s="60">
        <v>2865013</v>
      </c>
      <c r="R14" s="60">
        <v>8477197</v>
      </c>
      <c r="S14" s="60">
        <v>3041343</v>
      </c>
      <c r="T14" s="60">
        <v>3135183</v>
      </c>
      <c r="U14" s="60">
        <v>3130386</v>
      </c>
      <c r="V14" s="60">
        <v>9306912</v>
      </c>
      <c r="W14" s="60">
        <v>32661325</v>
      </c>
      <c r="X14" s="60">
        <v>32174551</v>
      </c>
      <c r="Y14" s="60">
        <v>486774</v>
      </c>
      <c r="Z14" s="140">
        <v>1.51</v>
      </c>
      <c r="AA14" s="155">
        <v>32174551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5499859</v>
      </c>
      <c r="D16" s="155">
        <v>0</v>
      </c>
      <c r="E16" s="156">
        <v>10293009</v>
      </c>
      <c r="F16" s="60">
        <v>7793009</v>
      </c>
      <c r="G16" s="60">
        <v>79680</v>
      </c>
      <c r="H16" s="60">
        <v>1195105</v>
      </c>
      <c r="I16" s="60">
        <v>680013</v>
      </c>
      <c r="J16" s="60">
        <v>1954798</v>
      </c>
      <c r="K16" s="60">
        <v>474501</v>
      </c>
      <c r="L16" s="60">
        <v>340373</v>
      </c>
      <c r="M16" s="60">
        <v>442250</v>
      </c>
      <c r="N16" s="60">
        <v>1257124</v>
      </c>
      <c r="O16" s="60">
        <v>367838</v>
      </c>
      <c r="P16" s="60">
        <v>398150</v>
      </c>
      <c r="Q16" s="60">
        <v>394297</v>
      </c>
      <c r="R16" s="60">
        <v>1160285</v>
      </c>
      <c r="S16" s="60">
        <v>330099</v>
      </c>
      <c r="T16" s="60">
        <v>938234</v>
      </c>
      <c r="U16" s="60">
        <v>830120</v>
      </c>
      <c r="V16" s="60">
        <v>2098453</v>
      </c>
      <c r="W16" s="60">
        <v>6470660</v>
      </c>
      <c r="X16" s="60">
        <v>10293008</v>
      </c>
      <c r="Y16" s="60">
        <v>-3822348</v>
      </c>
      <c r="Z16" s="140">
        <v>-37.14</v>
      </c>
      <c r="AA16" s="155">
        <v>7793009</v>
      </c>
    </row>
    <row r="17" spans="1:27" ht="13.5">
      <c r="A17" s="181" t="s">
        <v>113</v>
      </c>
      <c r="B17" s="185"/>
      <c r="C17" s="155">
        <v>14034279</v>
      </c>
      <c r="D17" s="155">
        <v>0</v>
      </c>
      <c r="E17" s="156">
        <v>22472367</v>
      </c>
      <c r="F17" s="60">
        <v>12972368</v>
      </c>
      <c r="G17" s="60">
        <v>368452</v>
      </c>
      <c r="H17" s="60">
        <v>324011</v>
      </c>
      <c r="I17" s="60">
        <v>295863</v>
      </c>
      <c r="J17" s="60">
        <v>988326</v>
      </c>
      <c r="K17" s="60">
        <v>537998</v>
      </c>
      <c r="L17" s="60">
        <v>517829</v>
      </c>
      <c r="M17" s="60">
        <v>2347192</v>
      </c>
      <c r="N17" s="60">
        <v>3403019</v>
      </c>
      <c r="O17" s="60">
        <v>3377245</v>
      </c>
      <c r="P17" s="60">
        <v>1188453</v>
      </c>
      <c r="Q17" s="60">
        <v>851944</v>
      </c>
      <c r="R17" s="60">
        <v>5417642</v>
      </c>
      <c r="S17" s="60">
        <v>1078046</v>
      </c>
      <c r="T17" s="60">
        <v>982898</v>
      </c>
      <c r="U17" s="60">
        <v>1600563</v>
      </c>
      <c r="V17" s="60">
        <v>3661507</v>
      </c>
      <c r="W17" s="60">
        <v>13470494</v>
      </c>
      <c r="X17" s="60">
        <v>22472366</v>
      </c>
      <c r="Y17" s="60">
        <v>-9001872</v>
      </c>
      <c r="Z17" s="140">
        <v>-40.06</v>
      </c>
      <c r="AA17" s="155">
        <v>12972368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-1</v>
      </c>
      <c r="Y18" s="60">
        <v>1</v>
      </c>
      <c r="Z18" s="140">
        <v>-100</v>
      </c>
      <c r="AA18" s="155">
        <v>0</v>
      </c>
    </row>
    <row r="19" spans="1:27" ht="13.5">
      <c r="A19" s="181" t="s">
        <v>34</v>
      </c>
      <c r="B19" s="185"/>
      <c r="C19" s="155">
        <v>948238761</v>
      </c>
      <c r="D19" s="155">
        <v>0</v>
      </c>
      <c r="E19" s="156">
        <v>1249333299</v>
      </c>
      <c r="F19" s="60">
        <v>1078555608</v>
      </c>
      <c r="G19" s="60">
        <v>272976000</v>
      </c>
      <c r="H19" s="60">
        <v>3050938</v>
      </c>
      <c r="I19" s="60">
        <v>11594275</v>
      </c>
      <c r="J19" s="60">
        <v>287621213</v>
      </c>
      <c r="K19" s="60">
        <v>23808242</v>
      </c>
      <c r="L19" s="60">
        <v>35075386</v>
      </c>
      <c r="M19" s="60">
        <v>243256042</v>
      </c>
      <c r="N19" s="60">
        <v>302139670</v>
      </c>
      <c r="O19" s="60">
        <v>33405493</v>
      </c>
      <c r="P19" s="60">
        <v>6299598</v>
      </c>
      <c r="Q19" s="60">
        <v>176110778</v>
      </c>
      <c r="R19" s="60">
        <v>215815869</v>
      </c>
      <c r="S19" s="60">
        <v>73842151</v>
      </c>
      <c r="T19" s="60">
        <v>14255539</v>
      </c>
      <c r="U19" s="60">
        <v>11581585</v>
      </c>
      <c r="V19" s="60">
        <v>99679275</v>
      </c>
      <c r="W19" s="60">
        <v>905256027</v>
      </c>
      <c r="X19" s="60">
        <v>1249333298</v>
      </c>
      <c r="Y19" s="60">
        <v>-344077271</v>
      </c>
      <c r="Z19" s="140">
        <v>-27.54</v>
      </c>
      <c r="AA19" s="155">
        <v>1078555608</v>
      </c>
    </row>
    <row r="20" spans="1:27" ht="13.5">
      <c r="A20" s="181" t="s">
        <v>35</v>
      </c>
      <c r="B20" s="185"/>
      <c r="C20" s="155">
        <v>608954214</v>
      </c>
      <c r="D20" s="155">
        <v>0</v>
      </c>
      <c r="E20" s="156">
        <v>662930923</v>
      </c>
      <c r="F20" s="54">
        <v>662930923</v>
      </c>
      <c r="G20" s="54">
        <v>20041834</v>
      </c>
      <c r="H20" s="54">
        <v>143686381</v>
      </c>
      <c r="I20" s="54">
        <v>17707658</v>
      </c>
      <c r="J20" s="54">
        <v>181435873</v>
      </c>
      <c r="K20" s="54">
        <v>18721976</v>
      </c>
      <c r="L20" s="54">
        <v>16119364</v>
      </c>
      <c r="M20" s="54">
        <v>146543770</v>
      </c>
      <c r="N20" s="54">
        <v>181385110</v>
      </c>
      <c r="O20" s="54">
        <v>2444386</v>
      </c>
      <c r="P20" s="54">
        <v>49145489</v>
      </c>
      <c r="Q20" s="54">
        <v>152946336</v>
      </c>
      <c r="R20" s="54">
        <v>204536211</v>
      </c>
      <c r="S20" s="54">
        <v>13243355</v>
      </c>
      <c r="T20" s="54">
        <v>30098324</v>
      </c>
      <c r="U20" s="54">
        <v>30839529</v>
      </c>
      <c r="V20" s="54">
        <v>74181208</v>
      </c>
      <c r="W20" s="54">
        <v>641538402</v>
      </c>
      <c r="X20" s="54">
        <v>662930924</v>
      </c>
      <c r="Y20" s="54">
        <v>-21392522</v>
      </c>
      <c r="Z20" s="184">
        <v>-3.23</v>
      </c>
      <c r="AA20" s="130">
        <v>662930923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4972650082</v>
      </c>
      <c r="D22" s="188">
        <f>SUM(D5:D21)</f>
        <v>0</v>
      </c>
      <c r="E22" s="189">
        <f t="shared" si="0"/>
        <v>5719607491</v>
      </c>
      <c r="F22" s="190">
        <f t="shared" si="0"/>
        <v>5690894799</v>
      </c>
      <c r="G22" s="190">
        <f t="shared" si="0"/>
        <v>641588480</v>
      </c>
      <c r="H22" s="190">
        <f t="shared" si="0"/>
        <v>472918658</v>
      </c>
      <c r="I22" s="190">
        <f t="shared" si="0"/>
        <v>369904842</v>
      </c>
      <c r="J22" s="190">
        <f t="shared" si="0"/>
        <v>1484411980</v>
      </c>
      <c r="K22" s="190">
        <f t="shared" si="0"/>
        <v>486667910</v>
      </c>
      <c r="L22" s="190">
        <f t="shared" si="0"/>
        <v>329325142</v>
      </c>
      <c r="M22" s="190">
        <f t="shared" si="0"/>
        <v>670973168</v>
      </c>
      <c r="N22" s="190">
        <f t="shared" si="0"/>
        <v>1486966220</v>
      </c>
      <c r="O22" s="190">
        <f t="shared" si="0"/>
        <v>363411650</v>
      </c>
      <c r="P22" s="190">
        <f t="shared" si="0"/>
        <v>374558113</v>
      </c>
      <c r="Q22" s="190">
        <f t="shared" si="0"/>
        <v>636945682</v>
      </c>
      <c r="R22" s="190">
        <f t="shared" si="0"/>
        <v>1374915445</v>
      </c>
      <c r="S22" s="190">
        <f t="shared" si="0"/>
        <v>442405068</v>
      </c>
      <c r="T22" s="190">
        <f t="shared" si="0"/>
        <v>283002972</v>
      </c>
      <c r="U22" s="190">
        <f t="shared" si="0"/>
        <v>414935848</v>
      </c>
      <c r="V22" s="190">
        <f t="shared" si="0"/>
        <v>1140343888</v>
      </c>
      <c r="W22" s="190">
        <f t="shared" si="0"/>
        <v>5486637533</v>
      </c>
      <c r="X22" s="190">
        <f t="shared" si="0"/>
        <v>5719607487</v>
      </c>
      <c r="Y22" s="190">
        <f t="shared" si="0"/>
        <v>-232969954</v>
      </c>
      <c r="Z22" s="191">
        <f>+IF(X22&lt;&gt;0,+(Y22/X22)*100,0)</f>
        <v>-4.073180800072619</v>
      </c>
      <c r="AA22" s="188">
        <f>SUM(AA5:AA21)</f>
        <v>5690894799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1192330839</v>
      </c>
      <c r="D25" s="155">
        <v>0</v>
      </c>
      <c r="E25" s="156">
        <v>1387618913</v>
      </c>
      <c r="F25" s="60">
        <v>1425571929</v>
      </c>
      <c r="G25" s="60">
        <v>104597440</v>
      </c>
      <c r="H25" s="60">
        <v>100627344</v>
      </c>
      <c r="I25" s="60">
        <v>121056973</v>
      </c>
      <c r="J25" s="60">
        <v>326281757</v>
      </c>
      <c r="K25" s="60">
        <v>112120187</v>
      </c>
      <c r="L25" s="60">
        <v>115206549</v>
      </c>
      <c r="M25" s="60">
        <v>115951873</v>
      </c>
      <c r="N25" s="60">
        <v>343278609</v>
      </c>
      <c r="O25" s="60">
        <v>113086533</v>
      </c>
      <c r="P25" s="60">
        <v>115341824</v>
      </c>
      <c r="Q25" s="60">
        <v>109864241</v>
      </c>
      <c r="R25" s="60">
        <v>338292598</v>
      </c>
      <c r="S25" s="60">
        <v>112494498</v>
      </c>
      <c r="T25" s="60">
        <v>135912368</v>
      </c>
      <c r="U25" s="60">
        <v>105954862</v>
      </c>
      <c r="V25" s="60">
        <v>354361728</v>
      </c>
      <c r="W25" s="60">
        <v>1362214692</v>
      </c>
      <c r="X25" s="60">
        <v>1387618913</v>
      </c>
      <c r="Y25" s="60">
        <v>-25404221</v>
      </c>
      <c r="Z25" s="140">
        <v>-1.83</v>
      </c>
      <c r="AA25" s="155">
        <v>1425571929</v>
      </c>
    </row>
    <row r="26" spans="1:27" ht="13.5">
      <c r="A26" s="183" t="s">
        <v>38</v>
      </c>
      <c r="B26" s="182"/>
      <c r="C26" s="155">
        <v>47682187</v>
      </c>
      <c r="D26" s="155">
        <v>0</v>
      </c>
      <c r="E26" s="156">
        <v>52910192</v>
      </c>
      <c r="F26" s="60">
        <v>54810192</v>
      </c>
      <c r="G26" s="60">
        <v>4210244</v>
      </c>
      <c r="H26" s="60">
        <v>4261774</v>
      </c>
      <c r="I26" s="60">
        <v>4312357</v>
      </c>
      <c r="J26" s="60">
        <v>12784375</v>
      </c>
      <c r="K26" s="60">
        <v>4277966</v>
      </c>
      <c r="L26" s="60">
        <v>4245702</v>
      </c>
      <c r="M26" s="60">
        <v>4286590</v>
      </c>
      <c r="N26" s="60">
        <v>12810258</v>
      </c>
      <c r="O26" s="60">
        <v>4250756</v>
      </c>
      <c r="P26" s="60">
        <v>6288798</v>
      </c>
      <c r="Q26" s="60">
        <v>4789465</v>
      </c>
      <c r="R26" s="60">
        <v>15329019</v>
      </c>
      <c r="S26" s="60">
        <v>4650737</v>
      </c>
      <c r="T26" s="60">
        <v>4317035</v>
      </c>
      <c r="U26" s="60">
        <v>4328756</v>
      </c>
      <c r="V26" s="60">
        <v>13296528</v>
      </c>
      <c r="W26" s="60">
        <v>54220180</v>
      </c>
      <c r="X26" s="60">
        <v>52910192</v>
      </c>
      <c r="Y26" s="60">
        <v>1309988</v>
      </c>
      <c r="Z26" s="140">
        <v>2.48</v>
      </c>
      <c r="AA26" s="155">
        <v>54810192</v>
      </c>
    </row>
    <row r="27" spans="1:27" ht="13.5">
      <c r="A27" s="183" t="s">
        <v>118</v>
      </c>
      <c r="B27" s="182"/>
      <c r="C27" s="155">
        <v>365110172</v>
      </c>
      <c r="D27" s="155">
        <v>0</v>
      </c>
      <c r="E27" s="156">
        <v>245009326</v>
      </c>
      <c r="F27" s="60">
        <v>253979326</v>
      </c>
      <c r="G27" s="60">
        <v>15704130</v>
      </c>
      <c r="H27" s="60">
        <v>25130758</v>
      </c>
      <c r="I27" s="60">
        <v>20417443</v>
      </c>
      <c r="J27" s="60">
        <v>61252331</v>
      </c>
      <c r="K27" s="60">
        <v>0</v>
      </c>
      <c r="L27" s="60">
        <v>40834889</v>
      </c>
      <c r="M27" s="60">
        <v>20417443</v>
      </c>
      <c r="N27" s="60">
        <v>61252332</v>
      </c>
      <c r="O27" s="60">
        <v>20417443</v>
      </c>
      <c r="P27" s="60">
        <v>20417443</v>
      </c>
      <c r="Q27" s="60">
        <v>27144943</v>
      </c>
      <c r="R27" s="60">
        <v>67979829</v>
      </c>
      <c r="S27" s="60">
        <v>21164943</v>
      </c>
      <c r="T27" s="60">
        <v>21164943</v>
      </c>
      <c r="U27" s="60">
        <v>21164943</v>
      </c>
      <c r="V27" s="60">
        <v>63494829</v>
      </c>
      <c r="W27" s="60">
        <v>253979321</v>
      </c>
      <c r="X27" s="60">
        <v>245009328</v>
      </c>
      <c r="Y27" s="60">
        <v>8969993</v>
      </c>
      <c r="Z27" s="140">
        <v>3.66</v>
      </c>
      <c r="AA27" s="155">
        <v>253979326</v>
      </c>
    </row>
    <row r="28" spans="1:27" ht="13.5">
      <c r="A28" s="183" t="s">
        <v>39</v>
      </c>
      <c r="B28" s="182"/>
      <c r="C28" s="155">
        <v>729879754</v>
      </c>
      <c r="D28" s="155">
        <v>0</v>
      </c>
      <c r="E28" s="156">
        <v>712213176</v>
      </c>
      <c r="F28" s="60">
        <v>740929722</v>
      </c>
      <c r="G28" s="60">
        <v>59351098</v>
      </c>
      <c r="H28" s="60">
        <v>59351097</v>
      </c>
      <c r="I28" s="60">
        <v>54030237</v>
      </c>
      <c r="J28" s="60">
        <v>172732432</v>
      </c>
      <c r="K28" s="60">
        <v>57577478</v>
      </c>
      <c r="L28" s="60">
        <v>57577478</v>
      </c>
      <c r="M28" s="60">
        <v>57603877</v>
      </c>
      <c r="N28" s="60">
        <v>172758833</v>
      </c>
      <c r="O28" s="60">
        <v>57588630</v>
      </c>
      <c r="P28" s="60">
        <v>57599296</v>
      </c>
      <c r="Q28" s="60">
        <v>57646524</v>
      </c>
      <c r="R28" s="60">
        <v>172834450</v>
      </c>
      <c r="S28" s="60">
        <v>57593940</v>
      </c>
      <c r="T28" s="60">
        <v>103265932</v>
      </c>
      <c r="U28" s="60">
        <v>61744144</v>
      </c>
      <c r="V28" s="60">
        <v>222604016</v>
      </c>
      <c r="W28" s="60">
        <v>740929731</v>
      </c>
      <c r="X28" s="60">
        <v>712213176</v>
      </c>
      <c r="Y28" s="60">
        <v>28716555</v>
      </c>
      <c r="Z28" s="140">
        <v>4.03</v>
      </c>
      <c r="AA28" s="155">
        <v>740929722</v>
      </c>
    </row>
    <row r="29" spans="1:27" ht="13.5">
      <c r="A29" s="183" t="s">
        <v>40</v>
      </c>
      <c r="B29" s="182"/>
      <c r="C29" s="155">
        <v>60670766</v>
      </c>
      <c r="D29" s="155">
        <v>0</v>
      </c>
      <c r="E29" s="156">
        <v>54312999</v>
      </c>
      <c r="F29" s="60">
        <v>55813000</v>
      </c>
      <c r="G29" s="60">
        <v>4526083</v>
      </c>
      <c r="H29" s="60">
        <v>4526083</v>
      </c>
      <c r="I29" s="60">
        <v>4031476</v>
      </c>
      <c r="J29" s="60">
        <v>13083642</v>
      </c>
      <c r="K29" s="60">
        <v>4923261</v>
      </c>
      <c r="L29" s="60">
        <v>4923261</v>
      </c>
      <c r="M29" s="60">
        <v>4923261</v>
      </c>
      <c r="N29" s="60">
        <v>14769783</v>
      </c>
      <c r="O29" s="60">
        <v>8439056</v>
      </c>
      <c r="P29" s="60">
        <v>0</v>
      </c>
      <c r="Q29" s="60">
        <v>4219528</v>
      </c>
      <c r="R29" s="60">
        <v>12658584</v>
      </c>
      <c r="S29" s="60">
        <v>4650582</v>
      </c>
      <c r="T29" s="60">
        <v>4650582</v>
      </c>
      <c r="U29" s="60">
        <v>4650582</v>
      </c>
      <c r="V29" s="60">
        <v>13951746</v>
      </c>
      <c r="W29" s="60">
        <v>54463755</v>
      </c>
      <c r="X29" s="60">
        <v>54313001</v>
      </c>
      <c r="Y29" s="60">
        <v>150754</v>
      </c>
      <c r="Z29" s="140">
        <v>0.28</v>
      </c>
      <c r="AA29" s="155">
        <v>55813000</v>
      </c>
    </row>
    <row r="30" spans="1:27" ht="13.5">
      <c r="A30" s="183" t="s">
        <v>119</v>
      </c>
      <c r="B30" s="182"/>
      <c r="C30" s="155">
        <v>1213641773</v>
      </c>
      <c r="D30" s="155">
        <v>0</v>
      </c>
      <c r="E30" s="156">
        <v>1377011713</v>
      </c>
      <c r="F30" s="60">
        <v>1407011714</v>
      </c>
      <c r="G30" s="60">
        <v>163937069</v>
      </c>
      <c r="H30" s="60">
        <v>161342286</v>
      </c>
      <c r="I30" s="60">
        <v>102629511</v>
      </c>
      <c r="J30" s="60">
        <v>427908866</v>
      </c>
      <c r="K30" s="60">
        <v>106403652</v>
      </c>
      <c r="L30" s="60">
        <v>100635980</v>
      </c>
      <c r="M30" s="60">
        <v>96540435</v>
      </c>
      <c r="N30" s="60">
        <v>303580067</v>
      </c>
      <c r="O30" s="60">
        <v>104872913</v>
      </c>
      <c r="P30" s="60">
        <v>114140795</v>
      </c>
      <c r="Q30" s="60">
        <v>100593998</v>
      </c>
      <c r="R30" s="60">
        <v>319607706</v>
      </c>
      <c r="S30" s="60">
        <v>97011993</v>
      </c>
      <c r="T30" s="60">
        <v>109724831</v>
      </c>
      <c r="U30" s="60">
        <v>163006783</v>
      </c>
      <c r="V30" s="60">
        <v>369743607</v>
      </c>
      <c r="W30" s="60">
        <v>1420840246</v>
      </c>
      <c r="X30" s="60">
        <v>1377011714</v>
      </c>
      <c r="Y30" s="60">
        <v>43828532</v>
      </c>
      <c r="Z30" s="140">
        <v>3.18</v>
      </c>
      <c r="AA30" s="155">
        <v>1407011714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-1</v>
      </c>
      <c r="Y31" s="60">
        <v>1</v>
      </c>
      <c r="Z31" s="140">
        <v>-100</v>
      </c>
      <c r="AA31" s="155">
        <v>0</v>
      </c>
    </row>
    <row r="32" spans="1:27" ht="13.5">
      <c r="A32" s="183" t="s">
        <v>121</v>
      </c>
      <c r="B32" s="182"/>
      <c r="C32" s="155">
        <v>14606853</v>
      </c>
      <c r="D32" s="155">
        <v>0</v>
      </c>
      <c r="E32" s="156">
        <v>21621596</v>
      </c>
      <c r="F32" s="60">
        <v>21621596</v>
      </c>
      <c r="G32" s="60">
        <v>289613</v>
      </c>
      <c r="H32" s="60">
        <v>356628</v>
      </c>
      <c r="I32" s="60">
        <v>1714639</v>
      </c>
      <c r="J32" s="60">
        <v>2360880</v>
      </c>
      <c r="K32" s="60">
        <v>1297710</v>
      </c>
      <c r="L32" s="60">
        <v>1196620</v>
      </c>
      <c r="M32" s="60">
        <v>261821</v>
      </c>
      <c r="N32" s="60">
        <v>2756151</v>
      </c>
      <c r="O32" s="60">
        <v>472743</v>
      </c>
      <c r="P32" s="60">
        <v>726321</v>
      </c>
      <c r="Q32" s="60">
        <v>596217</v>
      </c>
      <c r="R32" s="60">
        <v>1795281</v>
      </c>
      <c r="S32" s="60">
        <v>1150531</v>
      </c>
      <c r="T32" s="60">
        <v>739714</v>
      </c>
      <c r="U32" s="60">
        <v>7035105</v>
      </c>
      <c r="V32" s="60">
        <v>8925350</v>
      </c>
      <c r="W32" s="60">
        <v>15837662</v>
      </c>
      <c r="X32" s="60">
        <v>21621597</v>
      </c>
      <c r="Y32" s="60">
        <v>-5783935</v>
      </c>
      <c r="Z32" s="140">
        <v>-26.75</v>
      </c>
      <c r="AA32" s="155">
        <v>21621596</v>
      </c>
    </row>
    <row r="33" spans="1:27" ht="13.5">
      <c r="A33" s="183" t="s">
        <v>42</v>
      </c>
      <c r="B33" s="182"/>
      <c r="C33" s="155">
        <v>235798043</v>
      </c>
      <c r="D33" s="155">
        <v>0</v>
      </c>
      <c r="E33" s="156">
        <v>258568483</v>
      </c>
      <c r="F33" s="60">
        <v>258568483</v>
      </c>
      <c r="G33" s="60">
        <v>15811179</v>
      </c>
      <c r="H33" s="60">
        <v>4590562</v>
      </c>
      <c r="I33" s="60">
        <v>31036834</v>
      </c>
      <c r="J33" s="60">
        <v>51438575</v>
      </c>
      <c r="K33" s="60">
        <v>21913668</v>
      </c>
      <c r="L33" s="60">
        <v>23122517</v>
      </c>
      <c r="M33" s="60">
        <v>19986028</v>
      </c>
      <c r="N33" s="60">
        <v>65022213</v>
      </c>
      <c r="O33" s="60">
        <v>19786639</v>
      </c>
      <c r="P33" s="60">
        <v>17852267</v>
      </c>
      <c r="Q33" s="60">
        <v>20352310</v>
      </c>
      <c r="R33" s="60">
        <v>57991216</v>
      </c>
      <c r="S33" s="60">
        <v>20740470</v>
      </c>
      <c r="T33" s="60">
        <v>21319670</v>
      </c>
      <c r="U33" s="60">
        <v>22086798</v>
      </c>
      <c r="V33" s="60">
        <v>64146938</v>
      </c>
      <c r="W33" s="60">
        <v>238598942</v>
      </c>
      <c r="X33" s="60">
        <v>258568482</v>
      </c>
      <c r="Y33" s="60">
        <v>-19969540</v>
      </c>
      <c r="Z33" s="140">
        <v>-7.72</v>
      </c>
      <c r="AA33" s="155">
        <v>258568483</v>
      </c>
    </row>
    <row r="34" spans="1:27" ht="13.5">
      <c r="A34" s="183" t="s">
        <v>43</v>
      </c>
      <c r="B34" s="182"/>
      <c r="C34" s="155">
        <v>1326528185</v>
      </c>
      <c r="D34" s="155">
        <v>0</v>
      </c>
      <c r="E34" s="156">
        <v>1609418924</v>
      </c>
      <c r="F34" s="60">
        <v>1471666670</v>
      </c>
      <c r="G34" s="60">
        <v>22313523</v>
      </c>
      <c r="H34" s="60">
        <v>77463373</v>
      </c>
      <c r="I34" s="60">
        <v>102634427</v>
      </c>
      <c r="J34" s="60">
        <v>202411323</v>
      </c>
      <c r="K34" s="60">
        <v>106746617</v>
      </c>
      <c r="L34" s="60">
        <v>107291429</v>
      </c>
      <c r="M34" s="60">
        <v>111128835</v>
      </c>
      <c r="N34" s="60">
        <v>325166881</v>
      </c>
      <c r="O34" s="60">
        <v>65441661</v>
      </c>
      <c r="P34" s="60">
        <v>105400046</v>
      </c>
      <c r="Q34" s="60">
        <v>151835820</v>
      </c>
      <c r="R34" s="60">
        <v>322677527</v>
      </c>
      <c r="S34" s="60">
        <v>72451065</v>
      </c>
      <c r="T34" s="60">
        <v>94692498</v>
      </c>
      <c r="U34" s="60">
        <v>146318016</v>
      </c>
      <c r="V34" s="60">
        <v>313461579</v>
      </c>
      <c r="W34" s="60">
        <v>1163717310</v>
      </c>
      <c r="X34" s="60">
        <v>1609418923</v>
      </c>
      <c r="Y34" s="60">
        <v>-445701613</v>
      </c>
      <c r="Z34" s="140">
        <v>-27.69</v>
      </c>
      <c r="AA34" s="155">
        <v>1471666670</v>
      </c>
    </row>
    <row r="35" spans="1:27" ht="13.5">
      <c r="A35" s="181" t="s">
        <v>122</v>
      </c>
      <c r="B35" s="185"/>
      <c r="C35" s="155">
        <v>30408389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-1</v>
      </c>
      <c r="Y35" s="60">
        <v>1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5216656961</v>
      </c>
      <c r="D36" s="188">
        <f>SUM(D25:D35)</f>
        <v>0</v>
      </c>
      <c r="E36" s="189">
        <f t="shared" si="1"/>
        <v>5718685322</v>
      </c>
      <c r="F36" s="190">
        <f t="shared" si="1"/>
        <v>5689972632</v>
      </c>
      <c r="G36" s="190">
        <f t="shared" si="1"/>
        <v>390740379</v>
      </c>
      <c r="H36" s="190">
        <f t="shared" si="1"/>
        <v>437649905</v>
      </c>
      <c r="I36" s="190">
        <f t="shared" si="1"/>
        <v>441863897</v>
      </c>
      <c r="J36" s="190">
        <f t="shared" si="1"/>
        <v>1270254181</v>
      </c>
      <c r="K36" s="190">
        <f t="shared" si="1"/>
        <v>415260539</v>
      </c>
      <c r="L36" s="190">
        <f t="shared" si="1"/>
        <v>455034425</v>
      </c>
      <c r="M36" s="190">
        <f t="shared" si="1"/>
        <v>431100163</v>
      </c>
      <c r="N36" s="190">
        <f t="shared" si="1"/>
        <v>1301395127</v>
      </c>
      <c r="O36" s="190">
        <f t="shared" si="1"/>
        <v>394356374</v>
      </c>
      <c r="P36" s="190">
        <f t="shared" si="1"/>
        <v>437766790</v>
      </c>
      <c r="Q36" s="190">
        <f t="shared" si="1"/>
        <v>477043046</v>
      </c>
      <c r="R36" s="190">
        <f t="shared" si="1"/>
        <v>1309166210</v>
      </c>
      <c r="S36" s="190">
        <f t="shared" si="1"/>
        <v>391908759</v>
      </c>
      <c r="T36" s="190">
        <f t="shared" si="1"/>
        <v>495787573</v>
      </c>
      <c r="U36" s="190">
        <f t="shared" si="1"/>
        <v>536289989</v>
      </c>
      <c r="V36" s="190">
        <f t="shared" si="1"/>
        <v>1423986321</v>
      </c>
      <c r="W36" s="190">
        <f t="shared" si="1"/>
        <v>5304801839</v>
      </c>
      <c r="X36" s="190">
        <f t="shared" si="1"/>
        <v>5718685324</v>
      </c>
      <c r="Y36" s="190">
        <f t="shared" si="1"/>
        <v>-413883485</v>
      </c>
      <c r="Z36" s="191">
        <f>+IF(X36&lt;&gt;0,+(Y36/X36)*100,0)</f>
        <v>-7.2373886925204065</v>
      </c>
      <c r="AA36" s="188">
        <f>SUM(AA25:AA35)</f>
        <v>5689972632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-244006879</v>
      </c>
      <c r="D38" s="199">
        <f>+D22-D36</f>
        <v>0</v>
      </c>
      <c r="E38" s="200">
        <f t="shared" si="2"/>
        <v>922169</v>
      </c>
      <c r="F38" s="106">
        <f t="shared" si="2"/>
        <v>922167</v>
      </c>
      <c r="G38" s="106">
        <f t="shared" si="2"/>
        <v>250848101</v>
      </c>
      <c r="H38" s="106">
        <f t="shared" si="2"/>
        <v>35268753</v>
      </c>
      <c r="I38" s="106">
        <f t="shared" si="2"/>
        <v>-71959055</v>
      </c>
      <c r="J38" s="106">
        <f t="shared" si="2"/>
        <v>214157799</v>
      </c>
      <c r="K38" s="106">
        <f t="shared" si="2"/>
        <v>71407371</v>
      </c>
      <c r="L38" s="106">
        <f t="shared" si="2"/>
        <v>-125709283</v>
      </c>
      <c r="M38" s="106">
        <f t="shared" si="2"/>
        <v>239873005</v>
      </c>
      <c r="N38" s="106">
        <f t="shared" si="2"/>
        <v>185571093</v>
      </c>
      <c r="O38" s="106">
        <f t="shared" si="2"/>
        <v>-30944724</v>
      </c>
      <c r="P38" s="106">
        <f t="shared" si="2"/>
        <v>-63208677</v>
      </c>
      <c r="Q38" s="106">
        <f t="shared" si="2"/>
        <v>159902636</v>
      </c>
      <c r="R38" s="106">
        <f t="shared" si="2"/>
        <v>65749235</v>
      </c>
      <c r="S38" s="106">
        <f t="shared" si="2"/>
        <v>50496309</v>
      </c>
      <c r="T38" s="106">
        <f t="shared" si="2"/>
        <v>-212784601</v>
      </c>
      <c r="U38" s="106">
        <f t="shared" si="2"/>
        <v>-121354141</v>
      </c>
      <c r="V38" s="106">
        <f t="shared" si="2"/>
        <v>-283642433</v>
      </c>
      <c r="W38" s="106">
        <f t="shared" si="2"/>
        <v>181835694</v>
      </c>
      <c r="X38" s="106">
        <f>IF(F22=F36,0,X22-X36)</f>
        <v>922163</v>
      </c>
      <c r="Y38" s="106">
        <f t="shared" si="2"/>
        <v>180913531</v>
      </c>
      <c r="Z38" s="201">
        <f>+IF(X38&lt;&gt;0,+(Y38/X38)*100,0)</f>
        <v>19618.389699001153</v>
      </c>
      <c r="AA38" s="199">
        <f>+AA22-AA36</f>
        <v>922167</v>
      </c>
    </row>
    <row r="39" spans="1:27" ht="13.5">
      <c r="A39" s="181" t="s">
        <v>46</v>
      </c>
      <c r="B39" s="185"/>
      <c r="C39" s="155">
        <v>615492272</v>
      </c>
      <c r="D39" s="155">
        <v>0</v>
      </c>
      <c r="E39" s="156">
        <v>850352601</v>
      </c>
      <c r="F39" s="60">
        <v>850352600</v>
      </c>
      <c r="G39" s="60">
        <v>148272</v>
      </c>
      <c r="H39" s="60">
        <v>33276462</v>
      </c>
      <c r="I39" s="60">
        <v>30553385</v>
      </c>
      <c r="J39" s="60">
        <v>63978119</v>
      </c>
      <c r="K39" s="60">
        <v>83196490</v>
      </c>
      <c r="L39" s="60">
        <v>68040180</v>
      </c>
      <c r="M39" s="60">
        <v>83705108</v>
      </c>
      <c r="N39" s="60">
        <v>234941778</v>
      </c>
      <c r="O39" s="60">
        <v>57118201</v>
      </c>
      <c r="P39" s="60">
        <v>34092941</v>
      </c>
      <c r="Q39" s="60">
        <v>50762662</v>
      </c>
      <c r="R39" s="60">
        <v>141973804</v>
      </c>
      <c r="S39" s="60">
        <v>13158919</v>
      </c>
      <c r="T39" s="60">
        <v>67603733</v>
      </c>
      <c r="U39" s="60">
        <v>92733765</v>
      </c>
      <c r="V39" s="60">
        <v>173496417</v>
      </c>
      <c r="W39" s="60">
        <v>614390118</v>
      </c>
      <c r="X39" s="60">
        <v>850352600</v>
      </c>
      <c r="Y39" s="60">
        <v>-235962482</v>
      </c>
      <c r="Z39" s="140">
        <v>-27.75</v>
      </c>
      <c r="AA39" s="155">
        <v>850352600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371485393</v>
      </c>
      <c r="D42" s="206">
        <f>SUM(D38:D41)</f>
        <v>0</v>
      </c>
      <c r="E42" s="207">
        <f t="shared" si="3"/>
        <v>851274770</v>
      </c>
      <c r="F42" s="88">
        <f t="shared" si="3"/>
        <v>851274767</v>
      </c>
      <c r="G42" s="88">
        <f t="shared" si="3"/>
        <v>250996373</v>
      </c>
      <c r="H42" s="88">
        <f t="shared" si="3"/>
        <v>68545215</v>
      </c>
      <c r="I42" s="88">
        <f t="shared" si="3"/>
        <v>-41405670</v>
      </c>
      <c r="J42" s="88">
        <f t="shared" si="3"/>
        <v>278135918</v>
      </c>
      <c r="K42" s="88">
        <f t="shared" si="3"/>
        <v>154603861</v>
      </c>
      <c r="L42" s="88">
        <f t="shared" si="3"/>
        <v>-57669103</v>
      </c>
      <c r="M42" s="88">
        <f t="shared" si="3"/>
        <v>323578113</v>
      </c>
      <c r="N42" s="88">
        <f t="shared" si="3"/>
        <v>420512871</v>
      </c>
      <c r="O42" s="88">
        <f t="shared" si="3"/>
        <v>26173477</v>
      </c>
      <c r="P42" s="88">
        <f t="shared" si="3"/>
        <v>-29115736</v>
      </c>
      <c r="Q42" s="88">
        <f t="shared" si="3"/>
        <v>210665298</v>
      </c>
      <c r="R42" s="88">
        <f t="shared" si="3"/>
        <v>207723039</v>
      </c>
      <c r="S42" s="88">
        <f t="shared" si="3"/>
        <v>63655228</v>
      </c>
      <c r="T42" s="88">
        <f t="shared" si="3"/>
        <v>-145180868</v>
      </c>
      <c r="U42" s="88">
        <f t="shared" si="3"/>
        <v>-28620376</v>
      </c>
      <c r="V42" s="88">
        <f t="shared" si="3"/>
        <v>-110146016</v>
      </c>
      <c r="W42" s="88">
        <f t="shared" si="3"/>
        <v>796225812</v>
      </c>
      <c r="X42" s="88">
        <f t="shared" si="3"/>
        <v>851274763</v>
      </c>
      <c r="Y42" s="88">
        <f t="shared" si="3"/>
        <v>-55048951</v>
      </c>
      <c r="Z42" s="208">
        <f>+IF(X42&lt;&gt;0,+(Y42/X42)*100,0)</f>
        <v>-6.466649006015464</v>
      </c>
      <c r="AA42" s="206">
        <f>SUM(AA38:AA41)</f>
        <v>851274767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371485393</v>
      </c>
      <c r="D44" s="210">
        <f>+D42-D43</f>
        <v>0</v>
      </c>
      <c r="E44" s="211">
        <f t="shared" si="4"/>
        <v>851274770</v>
      </c>
      <c r="F44" s="77">
        <f t="shared" si="4"/>
        <v>851274767</v>
      </c>
      <c r="G44" s="77">
        <f t="shared" si="4"/>
        <v>250996373</v>
      </c>
      <c r="H44" s="77">
        <f t="shared" si="4"/>
        <v>68545215</v>
      </c>
      <c r="I44" s="77">
        <f t="shared" si="4"/>
        <v>-41405670</v>
      </c>
      <c r="J44" s="77">
        <f t="shared" si="4"/>
        <v>278135918</v>
      </c>
      <c r="K44" s="77">
        <f t="shared" si="4"/>
        <v>154603861</v>
      </c>
      <c r="L44" s="77">
        <f t="shared" si="4"/>
        <v>-57669103</v>
      </c>
      <c r="M44" s="77">
        <f t="shared" si="4"/>
        <v>323578113</v>
      </c>
      <c r="N44" s="77">
        <f t="shared" si="4"/>
        <v>420512871</v>
      </c>
      <c r="O44" s="77">
        <f t="shared" si="4"/>
        <v>26173477</v>
      </c>
      <c r="P44" s="77">
        <f t="shared" si="4"/>
        <v>-29115736</v>
      </c>
      <c r="Q44" s="77">
        <f t="shared" si="4"/>
        <v>210665298</v>
      </c>
      <c r="R44" s="77">
        <f t="shared" si="4"/>
        <v>207723039</v>
      </c>
      <c r="S44" s="77">
        <f t="shared" si="4"/>
        <v>63655228</v>
      </c>
      <c r="T44" s="77">
        <f t="shared" si="4"/>
        <v>-145180868</v>
      </c>
      <c r="U44" s="77">
        <f t="shared" si="4"/>
        <v>-28620376</v>
      </c>
      <c r="V44" s="77">
        <f t="shared" si="4"/>
        <v>-110146016</v>
      </c>
      <c r="W44" s="77">
        <f t="shared" si="4"/>
        <v>796225812</v>
      </c>
      <c r="X44" s="77">
        <f t="shared" si="4"/>
        <v>851274763</v>
      </c>
      <c r="Y44" s="77">
        <f t="shared" si="4"/>
        <v>-55048951</v>
      </c>
      <c r="Z44" s="212">
        <f>+IF(X44&lt;&gt;0,+(Y44/X44)*100,0)</f>
        <v>-6.466649006015464</v>
      </c>
      <c r="AA44" s="210">
        <f>+AA42-AA43</f>
        <v>851274767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371485393</v>
      </c>
      <c r="D46" s="206">
        <f>SUM(D44:D45)</f>
        <v>0</v>
      </c>
      <c r="E46" s="207">
        <f t="shared" si="5"/>
        <v>851274770</v>
      </c>
      <c r="F46" s="88">
        <f t="shared" si="5"/>
        <v>851274767</v>
      </c>
      <c r="G46" s="88">
        <f t="shared" si="5"/>
        <v>250996373</v>
      </c>
      <c r="H46" s="88">
        <f t="shared" si="5"/>
        <v>68545215</v>
      </c>
      <c r="I46" s="88">
        <f t="shared" si="5"/>
        <v>-41405670</v>
      </c>
      <c r="J46" s="88">
        <f t="shared" si="5"/>
        <v>278135918</v>
      </c>
      <c r="K46" s="88">
        <f t="shared" si="5"/>
        <v>154603861</v>
      </c>
      <c r="L46" s="88">
        <f t="shared" si="5"/>
        <v>-57669103</v>
      </c>
      <c r="M46" s="88">
        <f t="shared" si="5"/>
        <v>323578113</v>
      </c>
      <c r="N46" s="88">
        <f t="shared" si="5"/>
        <v>420512871</v>
      </c>
      <c r="O46" s="88">
        <f t="shared" si="5"/>
        <v>26173477</v>
      </c>
      <c r="P46" s="88">
        <f t="shared" si="5"/>
        <v>-29115736</v>
      </c>
      <c r="Q46" s="88">
        <f t="shared" si="5"/>
        <v>210665298</v>
      </c>
      <c r="R46" s="88">
        <f t="shared" si="5"/>
        <v>207723039</v>
      </c>
      <c r="S46" s="88">
        <f t="shared" si="5"/>
        <v>63655228</v>
      </c>
      <c r="T46" s="88">
        <f t="shared" si="5"/>
        <v>-145180868</v>
      </c>
      <c r="U46" s="88">
        <f t="shared" si="5"/>
        <v>-28620376</v>
      </c>
      <c r="V46" s="88">
        <f t="shared" si="5"/>
        <v>-110146016</v>
      </c>
      <c r="W46" s="88">
        <f t="shared" si="5"/>
        <v>796225812</v>
      </c>
      <c r="X46" s="88">
        <f t="shared" si="5"/>
        <v>851274763</v>
      </c>
      <c r="Y46" s="88">
        <f t="shared" si="5"/>
        <v>-55048951</v>
      </c>
      <c r="Z46" s="208">
        <f>+IF(X46&lt;&gt;0,+(Y46/X46)*100,0)</f>
        <v>-6.466649006015464</v>
      </c>
      <c r="AA46" s="206">
        <f>SUM(AA44:AA45)</f>
        <v>851274767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371485393</v>
      </c>
      <c r="D48" s="217">
        <f>SUM(D46:D47)</f>
        <v>0</v>
      </c>
      <c r="E48" s="218">
        <f t="shared" si="6"/>
        <v>851274770</v>
      </c>
      <c r="F48" s="219">
        <f t="shared" si="6"/>
        <v>851274767</v>
      </c>
      <c r="G48" s="219">
        <f t="shared" si="6"/>
        <v>250996373</v>
      </c>
      <c r="H48" s="220">
        <f t="shared" si="6"/>
        <v>68545215</v>
      </c>
      <c r="I48" s="220">
        <f t="shared" si="6"/>
        <v>-41405670</v>
      </c>
      <c r="J48" s="220">
        <f t="shared" si="6"/>
        <v>278135918</v>
      </c>
      <c r="K48" s="220">
        <f t="shared" si="6"/>
        <v>154603861</v>
      </c>
      <c r="L48" s="220">
        <f t="shared" si="6"/>
        <v>-57669103</v>
      </c>
      <c r="M48" s="219">
        <f t="shared" si="6"/>
        <v>323578113</v>
      </c>
      <c r="N48" s="219">
        <f t="shared" si="6"/>
        <v>420512871</v>
      </c>
      <c r="O48" s="220">
        <f t="shared" si="6"/>
        <v>26173477</v>
      </c>
      <c r="P48" s="220">
        <f t="shared" si="6"/>
        <v>-29115736</v>
      </c>
      <c r="Q48" s="220">
        <f t="shared" si="6"/>
        <v>210665298</v>
      </c>
      <c r="R48" s="220">
        <f t="shared" si="6"/>
        <v>207723039</v>
      </c>
      <c r="S48" s="220">
        <f t="shared" si="6"/>
        <v>63655228</v>
      </c>
      <c r="T48" s="219">
        <f t="shared" si="6"/>
        <v>-145180868</v>
      </c>
      <c r="U48" s="219">
        <f t="shared" si="6"/>
        <v>-28620376</v>
      </c>
      <c r="V48" s="220">
        <f t="shared" si="6"/>
        <v>-110146016</v>
      </c>
      <c r="W48" s="220">
        <f t="shared" si="6"/>
        <v>796225812</v>
      </c>
      <c r="X48" s="220">
        <f t="shared" si="6"/>
        <v>851274763</v>
      </c>
      <c r="Y48" s="220">
        <f t="shared" si="6"/>
        <v>-55048951</v>
      </c>
      <c r="Z48" s="221">
        <f>+IF(X48&lt;&gt;0,+(Y48/X48)*100,0)</f>
        <v>-6.466649006015464</v>
      </c>
      <c r="AA48" s="222">
        <f>SUM(AA46:AA47)</f>
        <v>851274767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14917898</v>
      </c>
      <c r="D5" s="153">
        <f>SUM(D6:D8)</f>
        <v>0</v>
      </c>
      <c r="E5" s="154">
        <f t="shared" si="0"/>
        <v>59300000</v>
      </c>
      <c r="F5" s="100">
        <f t="shared" si="0"/>
        <v>46511789</v>
      </c>
      <c r="G5" s="100">
        <f t="shared" si="0"/>
        <v>0</v>
      </c>
      <c r="H5" s="100">
        <f t="shared" si="0"/>
        <v>46532</v>
      </c>
      <c r="I5" s="100">
        <f t="shared" si="0"/>
        <v>1878325</v>
      </c>
      <c r="J5" s="100">
        <f t="shared" si="0"/>
        <v>1924857</v>
      </c>
      <c r="K5" s="100">
        <f t="shared" si="0"/>
        <v>794975</v>
      </c>
      <c r="L5" s="100">
        <f t="shared" si="0"/>
        <v>812670</v>
      </c>
      <c r="M5" s="100">
        <f t="shared" si="0"/>
        <v>538650</v>
      </c>
      <c r="N5" s="100">
        <f t="shared" si="0"/>
        <v>2146295</v>
      </c>
      <c r="O5" s="100">
        <f t="shared" si="0"/>
        <v>246381</v>
      </c>
      <c r="P5" s="100">
        <f t="shared" si="0"/>
        <v>961011</v>
      </c>
      <c r="Q5" s="100">
        <f t="shared" si="0"/>
        <v>147342</v>
      </c>
      <c r="R5" s="100">
        <f t="shared" si="0"/>
        <v>1354734</v>
      </c>
      <c r="S5" s="100">
        <f t="shared" si="0"/>
        <v>380993</v>
      </c>
      <c r="T5" s="100">
        <f t="shared" si="0"/>
        <v>332217</v>
      </c>
      <c r="U5" s="100">
        <f t="shared" si="0"/>
        <v>16249631</v>
      </c>
      <c r="V5" s="100">
        <f t="shared" si="0"/>
        <v>16962841</v>
      </c>
      <c r="W5" s="100">
        <f t="shared" si="0"/>
        <v>22388727</v>
      </c>
      <c r="X5" s="100">
        <f t="shared" si="0"/>
        <v>59299997</v>
      </c>
      <c r="Y5" s="100">
        <f t="shared" si="0"/>
        <v>-36911270</v>
      </c>
      <c r="Z5" s="137">
        <f>+IF(X5&lt;&gt;0,+(Y5/X5)*100,0)</f>
        <v>-62.24497785387746</v>
      </c>
      <c r="AA5" s="153">
        <f>SUM(AA6:AA8)</f>
        <v>46511789</v>
      </c>
    </row>
    <row r="6" spans="1:27" ht="13.5">
      <c r="A6" s="138" t="s">
        <v>75</v>
      </c>
      <c r="B6" s="136"/>
      <c r="C6" s="155">
        <v>6773294</v>
      </c>
      <c r="D6" s="155"/>
      <c r="E6" s="156">
        <v>27700000</v>
      </c>
      <c r="F6" s="60">
        <v>5139297</v>
      </c>
      <c r="G6" s="60"/>
      <c r="H6" s="60">
        <v>7411</v>
      </c>
      <c r="I6" s="60">
        <v>334660</v>
      </c>
      <c r="J6" s="60">
        <v>342071</v>
      </c>
      <c r="K6" s="60">
        <v>-96498</v>
      </c>
      <c r="L6" s="60">
        <v>217872</v>
      </c>
      <c r="M6" s="60"/>
      <c r="N6" s="60">
        <v>121374</v>
      </c>
      <c r="O6" s="60">
        <v>50637</v>
      </c>
      <c r="P6" s="60">
        <v>135209</v>
      </c>
      <c r="Q6" s="60">
        <v>719297</v>
      </c>
      <c r="R6" s="60">
        <v>905143</v>
      </c>
      <c r="S6" s="60">
        <v>22387</v>
      </c>
      <c r="T6" s="60">
        <v>273782</v>
      </c>
      <c r="U6" s="60">
        <v>855921</v>
      </c>
      <c r="V6" s="60">
        <v>1152090</v>
      </c>
      <c r="W6" s="60">
        <v>2520678</v>
      </c>
      <c r="X6" s="60">
        <v>27699999</v>
      </c>
      <c r="Y6" s="60">
        <v>-25179321</v>
      </c>
      <c r="Z6" s="140">
        <v>-90.9</v>
      </c>
      <c r="AA6" s="62">
        <v>5139297</v>
      </c>
    </row>
    <row r="7" spans="1:27" ht="13.5">
      <c r="A7" s="138" t="s">
        <v>76</v>
      </c>
      <c r="B7" s="136"/>
      <c r="C7" s="157">
        <v>3281720</v>
      </c>
      <c r="D7" s="157"/>
      <c r="E7" s="158">
        <v>10000000</v>
      </c>
      <c r="F7" s="159">
        <v>10751902</v>
      </c>
      <c r="G7" s="159"/>
      <c r="H7" s="159"/>
      <c r="I7" s="159">
        <v>194460</v>
      </c>
      <c r="J7" s="159">
        <v>194460</v>
      </c>
      <c r="K7" s="159">
        <v>49224</v>
      </c>
      <c r="L7" s="159">
        <v>120891</v>
      </c>
      <c r="M7" s="159">
        <v>1236</v>
      </c>
      <c r="N7" s="159">
        <v>171351</v>
      </c>
      <c r="O7" s="159">
        <v>68949</v>
      </c>
      <c r="P7" s="159">
        <v>308201</v>
      </c>
      <c r="Q7" s="159">
        <v>72436</v>
      </c>
      <c r="R7" s="159">
        <v>449586</v>
      </c>
      <c r="S7" s="159">
        <v>13095</v>
      </c>
      <c r="T7" s="159">
        <v>10246</v>
      </c>
      <c r="U7" s="159">
        <v>1138366</v>
      </c>
      <c r="V7" s="159">
        <v>1161707</v>
      </c>
      <c r="W7" s="159">
        <v>1977104</v>
      </c>
      <c r="X7" s="159">
        <v>9999999</v>
      </c>
      <c r="Y7" s="159">
        <v>-8022895</v>
      </c>
      <c r="Z7" s="141">
        <v>-80.23</v>
      </c>
      <c r="AA7" s="225">
        <v>10751902</v>
      </c>
    </row>
    <row r="8" spans="1:27" ht="13.5">
      <c r="A8" s="138" t="s">
        <v>77</v>
      </c>
      <c r="B8" s="136"/>
      <c r="C8" s="155">
        <v>4862884</v>
      </c>
      <c r="D8" s="155"/>
      <c r="E8" s="156">
        <v>21600000</v>
      </c>
      <c r="F8" s="60">
        <v>30620590</v>
      </c>
      <c r="G8" s="60"/>
      <c r="H8" s="60">
        <v>39121</v>
      </c>
      <c r="I8" s="60">
        <v>1349205</v>
      </c>
      <c r="J8" s="60">
        <v>1388326</v>
      </c>
      <c r="K8" s="60">
        <v>842249</v>
      </c>
      <c r="L8" s="60">
        <v>473907</v>
      </c>
      <c r="M8" s="60">
        <v>537414</v>
      </c>
      <c r="N8" s="60">
        <v>1853570</v>
      </c>
      <c r="O8" s="60">
        <v>126795</v>
      </c>
      <c r="P8" s="60">
        <v>517601</v>
      </c>
      <c r="Q8" s="60">
        <v>-644391</v>
      </c>
      <c r="R8" s="60">
        <v>5</v>
      </c>
      <c r="S8" s="60">
        <v>345511</v>
      </c>
      <c r="T8" s="60">
        <v>48189</v>
      </c>
      <c r="U8" s="60">
        <v>14255344</v>
      </c>
      <c r="V8" s="60">
        <v>14649044</v>
      </c>
      <c r="W8" s="60">
        <v>17890945</v>
      </c>
      <c r="X8" s="60">
        <v>21599999</v>
      </c>
      <c r="Y8" s="60">
        <v>-3709054</v>
      </c>
      <c r="Z8" s="140">
        <v>-17.17</v>
      </c>
      <c r="AA8" s="62">
        <v>30620590</v>
      </c>
    </row>
    <row r="9" spans="1:27" ht="13.5">
      <c r="A9" s="135" t="s">
        <v>78</v>
      </c>
      <c r="B9" s="136"/>
      <c r="C9" s="153">
        <f aca="true" t="shared" si="1" ref="C9:Y9">SUM(C10:C14)</f>
        <v>165240686</v>
      </c>
      <c r="D9" s="153">
        <f>SUM(D10:D14)</f>
        <v>0</v>
      </c>
      <c r="E9" s="154">
        <f t="shared" si="1"/>
        <v>305567500</v>
      </c>
      <c r="F9" s="100">
        <f t="shared" si="1"/>
        <v>265773763</v>
      </c>
      <c r="G9" s="100">
        <f t="shared" si="1"/>
        <v>148272</v>
      </c>
      <c r="H9" s="100">
        <f t="shared" si="1"/>
        <v>33022782</v>
      </c>
      <c r="I9" s="100">
        <f t="shared" si="1"/>
        <v>12695551</v>
      </c>
      <c r="J9" s="100">
        <f t="shared" si="1"/>
        <v>45866605</v>
      </c>
      <c r="K9" s="100">
        <f t="shared" si="1"/>
        <v>30242053</v>
      </c>
      <c r="L9" s="100">
        <f t="shared" si="1"/>
        <v>12874791</v>
      </c>
      <c r="M9" s="100">
        <f t="shared" si="1"/>
        <v>9851819</v>
      </c>
      <c r="N9" s="100">
        <f t="shared" si="1"/>
        <v>52968663</v>
      </c>
      <c r="O9" s="100">
        <f t="shared" si="1"/>
        <v>17970699</v>
      </c>
      <c r="P9" s="100">
        <f t="shared" si="1"/>
        <v>13853117</v>
      </c>
      <c r="Q9" s="100">
        <f t="shared" si="1"/>
        <v>19641606</v>
      </c>
      <c r="R9" s="100">
        <f t="shared" si="1"/>
        <v>51465422</v>
      </c>
      <c r="S9" s="100">
        <f t="shared" si="1"/>
        <v>4957989</v>
      </c>
      <c r="T9" s="100">
        <f t="shared" si="1"/>
        <v>17658444</v>
      </c>
      <c r="U9" s="100">
        <f t="shared" si="1"/>
        <v>30324661</v>
      </c>
      <c r="V9" s="100">
        <f t="shared" si="1"/>
        <v>52941094</v>
      </c>
      <c r="W9" s="100">
        <f t="shared" si="1"/>
        <v>203241784</v>
      </c>
      <c r="X9" s="100">
        <f t="shared" si="1"/>
        <v>305567503</v>
      </c>
      <c r="Y9" s="100">
        <f t="shared" si="1"/>
        <v>-102325719</v>
      </c>
      <c r="Z9" s="137">
        <f>+IF(X9&lt;&gt;0,+(Y9/X9)*100,0)</f>
        <v>-33.48710775700517</v>
      </c>
      <c r="AA9" s="102">
        <f>SUM(AA10:AA14)</f>
        <v>265773763</v>
      </c>
    </row>
    <row r="10" spans="1:27" ht="13.5">
      <c r="A10" s="138" t="s">
        <v>79</v>
      </c>
      <c r="B10" s="136"/>
      <c r="C10" s="155">
        <v>11917806</v>
      </c>
      <c r="D10" s="155"/>
      <c r="E10" s="156">
        <v>40268500</v>
      </c>
      <c r="F10" s="60">
        <v>20050000</v>
      </c>
      <c r="G10" s="60"/>
      <c r="H10" s="60">
        <v>40000</v>
      </c>
      <c r="I10" s="60">
        <v>2209000</v>
      </c>
      <c r="J10" s="60">
        <v>2249000</v>
      </c>
      <c r="K10" s="60">
        <v>2849316</v>
      </c>
      <c r="L10" s="60">
        <v>1772957</v>
      </c>
      <c r="M10" s="60">
        <v>6270069</v>
      </c>
      <c r="N10" s="60">
        <v>10892342</v>
      </c>
      <c r="O10" s="60">
        <v>410174</v>
      </c>
      <c r="P10" s="60">
        <v>196566</v>
      </c>
      <c r="Q10" s="60">
        <v>1996106</v>
      </c>
      <c r="R10" s="60">
        <v>2602846</v>
      </c>
      <c r="S10" s="60">
        <v>1542844</v>
      </c>
      <c r="T10" s="60">
        <v>617179</v>
      </c>
      <c r="U10" s="60">
        <v>7536863</v>
      </c>
      <c r="V10" s="60">
        <v>9696886</v>
      </c>
      <c r="W10" s="60">
        <v>25441074</v>
      </c>
      <c r="X10" s="60">
        <v>40268500</v>
      </c>
      <c r="Y10" s="60">
        <v>-14827426</v>
      </c>
      <c r="Z10" s="140">
        <v>-36.82</v>
      </c>
      <c r="AA10" s="62">
        <v>20050000</v>
      </c>
    </row>
    <row r="11" spans="1:27" ht="13.5">
      <c r="A11" s="138" t="s">
        <v>80</v>
      </c>
      <c r="B11" s="136"/>
      <c r="C11" s="155">
        <v>4788437</v>
      </c>
      <c r="D11" s="155"/>
      <c r="E11" s="156">
        <v>32225000</v>
      </c>
      <c r="F11" s="60">
        <v>33524482</v>
      </c>
      <c r="G11" s="60"/>
      <c r="H11" s="60"/>
      <c r="I11" s="60">
        <v>154089</v>
      </c>
      <c r="J11" s="60">
        <v>154089</v>
      </c>
      <c r="K11" s="60">
        <v>1253289</v>
      </c>
      <c r="L11" s="60">
        <v>350747</v>
      </c>
      <c r="M11" s="60">
        <v>1254242</v>
      </c>
      <c r="N11" s="60">
        <v>2858278</v>
      </c>
      <c r="O11" s="60">
        <v>17250</v>
      </c>
      <c r="P11" s="60">
        <v>502779</v>
      </c>
      <c r="Q11" s="60"/>
      <c r="R11" s="60">
        <v>520029</v>
      </c>
      <c r="S11" s="60">
        <v>298580</v>
      </c>
      <c r="T11" s="60">
        <v>2094466</v>
      </c>
      <c r="U11" s="60">
        <v>10895249</v>
      </c>
      <c r="V11" s="60">
        <v>13288295</v>
      </c>
      <c r="W11" s="60">
        <v>16820691</v>
      </c>
      <c r="X11" s="60">
        <v>32225001</v>
      </c>
      <c r="Y11" s="60">
        <v>-15404310</v>
      </c>
      <c r="Z11" s="140">
        <v>-47.8</v>
      </c>
      <c r="AA11" s="62">
        <v>33524482</v>
      </c>
    </row>
    <row r="12" spans="1:27" ht="13.5">
      <c r="A12" s="138" t="s">
        <v>81</v>
      </c>
      <c r="B12" s="136"/>
      <c r="C12" s="155">
        <v>3751190</v>
      </c>
      <c r="D12" s="155"/>
      <c r="E12" s="156">
        <v>21650000</v>
      </c>
      <c r="F12" s="60">
        <v>15808656</v>
      </c>
      <c r="G12" s="60"/>
      <c r="H12" s="60">
        <v>1489401</v>
      </c>
      <c r="I12" s="60">
        <v>222078</v>
      </c>
      <c r="J12" s="60">
        <v>1711479</v>
      </c>
      <c r="K12" s="60">
        <v>23111</v>
      </c>
      <c r="L12" s="60">
        <v>231873</v>
      </c>
      <c r="M12" s="60">
        <v>2085263</v>
      </c>
      <c r="N12" s="60">
        <v>2340247</v>
      </c>
      <c r="O12" s="60">
        <v>104096</v>
      </c>
      <c r="P12" s="60">
        <v>27477</v>
      </c>
      <c r="Q12" s="60">
        <v>24853</v>
      </c>
      <c r="R12" s="60">
        <v>156426</v>
      </c>
      <c r="S12" s="60">
        <v>85854</v>
      </c>
      <c r="T12" s="60">
        <v>603969</v>
      </c>
      <c r="U12" s="60">
        <v>212415</v>
      </c>
      <c r="V12" s="60">
        <v>902238</v>
      </c>
      <c r="W12" s="60">
        <v>5110390</v>
      </c>
      <c r="X12" s="60">
        <v>21650002</v>
      </c>
      <c r="Y12" s="60">
        <v>-16539612</v>
      </c>
      <c r="Z12" s="140">
        <v>-76.4</v>
      </c>
      <c r="AA12" s="62">
        <v>15808656</v>
      </c>
    </row>
    <row r="13" spans="1:27" ht="13.5">
      <c r="A13" s="138" t="s">
        <v>82</v>
      </c>
      <c r="B13" s="136"/>
      <c r="C13" s="155">
        <v>144783253</v>
      </c>
      <c r="D13" s="155"/>
      <c r="E13" s="156">
        <v>211424000</v>
      </c>
      <c r="F13" s="60">
        <v>196390625</v>
      </c>
      <c r="G13" s="60">
        <v>148272</v>
      </c>
      <c r="H13" s="60">
        <v>31493381</v>
      </c>
      <c r="I13" s="60">
        <v>10110384</v>
      </c>
      <c r="J13" s="60">
        <v>41752037</v>
      </c>
      <c r="K13" s="60">
        <v>26116337</v>
      </c>
      <c r="L13" s="60">
        <v>10519214</v>
      </c>
      <c r="M13" s="60">
        <v>242245</v>
      </c>
      <c r="N13" s="60">
        <v>36877796</v>
      </c>
      <c r="O13" s="60">
        <v>17439179</v>
      </c>
      <c r="P13" s="60">
        <v>13126295</v>
      </c>
      <c r="Q13" s="60">
        <v>17620647</v>
      </c>
      <c r="R13" s="60">
        <v>48186121</v>
      </c>
      <c r="S13" s="60">
        <v>3030711</v>
      </c>
      <c r="T13" s="60">
        <v>14342830</v>
      </c>
      <c r="U13" s="60">
        <v>11680134</v>
      </c>
      <c r="V13" s="60">
        <v>29053675</v>
      </c>
      <c r="W13" s="60">
        <v>155869629</v>
      </c>
      <c r="X13" s="60">
        <v>211424000</v>
      </c>
      <c r="Y13" s="60">
        <v>-55554371</v>
      </c>
      <c r="Z13" s="140">
        <v>-26.28</v>
      </c>
      <c r="AA13" s="62">
        <v>196390625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369798784</v>
      </c>
      <c r="D15" s="153">
        <f>SUM(D16:D18)</f>
        <v>0</v>
      </c>
      <c r="E15" s="154">
        <f t="shared" si="2"/>
        <v>333220661</v>
      </c>
      <c r="F15" s="100">
        <f t="shared" si="2"/>
        <v>427260345</v>
      </c>
      <c r="G15" s="100">
        <f t="shared" si="2"/>
        <v>0</v>
      </c>
      <c r="H15" s="100">
        <f t="shared" si="2"/>
        <v>1842165</v>
      </c>
      <c r="I15" s="100">
        <f t="shared" si="2"/>
        <v>6740895</v>
      </c>
      <c r="J15" s="100">
        <f t="shared" si="2"/>
        <v>8583060</v>
      </c>
      <c r="K15" s="100">
        <f t="shared" si="2"/>
        <v>26877265</v>
      </c>
      <c r="L15" s="100">
        <f t="shared" si="2"/>
        <v>18644037</v>
      </c>
      <c r="M15" s="100">
        <f t="shared" si="2"/>
        <v>32018951</v>
      </c>
      <c r="N15" s="100">
        <f t="shared" si="2"/>
        <v>77540253</v>
      </c>
      <c r="O15" s="100">
        <f t="shared" si="2"/>
        <v>23582490</v>
      </c>
      <c r="P15" s="100">
        <f t="shared" si="2"/>
        <v>17880571</v>
      </c>
      <c r="Q15" s="100">
        <f t="shared" si="2"/>
        <v>41155241</v>
      </c>
      <c r="R15" s="100">
        <f t="shared" si="2"/>
        <v>82618302</v>
      </c>
      <c r="S15" s="100">
        <f t="shared" si="2"/>
        <v>36006749</v>
      </c>
      <c r="T15" s="100">
        <f t="shared" si="2"/>
        <v>45577866</v>
      </c>
      <c r="U15" s="100">
        <f t="shared" si="2"/>
        <v>80840636</v>
      </c>
      <c r="V15" s="100">
        <f t="shared" si="2"/>
        <v>162425251</v>
      </c>
      <c r="W15" s="100">
        <f t="shared" si="2"/>
        <v>331166866</v>
      </c>
      <c r="X15" s="100">
        <f t="shared" si="2"/>
        <v>333220661</v>
      </c>
      <c r="Y15" s="100">
        <f t="shared" si="2"/>
        <v>-2053795</v>
      </c>
      <c r="Z15" s="137">
        <f>+IF(X15&lt;&gt;0,+(Y15/X15)*100,0)</f>
        <v>-0.6163468357083656</v>
      </c>
      <c r="AA15" s="102">
        <f>SUM(AA16:AA18)</f>
        <v>427260345</v>
      </c>
    </row>
    <row r="16" spans="1:27" ht="13.5">
      <c r="A16" s="138" t="s">
        <v>85</v>
      </c>
      <c r="B16" s="136"/>
      <c r="C16" s="155">
        <v>37437340</v>
      </c>
      <c r="D16" s="155"/>
      <c r="E16" s="156">
        <v>68220661</v>
      </c>
      <c r="F16" s="60">
        <v>86611729</v>
      </c>
      <c r="G16" s="60"/>
      <c r="H16" s="60">
        <v>637824</v>
      </c>
      <c r="I16" s="60">
        <v>2793020</v>
      </c>
      <c r="J16" s="60">
        <v>3430844</v>
      </c>
      <c r="K16" s="60">
        <v>5144408</v>
      </c>
      <c r="L16" s="60">
        <v>3723693</v>
      </c>
      <c r="M16" s="60">
        <v>4471138</v>
      </c>
      <c r="N16" s="60">
        <v>13339239</v>
      </c>
      <c r="O16" s="60">
        <v>7921046</v>
      </c>
      <c r="P16" s="60">
        <v>4612046</v>
      </c>
      <c r="Q16" s="60">
        <v>3827288</v>
      </c>
      <c r="R16" s="60">
        <v>16360380</v>
      </c>
      <c r="S16" s="60">
        <v>9731920</v>
      </c>
      <c r="T16" s="60">
        <v>5587952</v>
      </c>
      <c r="U16" s="60">
        <v>18521111</v>
      </c>
      <c r="V16" s="60">
        <v>33840983</v>
      </c>
      <c r="W16" s="60">
        <v>66971446</v>
      </c>
      <c r="X16" s="60">
        <v>68220661</v>
      </c>
      <c r="Y16" s="60">
        <v>-1249215</v>
      </c>
      <c r="Z16" s="140">
        <v>-1.83</v>
      </c>
      <c r="AA16" s="62">
        <v>86611729</v>
      </c>
    </row>
    <row r="17" spans="1:27" ht="13.5">
      <c r="A17" s="138" t="s">
        <v>86</v>
      </c>
      <c r="B17" s="136"/>
      <c r="C17" s="155">
        <v>322623901</v>
      </c>
      <c r="D17" s="155"/>
      <c r="E17" s="156">
        <v>265000000</v>
      </c>
      <c r="F17" s="60">
        <v>340648616</v>
      </c>
      <c r="G17" s="60"/>
      <c r="H17" s="60">
        <v>1204341</v>
      </c>
      <c r="I17" s="60">
        <v>3947875</v>
      </c>
      <c r="J17" s="60">
        <v>5152216</v>
      </c>
      <c r="K17" s="60">
        <v>21732857</v>
      </c>
      <c r="L17" s="60">
        <v>14920344</v>
      </c>
      <c r="M17" s="60">
        <v>27547813</v>
      </c>
      <c r="N17" s="60">
        <v>64201014</v>
      </c>
      <c r="O17" s="60">
        <v>15661444</v>
      </c>
      <c r="P17" s="60">
        <v>13268525</v>
      </c>
      <c r="Q17" s="60">
        <v>37327953</v>
      </c>
      <c r="R17" s="60">
        <v>66257922</v>
      </c>
      <c r="S17" s="60">
        <v>26274829</v>
      </c>
      <c r="T17" s="60">
        <v>39989914</v>
      </c>
      <c r="U17" s="60">
        <v>62319525</v>
      </c>
      <c r="V17" s="60">
        <v>128584268</v>
      </c>
      <c r="W17" s="60">
        <v>264195420</v>
      </c>
      <c r="X17" s="60">
        <v>265000000</v>
      </c>
      <c r="Y17" s="60">
        <v>-804580</v>
      </c>
      <c r="Z17" s="140">
        <v>-0.3</v>
      </c>
      <c r="AA17" s="62">
        <v>340648616</v>
      </c>
    </row>
    <row r="18" spans="1:27" ht="13.5">
      <c r="A18" s="138" t="s">
        <v>87</v>
      </c>
      <c r="B18" s="136"/>
      <c r="C18" s="155">
        <v>9737543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379734392</v>
      </c>
      <c r="D19" s="153">
        <f>SUM(D20:D23)</f>
        <v>0</v>
      </c>
      <c r="E19" s="154">
        <f t="shared" si="3"/>
        <v>529266069</v>
      </c>
      <c r="F19" s="100">
        <f t="shared" si="3"/>
        <v>603331263</v>
      </c>
      <c r="G19" s="100">
        <f t="shared" si="3"/>
        <v>0</v>
      </c>
      <c r="H19" s="100">
        <f t="shared" si="3"/>
        <v>7156117</v>
      </c>
      <c r="I19" s="100">
        <f t="shared" si="3"/>
        <v>36215276</v>
      </c>
      <c r="J19" s="100">
        <f t="shared" si="3"/>
        <v>43371393</v>
      </c>
      <c r="K19" s="100">
        <f t="shared" si="3"/>
        <v>43676209</v>
      </c>
      <c r="L19" s="100">
        <f t="shared" si="3"/>
        <v>52887921</v>
      </c>
      <c r="M19" s="100">
        <f t="shared" si="3"/>
        <v>69159300</v>
      </c>
      <c r="N19" s="100">
        <f t="shared" si="3"/>
        <v>165723430</v>
      </c>
      <c r="O19" s="100">
        <f t="shared" si="3"/>
        <v>21051183</v>
      </c>
      <c r="P19" s="100">
        <f t="shared" si="3"/>
        <v>16800495</v>
      </c>
      <c r="Q19" s="100">
        <f t="shared" si="3"/>
        <v>56221596</v>
      </c>
      <c r="R19" s="100">
        <f t="shared" si="3"/>
        <v>94073274</v>
      </c>
      <c r="S19" s="100">
        <f t="shared" si="3"/>
        <v>-21949542</v>
      </c>
      <c r="T19" s="100">
        <f t="shared" si="3"/>
        <v>32675653</v>
      </c>
      <c r="U19" s="100">
        <f t="shared" si="3"/>
        <v>114016470</v>
      </c>
      <c r="V19" s="100">
        <f t="shared" si="3"/>
        <v>124742581</v>
      </c>
      <c r="W19" s="100">
        <f t="shared" si="3"/>
        <v>427910678</v>
      </c>
      <c r="X19" s="100">
        <f t="shared" si="3"/>
        <v>529266070</v>
      </c>
      <c r="Y19" s="100">
        <f t="shared" si="3"/>
        <v>-101355392</v>
      </c>
      <c r="Z19" s="137">
        <f>+IF(X19&lt;&gt;0,+(Y19/X19)*100,0)</f>
        <v>-19.15017752791143</v>
      </c>
      <c r="AA19" s="102">
        <f>SUM(AA20:AA23)</f>
        <v>603331263</v>
      </c>
    </row>
    <row r="20" spans="1:27" ht="13.5">
      <c r="A20" s="138" t="s">
        <v>89</v>
      </c>
      <c r="B20" s="136"/>
      <c r="C20" s="155">
        <v>150385810</v>
      </c>
      <c r="D20" s="155"/>
      <c r="E20" s="156">
        <v>158500000</v>
      </c>
      <c r="F20" s="60">
        <v>164500000</v>
      </c>
      <c r="G20" s="60"/>
      <c r="H20" s="60">
        <v>2018136</v>
      </c>
      <c r="I20" s="60">
        <v>11841214</v>
      </c>
      <c r="J20" s="60">
        <v>13859350</v>
      </c>
      <c r="K20" s="60">
        <v>16251005</v>
      </c>
      <c r="L20" s="60">
        <v>17123873</v>
      </c>
      <c r="M20" s="60">
        <v>28572470</v>
      </c>
      <c r="N20" s="60">
        <v>61947348</v>
      </c>
      <c r="O20" s="60">
        <v>5784839</v>
      </c>
      <c r="P20" s="60">
        <v>6533738</v>
      </c>
      <c r="Q20" s="60">
        <v>10502623</v>
      </c>
      <c r="R20" s="60">
        <v>22821200</v>
      </c>
      <c r="S20" s="60">
        <v>9497815</v>
      </c>
      <c r="T20" s="60">
        <v>6925632</v>
      </c>
      <c r="U20" s="60">
        <v>24885770</v>
      </c>
      <c r="V20" s="60">
        <v>41309217</v>
      </c>
      <c r="W20" s="60">
        <v>139937115</v>
      </c>
      <c r="X20" s="60">
        <v>158500000</v>
      </c>
      <c r="Y20" s="60">
        <v>-18562885</v>
      </c>
      <c r="Z20" s="140">
        <v>-11.71</v>
      </c>
      <c r="AA20" s="62">
        <v>164500000</v>
      </c>
    </row>
    <row r="21" spans="1:27" ht="13.5">
      <c r="A21" s="138" t="s">
        <v>90</v>
      </c>
      <c r="B21" s="136"/>
      <c r="C21" s="155">
        <v>91520934</v>
      </c>
      <c r="D21" s="155"/>
      <c r="E21" s="156">
        <v>91000000</v>
      </c>
      <c r="F21" s="60">
        <v>110000000</v>
      </c>
      <c r="G21" s="60"/>
      <c r="H21" s="60">
        <v>5045520</v>
      </c>
      <c r="I21" s="60">
        <v>7284067</v>
      </c>
      <c r="J21" s="60">
        <v>12329587</v>
      </c>
      <c r="K21" s="60">
        <v>14287133</v>
      </c>
      <c r="L21" s="60">
        <v>7338033</v>
      </c>
      <c r="M21" s="60">
        <v>10899833</v>
      </c>
      <c r="N21" s="60">
        <v>32524999</v>
      </c>
      <c r="O21" s="60">
        <v>3318681</v>
      </c>
      <c r="P21" s="60">
        <v>4598909</v>
      </c>
      <c r="Q21" s="60">
        <v>17067001</v>
      </c>
      <c r="R21" s="60">
        <v>24984591</v>
      </c>
      <c r="S21" s="60">
        <v>4798708</v>
      </c>
      <c r="T21" s="60">
        <v>11958236</v>
      </c>
      <c r="U21" s="60">
        <v>25780060</v>
      </c>
      <c r="V21" s="60">
        <v>42537004</v>
      </c>
      <c r="W21" s="60">
        <v>112376181</v>
      </c>
      <c r="X21" s="60">
        <v>91000001</v>
      </c>
      <c r="Y21" s="60">
        <v>21376180</v>
      </c>
      <c r="Z21" s="140">
        <v>23.49</v>
      </c>
      <c r="AA21" s="62">
        <v>110000000</v>
      </c>
    </row>
    <row r="22" spans="1:27" ht="13.5">
      <c r="A22" s="138" t="s">
        <v>91</v>
      </c>
      <c r="B22" s="136"/>
      <c r="C22" s="157">
        <v>106938246</v>
      </c>
      <c r="D22" s="157"/>
      <c r="E22" s="158">
        <v>258055969</v>
      </c>
      <c r="F22" s="159">
        <v>262351527</v>
      </c>
      <c r="G22" s="159"/>
      <c r="H22" s="159">
        <v>92461</v>
      </c>
      <c r="I22" s="159">
        <v>10390705</v>
      </c>
      <c r="J22" s="159">
        <v>10483166</v>
      </c>
      <c r="K22" s="159">
        <v>10944408</v>
      </c>
      <c r="L22" s="159">
        <v>24022298</v>
      </c>
      <c r="M22" s="159">
        <v>24131886</v>
      </c>
      <c r="N22" s="159">
        <v>59098592</v>
      </c>
      <c r="O22" s="159">
        <v>11937468</v>
      </c>
      <c r="P22" s="159">
        <v>5667848</v>
      </c>
      <c r="Q22" s="159">
        <v>19972535</v>
      </c>
      <c r="R22" s="159">
        <v>37577851</v>
      </c>
      <c r="S22" s="159">
        <v>-36839698</v>
      </c>
      <c r="T22" s="159">
        <v>11051062</v>
      </c>
      <c r="U22" s="159">
        <v>62766410</v>
      </c>
      <c r="V22" s="159">
        <v>36977774</v>
      </c>
      <c r="W22" s="159">
        <v>144137383</v>
      </c>
      <c r="X22" s="159">
        <v>258055969</v>
      </c>
      <c r="Y22" s="159">
        <v>-113918586</v>
      </c>
      <c r="Z22" s="141">
        <v>-44.14</v>
      </c>
      <c r="AA22" s="225">
        <v>262351527</v>
      </c>
    </row>
    <row r="23" spans="1:27" ht="13.5">
      <c r="A23" s="138" t="s">
        <v>92</v>
      </c>
      <c r="B23" s="136"/>
      <c r="C23" s="155">
        <v>30889402</v>
      </c>
      <c r="D23" s="155"/>
      <c r="E23" s="156">
        <v>21710100</v>
      </c>
      <c r="F23" s="60">
        <v>66479736</v>
      </c>
      <c r="G23" s="60"/>
      <c r="H23" s="60"/>
      <c r="I23" s="60">
        <v>6699290</v>
      </c>
      <c r="J23" s="60">
        <v>6699290</v>
      </c>
      <c r="K23" s="60">
        <v>2193663</v>
      </c>
      <c r="L23" s="60">
        <v>4403717</v>
      </c>
      <c r="M23" s="60">
        <v>5555111</v>
      </c>
      <c r="N23" s="60">
        <v>12152491</v>
      </c>
      <c r="O23" s="60">
        <v>10195</v>
      </c>
      <c r="P23" s="60"/>
      <c r="Q23" s="60">
        <v>8679437</v>
      </c>
      <c r="R23" s="60">
        <v>8689632</v>
      </c>
      <c r="S23" s="60">
        <v>593633</v>
      </c>
      <c r="T23" s="60">
        <v>2740723</v>
      </c>
      <c r="U23" s="60">
        <v>584230</v>
      </c>
      <c r="V23" s="60">
        <v>3918586</v>
      </c>
      <c r="W23" s="60">
        <v>31459999</v>
      </c>
      <c r="X23" s="60">
        <v>21710100</v>
      </c>
      <c r="Y23" s="60">
        <v>9749899</v>
      </c>
      <c r="Z23" s="140">
        <v>44.91</v>
      </c>
      <c r="AA23" s="62">
        <v>66479736</v>
      </c>
    </row>
    <row r="24" spans="1:27" ht="13.5">
      <c r="A24" s="135" t="s">
        <v>93</v>
      </c>
      <c r="B24" s="142"/>
      <c r="C24" s="153">
        <v>358250</v>
      </c>
      <c r="D24" s="153"/>
      <c r="E24" s="154">
        <v>48000000</v>
      </c>
      <c r="F24" s="100">
        <v>48000000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>
        <v>24874205</v>
      </c>
      <c r="V24" s="100">
        <v>24874205</v>
      </c>
      <c r="W24" s="100">
        <v>24874205</v>
      </c>
      <c r="X24" s="100">
        <v>48000001</v>
      </c>
      <c r="Y24" s="100">
        <v>-23125796</v>
      </c>
      <c r="Z24" s="137">
        <v>-48.18</v>
      </c>
      <c r="AA24" s="102">
        <v>48000000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930050010</v>
      </c>
      <c r="D25" s="217">
        <f>+D5+D9+D15+D19+D24</f>
        <v>0</v>
      </c>
      <c r="E25" s="230">
        <f t="shared" si="4"/>
        <v>1275354230</v>
      </c>
      <c r="F25" s="219">
        <f t="shared" si="4"/>
        <v>1390877160</v>
      </c>
      <c r="G25" s="219">
        <f t="shared" si="4"/>
        <v>148272</v>
      </c>
      <c r="H25" s="219">
        <f t="shared" si="4"/>
        <v>42067596</v>
      </c>
      <c r="I25" s="219">
        <f t="shared" si="4"/>
        <v>57530047</v>
      </c>
      <c r="J25" s="219">
        <f t="shared" si="4"/>
        <v>99745915</v>
      </c>
      <c r="K25" s="219">
        <f t="shared" si="4"/>
        <v>101590502</v>
      </c>
      <c r="L25" s="219">
        <f t="shared" si="4"/>
        <v>85219419</v>
      </c>
      <c r="M25" s="219">
        <f t="shared" si="4"/>
        <v>111568720</v>
      </c>
      <c r="N25" s="219">
        <f t="shared" si="4"/>
        <v>298378641</v>
      </c>
      <c r="O25" s="219">
        <f t="shared" si="4"/>
        <v>62850753</v>
      </c>
      <c r="P25" s="219">
        <f t="shared" si="4"/>
        <v>49495194</v>
      </c>
      <c r="Q25" s="219">
        <f t="shared" si="4"/>
        <v>117165785</v>
      </c>
      <c r="R25" s="219">
        <f t="shared" si="4"/>
        <v>229511732</v>
      </c>
      <c r="S25" s="219">
        <f t="shared" si="4"/>
        <v>19396189</v>
      </c>
      <c r="T25" s="219">
        <f t="shared" si="4"/>
        <v>96244180</v>
      </c>
      <c r="U25" s="219">
        <f t="shared" si="4"/>
        <v>266305603</v>
      </c>
      <c r="V25" s="219">
        <f t="shared" si="4"/>
        <v>381945972</v>
      </c>
      <c r="W25" s="219">
        <f t="shared" si="4"/>
        <v>1009582260</v>
      </c>
      <c r="X25" s="219">
        <f t="shared" si="4"/>
        <v>1275354232</v>
      </c>
      <c r="Y25" s="219">
        <f t="shared" si="4"/>
        <v>-265771972</v>
      </c>
      <c r="Z25" s="231">
        <f>+IF(X25&lt;&gt;0,+(Y25/X25)*100,0)</f>
        <v>-20.839070850395704</v>
      </c>
      <c r="AA25" s="232">
        <f>+AA5+AA9+AA15+AA19+AA24</f>
        <v>1390877160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565913916</v>
      </c>
      <c r="D28" s="155"/>
      <c r="E28" s="156">
        <v>742884100</v>
      </c>
      <c r="F28" s="60">
        <v>702761863</v>
      </c>
      <c r="G28" s="60">
        <v>148272</v>
      </c>
      <c r="H28" s="60">
        <v>27756764</v>
      </c>
      <c r="I28" s="60">
        <v>30164185</v>
      </c>
      <c r="J28" s="60">
        <v>58069221</v>
      </c>
      <c r="K28" s="60">
        <v>70905077</v>
      </c>
      <c r="L28" s="60">
        <v>62083057</v>
      </c>
      <c r="M28" s="60">
        <v>83705109</v>
      </c>
      <c r="N28" s="60">
        <v>216693243</v>
      </c>
      <c r="O28" s="60">
        <v>45961531</v>
      </c>
      <c r="P28" s="60">
        <v>34092941</v>
      </c>
      <c r="Q28" s="60">
        <v>42221702</v>
      </c>
      <c r="R28" s="60">
        <v>122276174</v>
      </c>
      <c r="S28" s="60">
        <v>13132418</v>
      </c>
      <c r="T28" s="60">
        <v>63158369</v>
      </c>
      <c r="U28" s="60">
        <v>84832736</v>
      </c>
      <c r="V28" s="60">
        <v>161123523</v>
      </c>
      <c r="W28" s="60">
        <v>558162161</v>
      </c>
      <c r="X28" s="60">
        <v>742884100</v>
      </c>
      <c r="Y28" s="60">
        <v>-184721939</v>
      </c>
      <c r="Z28" s="140">
        <v>-24.87</v>
      </c>
      <c r="AA28" s="155">
        <v>702761863</v>
      </c>
    </row>
    <row r="29" spans="1:27" ht="13.5">
      <c r="A29" s="234" t="s">
        <v>134</v>
      </c>
      <c r="B29" s="136"/>
      <c r="C29" s="155">
        <v>49578357</v>
      </c>
      <c r="D29" s="155"/>
      <c r="E29" s="156">
        <v>107468500</v>
      </c>
      <c r="F29" s="60">
        <v>86850320</v>
      </c>
      <c r="G29" s="60"/>
      <c r="H29" s="60">
        <v>5519698</v>
      </c>
      <c r="I29" s="60">
        <v>389200</v>
      </c>
      <c r="J29" s="60">
        <v>5908898</v>
      </c>
      <c r="K29" s="60">
        <v>12252569</v>
      </c>
      <c r="L29" s="60">
        <v>5957122</v>
      </c>
      <c r="M29" s="60"/>
      <c r="N29" s="60">
        <v>18209691</v>
      </c>
      <c r="O29" s="60">
        <v>11156671</v>
      </c>
      <c r="P29" s="60"/>
      <c r="Q29" s="60">
        <v>8540960</v>
      </c>
      <c r="R29" s="60">
        <v>19697631</v>
      </c>
      <c r="S29" s="60">
        <v>26500</v>
      </c>
      <c r="T29" s="60">
        <v>4445365</v>
      </c>
      <c r="U29" s="60">
        <v>7862186</v>
      </c>
      <c r="V29" s="60">
        <v>12334051</v>
      </c>
      <c r="W29" s="60">
        <v>56150271</v>
      </c>
      <c r="X29" s="60">
        <v>107468500</v>
      </c>
      <c r="Y29" s="60">
        <v>-51318229</v>
      </c>
      <c r="Z29" s="140">
        <v>-47.75</v>
      </c>
      <c r="AA29" s="62">
        <v>86850320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615492273</v>
      </c>
      <c r="D32" s="210">
        <f>SUM(D28:D31)</f>
        <v>0</v>
      </c>
      <c r="E32" s="211">
        <f t="shared" si="5"/>
        <v>850352600</v>
      </c>
      <c r="F32" s="77">
        <f t="shared" si="5"/>
        <v>789612183</v>
      </c>
      <c r="G32" s="77">
        <f t="shared" si="5"/>
        <v>148272</v>
      </c>
      <c r="H32" s="77">
        <f t="shared" si="5"/>
        <v>33276462</v>
      </c>
      <c r="I32" s="77">
        <f t="shared" si="5"/>
        <v>30553385</v>
      </c>
      <c r="J32" s="77">
        <f t="shared" si="5"/>
        <v>63978119</v>
      </c>
      <c r="K32" s="77">
        <f t="shared" si="5"/>
        <v>83157646</v>
      </c>
      <c r="L32" s="77">
        <f t="shared" si="5"/>
        <v>68040179</v>
      </c>
      <c r="M32" s="77">
        <f t="shared" si="5"/>
        <v>83705109</v>
      </c>
      <c r="N32" s="77">
        <f t="shared" si="5"/>
        <v>234902934</v>
      </c>
      <c r="O32" s="77">
        <f t="shared" si="5"/>
        <v>57118202</v>
      </c>
      <c r="P32" s="77">
        <f t="shared" si="5"/>
        <v>34092941</v>
      </c>
      <c r="Q32" s="77">
        <f t="shared" si="5"/>
        <v>50762662</v>
      </c>
      <c r="R32" s="77">
        <f t="shared" si="5"/>
        <v>141973805</v>
      </c>
      <c r="S32" s="77">
        <f t="shared" si="5"/>
        <v>13158918</v>
      </c>
      <c r="T32" s="77">
        <f t="shared" si="5"/>
        <v>67603734</v>
      </c>
      <c r="U32" s="77">
        <f t="shared" si="5"/>
        <v>92694922</v>
      </c>
      <c r="V32" s="77">
        <f t="shared" si="5"/>
        <v>173457574</v>
      </c>
      <c r="W32" s="77">
        <f t="shared" si="5"/>
        <v>614312432</v>
      </c>
      <c r="X32" s="77">
        <f t="shared" si="5"/>
        <v>850352600</v>
      </c>
      <c r="Y32" s="77">
        <f t="shared" si="5"/>
        <v>-236040168</v>
      </c>
      <c r="Z32" s="212">
        <f>+IF(X32&lt;&gt;0,+(Y32/X32)*100,0)</f>
        <v>-27.757916892357358</v>
      </c>
      <c r="AA32" s="79">
        <f>SUM(AA28:AA31)</f>
        <v>789612183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458860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458860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314557737</v>
      </c>
      <c r="D35" s="155"/>
      <c r="E35" s="156">
        <v>425001630</v>
      </c>
      <c r="F35" s="60">
        <v>600806117</v>
      </c>
      <c r="G35" s="60"/>
      <c r="H35" s="60">
        <v>8791134</v>
      </c>
      <c r="I35" s="60">
        <v>26976662</v>
      </c>
      <c r="J35" s="60">
        <v>35767796</v>
      </c>
      <c r="K35" s="60">
        <v>18432856</v>
      </c>
      <c r="L35" s="60">
        <v>17179240</v>
      </c>
      <c r="M35" s="60">
        <v>27863611</v>
      </c>
      <c r="N35" s="60">
        <v>63475707</v>
      </c>
      <c r="O35" s="60">
        <v>5732551</v>
      </c>
      <c r="P35" s="60">
        <v>15402253</v>
      </c>
      <c r="Q35" s="60">
        <v>66403123</v>
      </c>
      <c r="R35" s="60">
        <v>87537927</v>
      </c>
      <c r="S35" s="60">
        <v>6237271</v>
      </c>
      <c r="T35" s="60">
        <v>28640446</v>
      </c>
      <c r="U35" s="60">
        <v>173610681</v>
      </c>
      <c r="V35" s="60">
        <v>208488398</v>
      </c>
      <c r="W35" s="60">
        <v>395269828</v>
      </c>
      <c r="X35" s="60">
        <v>425001630</v>
      </c>
      <c r="Y35" s="60">
        <v>-29731802</v>
      </c>
      <c r="Z35" s="140">
        <v>-7</v>
      </c>
      <c r="AA35" s="62">
        <v>600806117</v>
      </c>
    </row>
    <row r="36" spans="1:27" ht="13.5">
      <c r="A36" s="238" t="s">
        <v>139</v>
      </c>
      <c r="B36" s="149"/>
      <c r="C36" s="222">
        <f aca="true" t="shared" si="6" ref="C36:Y36">SUM(C32:C35)</f>
        <v>930050010</v>
      </c>
      <c r="D36" s="222">
        <f>SUM(D32:D35)</f>
        <v>0</v>
      </c>
      <c r="E36" s="218">
        <f t="shared" si="6"/>
        <v>1275354230</v>
      </c>
      <c r="F36" s="220">
        <f t="shared" si="6"/>
        <v>1390877160</v>
      </c>
      <c r="G36" s="220">
        <f t="shared" si="6"/>
        <v>148272</v>
      </c>
      <c r="H36" s="220">
        <f t="shared" si="6"/>
        <v>42067596</v>
      </c>
      <c r="I36" s="220">
        <f t="shared" si="6"/>
        <v>57530047</v>
      </c>
      <c r="J36" s="220">
        <f t="shared" si="6"/>
        <v>99745915</v>
      </c>
      <c r="K36" s="220">
        <f t="shared" si="6"/>
        <v>101590502</v>
      </c>
      <c r="L36" s="220">
        <f t="shared" si="6"/>
        <v>85219419</v>
      </c>
      <c r="M36" s="220">
        <f t="shared" si="6"/>
        <v>111568720</v>
      </c>
      <c r="N36" s="220">
        <f t="shared" si="6"/>
        <v>298378641</v>
      </c>
      <c r="O36" s="220">
        <f t="shared" si="6"/>
        <v>62850753</v>
      </c>
      <c r="P36" s="220">
        <f t="shared" si="6"/>
        <v>49495194</v>
      </c>
      <c r="Q36" s="220">
        <f t="shared" si="6"/>
        <v>117165785</v>
      </c>
      <c r="R36" s="220">
        <f t="shared" si="6"/>
        <v>229511732</v>
      </c>
      <c r="S36" s="220">
        <f t="shared" si="6"/>
        <v>19396189</v>
      </c>
      <c r="T36" s="220">
        <f t="shared" si="6"/>
        <v>96244180</v>
      </c>
      <c r="U36" s="220">
        <f t="shared" si="6"/>
        <v>266305603</v>
      </c>
      <c r="V36" s="220">
        <f t="shared" si="6"/>
        <v>381945972</v>
      </c>
      <c r="W36" s="220">
        <f t="shared" si="6"/>
        <v>1009582260</v>
      </c>
      <c r="X36" s="220">
        <f t="shared" si="6"/>
        <v>1275354230</v>
      </c>
      <c r="Y36" s="220">
        <f t="shared" si="6"/>
        <v>-265771970</v>
      </c>
      <c r="Z36" s="221">
        <f>+IF(X36&lt;&gt;0,+(Y36/X36)*100,0)</f>
        <v>-20.839070726256185</v>
      </c>
      <c r="AA36" s="239">
        <f>SUM(AA32:AA35)</f>
        <v>1390877160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63352687</v>
      </c>
      <c r="D6" s="155"/>
      <c r="E6" s="59">
        <v>80000000</v>
      </c>
      <c r="F6" s="60">
        <v>80443860</v>
      </c>
      <c r="G6" s="60">
        <v>188121425</v>
      </c>
      <c r="H6" s="60">
        <v>209410771</v>
      </c>
      <c r="I6" s="60">
        <v>92117015</v>
      </c>
      <c r="J6" s="60">
        <v>92117015</v>
      </c>
      <c r="K6" s="60">
        <v>3667086</v>
      </c>
      <c r="L6" s="60">
        <v>131994739</v>
      </c>
      <c r="M6" s="60">
        <v>223150647</v>
      </c>
      <c r="N6" s="60">
        <v>223150647</v>
      </c>
      <c r="O6" s="60">
        <v>144862668</v>
      </c>
      <c r="P6" s="60">
        <v>325135945</v>
      </c>
      <c r="Q6" s="60">
        <v>117398259</v>
      </c>
      <c r="R6" s="60">
        <v>117398259</v>
      </c>
      <c r="S6" s="60">
        <v>74657</v>
      </c>
      <c r="T6" s="60">
        <v>74656</v>
      </c>
      <c r="U6" s="60">
        <v>74656</v>
      </c>
      <c r="V6" s="60">
        <v>74656</v>
      </c>
      <c r="W6" s="60">
        <v>74656</v>
      </c>
      <c r="X6" s="60">
        <v>80443860</v>
      </c>
      <c r="Y6" s="60">
        <v>-80369204</v>
      </c>
      <c r="Z6" s="140">
        <v>-99.91</v>
      </c>
      <c r="AA6" s="62">
        <v>80443860</v>
      </c>
    </row>
    <row r="7" spans="1:27" ht="13.5">
      <c r="A7" s="249" t="s">
        <v>144</v>
      </c>
      <c r="B7" s="182"/>
      <c r="C7" s="155">
        <v>2137188521</v>
      </c>
      <c r="D7" s="155"/>
      <c r="E7" s="59">
        <v>2303434000</v>
      </c>
      <c r="F7" s="60">
        <v>2381742605</v>
      </c>
      <c r="G7" s="60">
        <v>2538527567</v>
      </c>
      <c r="H7" s="60">
        <v>2514310228</v>
      </c>
      <c r="I7" s="60">
        <v>2526057128</v>
      </c>
      <c r="J7" s="60">
        <v>2526057128</v>
      </c>
      <c r="K7" s="60">
        <v>2443398937</v>
      </c>
      <c r="L7" s="60">
        <v>2201820869</v>
      </c>
      <c r="M7" s="60">
        <v>2496422576</v>
      </c>
      <c r="N7" s="60">
        <v>2496422576</v>
      </c>
      <c r="O7" s="60">
        <v>2504965342</v>
      </c>
      <c r="P7" s="60">
        <v>2444770226</v>
      </c>
      <c r="Q7" s="60">
        <v>2796528776</v>
      </c>
      <c r="R7" s="60">
        <v>2796528776</v>
      </c>
      <c r="S7" s="60">
        <v>2779976945</v>
      </c>
      <c r="T7" s="60">
        <v>2816667154</v>
      </c>
      <c r="U7" s="60">
        <v>2513933655</v>
      </c>
      <c r="V7" s="60">
        <v>2513933655</v>
      </c>
      <c r="W7" s="60">
        <v>2513933655</v>
      </c>
      <c r="X7" s="60">
        <v>2381742605</v>
      </c>
      <c r="Y7" s="60">
        <v>132191050</v>
      </c>
      <c r="Z7" s="140">
        <v>5.55</v>
      </c>
      <c r="AA7" s="62">
        <v>2381742605</v>
      </c>
    </row>
    <row r="8" spans="1:27" ht="13.5">
      <c r="A8" s="249" t="s">
        <v>145</v>
      </c>
      <c r="B8" s="182"/>
      <c r="C8" s="155">
        <v>694804519</v>
      </c>
      <c r="D8" s="155"/>
      <c r="E8" s="59">
        <v>671945000</v>
      </c>
      <c r="F8" s="60">
        <v>671946000</v>
      </c>
      <c r="G8" s="60">
        <v>900364744</v>
      </c>
      <c r="H8" s="60">
        <v>405840904</v>
      </c>
      <c r="I8" s="60">
        <v>530067583</v>
      </c>
      <c r="J8" s="60">
        <v>530067583</v>
      </c>
      <c r="K8" s="60">
        <v>555556104</v>
      </c>
      <c r="L8" s="60">
        <v>620411751</v>
      </c>
      <c r="M8" s="60">
        <v>591270425</v>
      </c>
      <c r="N8" s="60">
        <v>591270425</v>
      </c>
      <c r="O8" s="60">
        <v>502560692</v>
      </c>
      <c r="P8" s="60">
        <v>491520728</v>
      </c>
      <c r="Q8" s="60">
        <v>499002952</v>
      </c>
      <c r="R8" s="60">
        <v>499002952</v>
      </c>
      <c r="S8" s="60">
        <v>554324148</v>
      </c>
      <c r="T8" s="60">
        <v>342148392</v>
      </c>
      <c r="U8" s="60">
        <v>527950395</v>
      </c>
      <c r="V8" s="60">
        <v>527950395</v>
      </c>
      <c r="W8" s="60">
        <v>527950395</v>
      </c>
      <c r="X8" s="60">
        <v>671946000</v>
      </c>
      <c r="Y8" s="60">
        <v>-143995605</v>
      </c>
      <c r="Z8" s="140">
        <v>-21.43</v>
      </c>
      <c r="AA8" s="62">
        <v>671946000</v>
      </c>
    </row>
    <row r="9" spans="1:27" ht="13.5">
      <c r="A9" s="249" t="s">
        <v>146</v>
      </c>
      <c r="B9" s="182"/>
      <c r="C9" s="155">
        <v>85591524</v>
      </c>
      <c r="D9" s="155"/>
      <c r="E9" s="59">
        <v>98188000</v>
      </c>
      <c r="F9" s="60">
        <v>98215416</v>
      </c>
      <c r="G9" s="60">
        <v>264303182</v>
      </c>
      <c r="H9" s="60">
        <v>649272924</v>
      </c>
      <c r="I9" s="60">
        <v>528654767</v>
      </c>
      <c r="J9" s="60">
        <v>528654767</v>
      </c>
      <c r="K9" s="60">
        <v>570214139</v>
      </c>
      <c r="L9" s="60">
        <v>602972775</v>
      </c>
      <c r="M9" s="60">
        <v>654231337</v>
      </c>
      <c r="N9" s="60">
        <v>654231337</v>
      </c>
      <c r="O9" s="60">
        <v>517688185</v>
      </c>
      <c r="P9" s="60">
        <v>535175586</v>
      </c>
      <c r="Q9" s="60">
        <v>540517557</v>
      </c>
      <c r="R9" s="60">
        <v>540517557</v>
      </c>
      <c r="S9" s="60">
        <v>558854774</v>
      </c>
      <c r="T9" s="60">
        <v>545779993</v>
      </c>
      <c r="U9" s="60">
        <v>572227414</v>
      </c>
      <c r="V9" s="60">
        <v>572227414</v>
      </c>
      <c r="W9" s="60">
        <v>572227414</v>
      </c>
      <c r="X9" s="60">
        <v>98215416</v>
      </c>
      <c r="Y9" s="60">
        <v>474011998</v>
      </c>
      <c r="Z9" s="140">
        <v>482.62</v>
      </c>
      <c r="AA9" s="62">
        <v>98215416</v>
      </c>
    </row>
    <row r="10" spans="1:27" ht="13.5">
      <c r="A10" s="249" t="s">
        <v>147</v>
      </c>
      <c r="B10" s="182"/>
      <c r="C10" s="155">
        <v>17552</v>
      </c>
      <c r="D10" s="155"/>
      <c r="E10" s="59">
        <v>14000</v>
      </c>
      <c r="F10" s="60">
        <v>14000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14000</v>
      </c>
      <c r="Y10" s="159">
        <v>-14000</v>
      </c>
      <c r="Z10" s="141">
        <v>-100</v>
      </c>
      <c r="AA10" s="225">
        <v>14000</v>
      </c>
    </row>
    <row r="11" spans="1:27" ht="13.5">
      <c r="A11" s="249" t="s">
        <v>148</v>
      </c>
      <c r="B11" s="182"/>
      <c r="C11" s="155">
        <v>44878411</v>
      </c>
      <c r="D11" s="155"/>
      <c r="E11" s="59">
        <v>96800000</v>
      </c>
      <c r="F11" s="60">
        <v>96800000</v>
      </c>
      <c r="G11" s="60">
        <v>37775428</v>
      </c>
      <c r="H11" s="60">
        <v>44233883</v>
      </c>
      <c r="I11" s="60">
        <v>44048781</v>
      </c>
      <c r="J11" s="60">
        <v>44048781</v>
      </c>
      <c r="K11" s="60">
        <v>44612500</v>
      </c>
      <c r="L11" s="60">
        <v>46756909</v>
      </c>
      <c r="M11" s="60">
        <v>47321127</v>
      </c>
      <c r="N11" s="60">
        <v>47321127</v>
      </c>
      <c r="O11" s="60">
        <v>47484708</v>
      </c>
      <c r="P11" s="60">
        <v>46264297</v>
      </c>
      <c r="Q11" s="60">
        <v>43831315</v>
      </c>
      <c r="R11" s="60">
        <v>43831315</v>
      </c>
      <c r="S11" s="60">
        <v>42940032</v>
      </c>
      <c r="T11" s="60">
        <v>43397258</v>
      </c>
      <c r="U11" s="60">
        <v>36715097</v>
      </c>
      <c r="V11" s="60">
        <v>36715097</v>
      </c>
      <c r="W11" s="60">
        <v>36715097</v>
      </c>
      <c r="X11" s="60">
        <v>96800000</v>
      </c>
      <c r="Y11" s="60">
        <v>-60084903</v>
      </c>
      <c r="Z11" s="140">
        <v>-62.07</v>
      </c>
      <c r="AA11" s="62">
        <v>96800000</v>
      </c>
    </row>
    <row r="12" spans="1:27" ht="13.5">
      <c r="A12" s="250" t="s">
        <v>56</v>
      </c>
      <c r="B12" s="251"/>
      <c r="C12" s="168">
        <f aca="true" t="shared" si="0" ref="C12:Y12">SUM(C6:C11)</f>
        <v>3025833214</v>
      </c>
      <c r="D12" s="168">
        <f>SUM(D6:D11)</f>
        <v>0</v>
      </c>
      <c r="E12" s="72">
        <f t="shared" si="0"/>
        <v>3250381000</v>
      </c>
      <c r="F12" s="73">
        <f t="shared" si="0"/>
        <v>3329161881</v>
      </c>
      <c r="G12" s="73">
        <f t="shared" si="0"/>
        <v>3929092346</v>
      </c>
      <c r="H12" s="73">
        <f t="shared" si="0"/>
        <v>3823068710</v>
      </c>
      <c r="I12" s="73">
        <f t="shared" si="0"/>
        <v>3720945274</v>
      </c>
      <c r="J12" s="73">
        <f t="shared" si="0"/>
        <v>3720945274</v>
      </c>
      <c r="K12" s="73">
        <f t="shared" si="0"/>
        <v>3617448766</v>
      </c>
      <c r="L12" s="73">
        <f t="shared" si="0"/>
        <v>3603957043</v>
      </c>
      <c r="M12" s="73">
        <f t="shared" si="0"/>
        <v>4012396112</v>
      </c>
      <c r="N12" s="73">
        <f t="shared" si="0"/>
        <v>4012396112</v>
      </c>
      <c r="O12" s="73">
        <f t="shared" si="0"/>
        <v>3717561595</v>
      </c>
      <c r="P12" s="73">
        <f t="shared" si="0"/>
        <v>3842866782</v>
      </c>
      <c r="Q12" s="73">
        <f t="shared" si="0"/>
        <v>3997278859</v>
      </c>
      <c r="R12" s="73">
        <f t="shared" si="0"/>
        <v>3997278859</v>
      </c>
      <c r="S12" s="73">
        <f t="shared" si="0"/>
        <v>3936170556</v>
      </c>
      <c r="T12" s="73">
        <f t="shared" si="0"/>
        <v>3748067453</v>
      </c>
      <c r="U12" s="73">
        <f t="shared" si="0"/>
        <v>3650901217</v>
      </c>
      <c r="V12" s="73">
        <f t="shared" si="0"/>
        <v>3650901217</v>
      </c>
      <c r="W12" s="73">
        <f t="shared" si="0"/>
        <v>3650901217</v>
      </c>
      <c r="X12" s="73">
        <f t="shared" si="0"/>
        <v>3329161881</v>
      </c>
      <c r="Y12" s="73">
        <f t="shared" si="0"/>
        <v>321739336</v>
      </c>
      <c r="Z12" s="170">
        <f>+IF(X12&lt;&gt;0,+(Y12/X12)*100,0)</f>
        <v>9.664274297870948</v>
      </c>
      <c r="AA12" s="74">
        <f>SUM(AA6:AA11)</f>
        <v>3329161881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9440</v>
      </c>
      <c r="D15" s="155"/>
      <c r="E15" s="59">
        <v>60000</v>
      </c>
      <c r="F15" s="60">
        <v>60000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60000</v>
      </c>
      <c r="Y15" s="60">
        <v>-60000</v>
      </c>
      <c r="Z15" s="140">
        <v>-100</v>
      </c>
      <c r="AA15" s="62">
        <v>60000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>
        <v>27111</v>
      </c>
      <c r="P16" s="159">
        <v>16693</v>
      </c>
      <c r="Q16" s="60">
        <v>18880</v>
      </c>
      <c r="R16" s="159">
        <v>18880</v>
      </c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328302103</v>
      </c>
      <c r="D17" s="155"/>
      <c r="E17" s="59">
        <v>411400000</v>
      </c>
      <c r="F17" s="60">
        <v>441400000</v>
      </c>
      <c r="G17" s="60">
        <v>333278305</v>
      </c>
      <c r="H17" s="60">
        <v>328302102</v>
      </c>
      <c r="I17" s="60">
        <v>328302102</v>
      </c>
      <c r="J17" s="60">
        <v>328302102</v>
      </c>
      <c r="K17" s="60">
        <v>328302102</v>
      </c>
      <c r="L17" s="60">
        <v>328302102</v>
      </c>
      <c r="M17" s="60">
        <v>328302102</v>
      </c>
      <c r="N17" s="60">
        <v>328302102</v>
      </c>
      <c r="O17" s="60">
        <v>328302102</v>
      </c>
      <c r="P17" s="60">
        <v>328302102</v>
      </c>
      <c r="Q17" s="60">
        <v>328302102</v>
      </c>
      <c r="R17" s="60">
        <v>328302102</v>
      </c>
      <c r="S17" s="60">
        <v>328302102</v>
      </c>
      <c r="T17" s="60">
        <v>328302102</v>
      </c>
      <c r="U17" s="60">
        <v>328302102</v>
      </c>
      <c r="V17" s="60">
        <v>328302102</v>
      </c>
      <c r="W17" s="60">
        <v>328302102</v>
      </c>
      <c r="X17" s="60">
        <v>441400000</v>
      </c>
      <c r="Y17" s="60">
        <v>-113097898</v>
      </c>
      <c r="Z17" s="140">
        <v>-25.62</v>
      </c>
      <c r="AA17" s="62">
        <v>441400000</v>
      </c>
    </row>
    <row r="18" spans="1:27" ht="13.5">
      <c r="A18" s="249" t="s">
        <v>153</v>
      </c>
      <c r="B18" s="182"/>
      <c r="C18" s="155">
        <v>81908295</v>
      </c>
      <c r="D18" s="155"/>
      <c r="E18" s="59"/>
      <c r="F18" s="60"/>
      <c r="G18" s="60">
        <v>59548855</v>
      </c>
      <c r="H18" s="60">
        <v>81908295</v>
      </c>
      <c r="I18" s="60">
        <v>81908295</v>
      </c>
      <c r="J18" s="60">
        <v>81908295</v>
      </c>
      <c r="K18" s="60">
        <v>81908295</v>
      </c>
      <c r="L18" s="60">
        <v>81908295</v>
      </c>
      <c r="M18" s="60">
        <v>81908295</v>
      </c>
      <c r="N18" s="60">
        <v>81908295</v>
      </c>
      <c r="O18" s="60">
        <v>81908295</v>
      </c>
      <c r="P18" s="60">
        <v>81908295</v>
      </c>
      <c r="Q18" s="60">
        <v>81908295</v>
      </c>
      <c r="R18" s="60">
        <v>81908295</v>
      </c>
      <c r="S18" s="60">
        <v>81908295</v>
      </c>
      <c r="T18" s="60">
        <v>81908295</v>
      </c>
      <c r="U18" s="60">
        <v>81908295</v>
      </c>
      <c r="V18" s="60">
        <v>81908295</v>
      </c>
      <c r="W18" s="60">
        <v>81908295</v>
      </c>
      <c r="X18" s="60"/>
      <c r="Y18" s="60">
        <v>81908295</v>
      </c>
      <c r="Z18" s="140"/>
      <c r="AA18" s="62"/>
    </row>
    <row r="19" spans="1:27" ht="13.5">
      <c r="A19" s="249" t="s">
        <v>154</v>
      </c>
      <c r="B19" s="182"/>
      <c r="C19" s="155">
        <v>12036600154</v>
      </c>
      <c r="D19" s="155"/>
      <c r="E19" s="59">
        <v>11197291000</v>
      </c>
      <c r="F19" s="60">
        <v>11197292000</v>
      </c>
      <c r="G19" s="60">
        <v>10545768115</v>
      </c>
      <c r="H19" s="60">
        <v>12110050496</v>
      </c>
      <c r="I19" s="60">
        <v>11963613602</v>
      </c>
      <c r="J19" s="60">
        <v>11963613602</v>
      </c>
      <c r="K19" s="60">
        <v>12007626627</v>
      </c>
      <c r="L19" s="60">
        <v>12035268569</v>
      </c>
      <c r="M19" s="60">
        <v>12089259811</v>
      </c>
      <c r="N19" s="60">
        <v>12089259811</v>
      </c>
      <c r="O19" s="60">
        <v>12098147176</v>
      </c>
      <c r="P19" s="60">
        <v>12090581190</v>
      </c>
      <c r="Q19" s="60">
        <v>12130624630</v>
      </c>
      <c r="R19" s="60">
        <v>12130624630</v>
      </c>
      <c r="S19" s="60">
        <v>12113020807</v>
      </c>
      <c r="T19" s="60">
        <v>12105482357</v>
      </c>
      <c r="U19" s="60">
        <v>12345001108</v>
      </c>
      <c r="V19" s="60">
        <v>12345001108</v>
      </c>
      <c r="W19" s="60">
        <v>12345001108</v>
      </c>
      <c r="X19" s="60">
        <v>11197292000</v>
      </c>
      <c r="Y19" s="60">
        <v>1147709108</v>
      </c>
      <c r="Z19" s="140">
        <v>10.25</v>
      </c>
      <c r="AA19" s="62">
        <v>11197292000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98373784</v>
      </c>
      <c r="D22" s="155"/>
      <c r="E22" s="59">
        <v>22800000</v>
      </c>
      <c r="F22" s="60">
        <v>22800000</v>
      </c>
      <c r="G22" s="60">
        <v>28921867</v>
      </c>
      <c r="H22" s="60">
        <v>98373777</v>
      </c>
      <c r="I22" s="60">
        <v>98373777</v>
      </c>
      <c r="J22" s="60">
        <v>98373777</v>
      </c>
      <c r="K22" s="60">
        <v>98373777</v>
      </c>
      <c r="L22" s="60">
        <v>98373777</v>
      </c>
      <c r="M22" s="60">
        <v>98373777</v>
      </c>
      <c r="N22" s="60">
        <v>98373777</v>
      </c>
      <c r="O22" s="60">
        <v>94759688</v>
      </c>
      <c r="P22" s="60">
        <v>94243390</v>
      </c>
      <c r="Q22" s="60">
        <v>93727092</v>
      </c>
      <c r="R22" s="60">
        <v>93727092</v>
      </c>
      <c r="S22" s="60">
        <v>93210793</v>
      </c>
      <c r="T22" s="60">
        <v>93210793</v>
      </c>
      <c r="U22" s="60">
        <v>92178196</v>
      </c>
      <c r="V22" s="60">
        <v>92178196</v>
      </c>
      <c r="W22" s="60">
        <v>92178196</v>
      </c>
      <c r="X22" s="60">
        <v>22800000</v>
      </c>
      <c r="Y22" s="60">
        <v>69378196</v>
      </c>
      <c r="Z22" s="140">
        <v>304.29</v>
      </c>
      <c r="AA22" s="62">
        <v>22800000</v>
      </c>
    </row>
    <row r="23" spans="1:27" ht="13.5">
      <c r="A23" s="249" t="s">
        <v>158</v>
      </c>
      <c r="B23" s="182"/>
      <c r="C23" s="155">
        <v>66444415</v>
      </c>
      <c r="D23" s="155"/>
      <c r="E23" s="59">
        <v>75160000</v>
      </c>
      <c r="F23" s="60">
        <v>75160000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75160000</v>
      </c>
      <c r="Y23" s="159">
        <v>-75160000</v>
      </c>
      <c r="Z23" s="141">
        <v>-100</v>
      </c>
      <c r="AA23" s="225">
        <v>75160000</v>
      </c>
    </row>
    <row r="24" spans="1:27" ht="13.5">
      <c r="A24" s="250" t="s">
        <v>57</v>
      </c>
      <c r="B24" s="253"/>
      <c r="C24" s="168">
        <f aca="true" t="shared" si="1" ref="C24:Y24">SUM(C15:C23)</f>
        <v>12611638191</v>
      </c>
      <c r="D24" s="168">
        <f>SUM(D15:D23)</f>
        <v>0</v>
      </c>
      <c r="E24" s="76">
        <f t="shared" si="1"/>
        <v>11706711000</v>
      </c>
      <c r="F24" s="77">
        <f t="shared" si="1"/>
        <v>11736712000</v>
      </c>
      <c r="G24" s="77">
        <f t="shared" si="1"/>
        <v>10967517142</v>
      </c>
      <c r="H24" s="77">
        <f t="shared" si="1"/>
        <v>12618634670</v>
      </c>
      <c r="I24" s="77">
        <f t="shared" si="1"/>
        <v>12472197776</v>
      </c>
      <c r="J24" s="77">
        <f t="shared" si="1"/>
        <v>12472197776</v>
      </c>
      <c r="K24" s="77">
        <f t="shared" si="1"/>
        <v>12516210801</v>
      </c>
      <c r="L24" s="77">
        <f t="shared" si="1"/>
        <v>12543852743</v>
      </c>
      <c r="M24" s="77">
        <f t="shared" si="1"/>
        <v>12597843985</v>
      </c>
      <c r="N24" s="77">
        <f t="shared" si="1"/>
        <v>12597843985</v>
      </c>
      <c r="O24" s="77">
        <f t="shared" si="1"/>
        <v>12603144372</v>
      </c>
      <c r="P24" s="77">
        <f t="shared" si="1"/>
        <v>12595051670</v>
      </c>
      <c r="Q24" s="77">
        <f t="shared" si="1"/>
        <v>12634580999</v>
      </c>
      <c r="R24" s="77">
        <f t="shared" si="1"/>
        <v>12634580999</v>
      </c>
      <c r="S24" s="77">
        <f t="shared" si="1"/>
        <v>12616441997</v>
      </c>
      <c r="T24" s="77">
        <f t="shared" si="1"/>
        <v>12608903547</v>
      </c>
      <c r="U24" s="77">
        <f t="shared" si="1"/>
        <v>12847389701</v>
      </c>
      <c r="V24" s="77">
        <f t="shared" si="1"/>
        <v>12847389701</v>
      </c>
      <c r="W24" s="77">
        <f t="shared" si="1"/>
        <v>12847389701</v>
      </c>
      <c r="X24" s="77">
        <f t="shared" si="1"/>
        <v>11736712000</v>
      </c>
      <c r="Y24" s="77">
        <f t="shared" si="1"/>
        <v>1110677701</v>
      </c>
      <c r="Z24" s="212">
        <f>+IF(X24&lt;&gt;0,+(Y24/X24)*100,0)</f>
        <v>9.463278139567539</v>
      </c>
      <c r="AA24" s="79">
        <f>SUM(AA15:AA23)</f>
        <v>11736712000</v>
      </c>
    </row>
    <row r="25" spans="1:27" ht="13.5">
      <c r="A25" s="250" t="s">
        <v>159</v>
      </c>
      <c r="B25" s="251"/>
      <c r="C25" s="168">
        <f aca="true" t="shared" si="2" ref="C25:Y25">+C12+C24</f>
        <v>15637471405</v>
      </c>
      <c r="D25" s="168">
        <f>+D12+D24</f>
        <v>0</v>
      </c>
      <c r="E25" s="72">
        <f t="shared" si="2"/>
        <v>14957092000</v>
      </c>
      <c r="F25" s="73">
        <f t="shared" si="2"/>
        <v>15065873881</v>
      </c>
      <c r="G25" s="73">
        <f t="shared" si="2"/>
        <v>14896609488</v>
      </c>
      <c r="H25" s="73">
        <f t="shared" si="2"/>
        <v>16441703380</v>
      </c>
      <c r="I25" s="73">
        <f t="shared" si="2"/>
        <v>16193143050</v>
      </c>
      <c r="J25" s="73">
        <f t="shared" si="2"/>
        <v>16193143050</v>
      </c>
      <c r="K25" s="73">
        <f t="shared" si="2"/>
        <v>16133659567</v>
      </c>
      <c r="L25" s="73">
        <f t="shared" si="2"/>
        <v>16147809786</v>
      </c>
      <c r="M25" s="73">
        <f t="shared" si="2"/>
        <v>16610240097</v>
      </c>
      <c r="N25" s="73">
        <f t="shared" si="2"/>
        <v>16610240097</v>
      </c>
      <c r="O25" s="73">
        <f t="shared" si="2"/>
        <v>16320705967</v>
      </c>
      <c r="P25" s="73">
        <f t="shared" si="2"/>
        <v>16437918452</v>
      </c>
      <c r="Q25" s="73">
        <f t="shared" si="2"/>
        <v>16631859858</v>
      </c>
      <c r="R25" s="73">
        <f t="shared" si="2"/>
        <v>16631859858</v>
      </c>
      <c r="S25" s="73">
        <f t="shared" si="2"/>
        <v>16552612553</v>
      </c>
      <c r="T25" s="73">
        <f t="shared" si="2"/>
        <v>16356971000</v>
      </c>
      <c r="U25" s="73">
        <f t="shared" si="2"/>
        <v>16498290918</v>
      </c>
      <c r="V25" s="73">
        <f t="shared" si="2"/>
        <v>16498290918</v>
      </c>
      <c r="W25" s="73">
        <f t="shared" si="2"/>
        <v>16498290918</v>
      </c>
      <c r="X25" s="73">
        <f t="shared" si="2"/>
        <v>15065873881</v>
      </c>
      <c r="Y25" s="73">
        <f t="shared" si="2"/>
        <v>1432417037</v>
      </c>
      <c r="Z25" s="170">
        <f>+IF(X25&lt;&gt;0,+(Y25/X25)*100,0)</f>
        <v>9.507693004163945</v>
      </c>
      <c r="AA25" s="74">
        <f>+AA12+AA24</f>
        <v>15065873881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48835300</v>
      </c>
      <c r="D30" s="155"/>
      <c r="E30" s="59">
        <v>46097000</v>
      </c>
      <c r="F30" s="60">
        <v>46097000</v>
      </c>
      <c r="G30" s="60">
        <v>57416464</v>
      </c>
      <c r="H30" s="60">
        <v>48835300</v>
      </c>
      <c r="I30" s="60">
        <v>48835300</v>
      </c>
      <c r="J30" s="60">
        <v>48835300</v>
      </c>
      <c r="K30" s="60">
        <v>48835300</v>
      </c>
      <c r="L30" s="60">
        <v>48835300</v>
      </c>
      <c r="M30" s="60">
        <v>48835300</v>
      </c>
      <c r="N30" s="60">
        <v>48835300</v>
      </c>
      <c r="O30" s="60">
        <v>46097194</v>
      </c>
      <c r="P30" s="60">
        <v>46097194</v>
      </c>
      <c r="Q30" s="60">
        <v>46097194</v>
      </c>
      <c r="R30" s="60">
        <v>46097194</v>
      </c>
      <c r="S30" s="60">
        <v>46097194</v>
      </c>
      <c r="T30" s="60">
        <v>46097194</v>
      </c>
      <c r="U30" s="60">
        <v>46097194</v>
      </c>
      <c r="V30" s="60">
        <v>46097194</v>
      </c>
      <c r="W30" s="60">
        <v>46097194</v>
      </c>
      <c r="X30" s="60">
        <v>46097000</v>
      </c>
      <c r="Y30" s="60">
        <v>194</v>
      </c>
      <c r="Z30" s="140"/>
      <c r="AA30" s="62">
        <v>46097000</v>
      </c>
    </row>
    <row r="31" spans="1:27" ht="13.5">
      <c r="A31" s="249" t="s">
        <v>163</v>
      </c>
      <c r="B31" s="182"/>
      <c r="C31" s="155">
        <v>48504722</v>
      </c>
      <c r="D31" s="155"/>
      <c r="E31" s="59">
        <v>54050000</v>
      </c>
      <c r="F31" s="60">
        <v>54050000</v>
      </c>
      <c r="G31" s="60">
        <v>50635621</v>
      </c>
      <c r="H31" s="60">
        <v>52357496</v>
      </c>
      <c r="I31" s="60">
        <v>52586288</v>
      </c>
      <c r="J31" s="60">
        <v>52586288</v>
      </c>
      <c r="K31" s="60">
        <v>52810999</v>
      </c>
      <c r="L31" s="60">
        <v>53042724</v>
      </c>
      <c r="M31" s="60">
        <v>53146664</v>
      </c>
      <c r="N31" s="60">
        <v>53146664</v>
      </c>
      <c r="O31" s="60">
        <v>59220585</v>
      </c>
      <c r="P31" s="60">
        <v>52780476</v>
      </c>
      <c r="Q31" s="60">
        <v>53052250</v>
      </c>
      <c r="R31" s="60">
        <v>53052250</v>
      </c>
      <c r="S31" s="60">
        <v>53116755</v>
      </c>
      <c r="T31" s="60">
        <v>53319934</v>
      </c>
      <c r="U31" s="60">
        <v>53672580</v>
      </c>
      <c r="V31" s="60">
        <v>53672580</v>
      </c>
      <c r="W31" s="60">
        <v>53672580</v>
      </c>
      <c r="X31" s="60">
        <v>54050000</v>
      </c>
      <c r="Y31" s="60">
        <v>-377420</v>
      </c>
      <c r="Z31" s="140">
        <v>-0.7</v>
      </c>
      <c r="AA31" s="62">
        <v>54050000</v>
      </c>
    </row>
    <row r="32" spans="1:27" ht="13.5">
      <c r="A32" s="249" t="s">
        <v>164</v>
      </c>
      <c r="B32" s="182"/>
      <c r="C32" s="155">
        <v>741359802</v>
      </c>
      <c r="D32" s="155"/>
      <c r="E32" s="59">
        <v>774300000</v>
      </c>
      <c r="F32" s="60">
        <v>774300000</v>
      </c>
      <c r="G32" s="60">
        <v>1003498119</v>
      </c>
      <c r="H32" s="60">
        <v>1182881424</v>
      </c>
      <c r="I32" s="60">
        <v>1029122719</v>
      </c>
      <c r="J32" s="60">
        <v>1029122719</v>
      </c>
      <c r="K32" s="60">
        <v>817735505</v>
      </c>
      <c r="L32" s="60">
        <v>892902455</v>
      </c>
      <c r="M32" s="60">
        <v>1046260154</v>
      </c>
      <c r="N32" s="60">
        <v>1046260154</v>
      </c>
      <c r="O32" s="60">
        <v>726979099</v>
      </c>
      <c r="P32" s="60">
        <v>881893255</v>
      </c>
      <c r="Q32" s="60">
        <v>879566089</v>
      </c>
      <c r="R32" s="60">
        <v>879566089</v>
      </c>
      <c r="S32" s="60">
        <v>737836010</v>
      </c>
      <c r="T32" s="60">
        <v>766842809</v>
      </c>
      <c r="U32" s="60">
        <v>841500592</v>
      </c>
      <c r="V32" s="60">
        <v>841500592</v>
      </c>
      <c r="W32" s="60">
        <v>841500592</v>
      </c>
      <c r="X32" s="60">
        <v>774300000</v>
      </c>
      <c r="Y32" s="60">
        <v>67200592</v>
      </c>
      <c r="Z32" s="140">
        <v>8.68</v>
      </c>
      <c r="AA32" s="62">
        <v>774300000</v>
      </c>
    </row>
    <row r="33" spans="1:27" ht="13.5">
      <c r="A33" s="249" t="s">
        <v>165</v>
      </c>
      <c r="B33" s="182"/>
      <c r="C33" s="155">
        <v>181899989</v>
      </c>
      <c r="D33" s="155"/>
      <c r="E33" s="59">
        <v>151780000</v>
      </c>
      <c r="F33" s="60">
        <v>151780000</v>
      </c>
      <c r="G33" s="60">
        <v>117882613</v>
      </c>
      <c r="H33" s="60">
        <v>166234394</v>
      </c>
      <c r="I33" s="60">
        <v>166234394</v>
      </c>
      <c r="J33" s="60">
        <v>166234394</v>
      </c>
      <c r="K33" s="60">
        <v>166234394</v>
      </c>
      <c r="L33" s="60">
        <v>166234394</v>
      </c>
      <c r="M33" s="60">
        <v>166234394</v>
      </c>
      <c r="N33" s="60">
        <v>166234394</v>
      </c>
      <c r="O33" s="60">
        <v>166234394</v>
      </c>
      <c r="P33" s="60">
        <v>166234394</v>
      </c>
      <c r="Q33" s="60">
        <v>166234394</v>
      </c>
      <c r="R33" s="60">
        <v>166234394</v>
      </c>
      <c r="S33" s="60">
        <v>166234394</v>
      </c>
      <c r="T33" s="60">
        <v>166234394</v>
      </c>
      <c r="U33" s="60">
        <v>166234394</v>
      </c>
      <c r="V33" s="60">
        <v>166234394</v>
      </c>
      <c r="W33" s="60">
        <v>166234394</v>
      </c>
      <c r="X33" s="60">
        <v>151780000</v>
      </c>
      <c r="Y33" s="60">
        <v>14454394</v>
      </c>
      <c r="Z33" s="140">
        <v>9.52</v>
      </c>
      <c r="AA33" s="62">
        <v>151780000</v>
      </c>
    </row>
    <row r="34" spans="1:27" ht="13.5">
      <c r="A34" s="250" t="s">
        <v>58</v>
      </c>
      <c r="B34" s="251"/>
      <c r="C34" s="168">
        <f aca="true" t="shared" si="3" ref="C34:Y34">SUM(C29:C33)</f>
        <v>1020599813</v>
      </c>
      <c r="D34" s="168">
        <f>SUM(D29:D33)</f>
        <v>0</v>
      </c>
      <c r="E34" s="72">
        <f t="shared" si="3"/>
        <v>1026227000</v>
      </c>
      <c r="F34" s="73">
        <f t="shared" si="3"/>
        <v>1026227000</v>
      </c>
      <c r="G34" s="73">
        <f t="shared" si="3"/>
        <v>1229432817</v>
      </c>
      <c r="H34" s="73">
        <f t="shared" si="3"/>
        <v>1450308614</v>
      </c>
      <c r="I34" s="73">
        <f t="shared" si="3"/>
        <v>1296778701</v>
      </c>
      <c r="J34" s="73">
        <f t="shared" si="3"/>
        <v>1296778701</v>
      </c>
      <c r="K34" s="73">
        <f t="shared" si="3"/>
        <v>1085616198</v>
      </c>
      <c r="L34" s="73">
        <f t="shared" si="3"/>
        <v>1161014873</v>
      </c>
      <c r="M34" s="73">
        <f t="shared" si="3"/>
        <v>1314476512</v>
      </c>
      <c r="N34" s="73">
        <f t="shared" si="3"/>
        <v>1314476512</v>
      </c>
      <c r="O34" s="73">
        <f t="shared" si="3"/>
        <v>998531272</v>
      </c>
      <c r="P34" s="73">
        <f t="shared" si="3"/>
        <v>1147005319</v>
      </c>
      <c r="Q34" s="73">
        <f t="shared" si="3"/>
        <v>1144949927</v>
      </c>
      <c r="R34" s="73">
        <f t="shared" si="3"/>
        <v>1144949927</v>
      </c>
      <c r="S34" s="73">
        <f t="shared" si="3"/>
        <v>1003284353</v>
      </c>
      <c r="T34" s="73">
        <f t="shared" si="3"/>
        <v>1032494331</v>
      </c>
      <c r="U34" s="73">
        <f t="shared" si="3"/>
        <v>1107504760</v>
      </c>
      <c r="V34" s="73">
        <f t="shared" si="3"/>
        <v>1107504760</v>
      </c>
      <c r="W34" s="73">
        <f t="shared" si="3"/>
        <v>1107504760</v>
      </c>
      <c r="X34" s="73">
        <f t="shared" si="3"/>
        <v>1026227000</v>
      </c>
      <c r="Y34" s="73">
        <f t="shared" si="3"/>
        <v>81277760</v>
      </c>
      <c r="Z34" s="170">
        <f>+IF(X34&lt;&gt;0,+(Y34/X34)*100,0)</f>
        <v>7.920056673620944</v>
      </c>
      <c r="AA34" s="74">
        <f>SUM(AA29:AA33)</f>
        <v>1026227000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497243882</v>
      </c>
      <c r="D37" s="155"/>
      <c r="E37" s="59">
        <v>500418000</v>
      </c>
      <c r="F37" s="60">
        <v>500418000</v>
      </c>
      <c r="G37" s="60">
        <v>489043112</v>
      </c>
      <c r="H37" s="60">
        <v>497243882</v>
      </c>
      <c r="I37" s="60">
        <v>486874016</v>
      </c>
      <c r="J37" s="60">
        <v>486874016</v>
      </c>
      <c r="K37" s="60">
        <v>486874016</v>
      </c>
      <c r="L37" s="60">
        <v>486874016</v>
      </c>
      <c r="M37" s="60">
        <v>474797933</v>
      </c>
      <c r="N37" s="60">
        <v>474797933</v>
      </c>
      <c r="O37" s="60">
        <v>477536039</v>
      </c>
      <c r="P37" s="60">
        <v>477536039</v>
      </c>
      <c r="Q37" s="60">
        <v>466741114</v>
      </c>
      <c r="R37" s="60">
        <v>466741114</v>
      </c>
      <c r="S37" s="60">
        <v>466741114</v>
      </c>
      <c r="T37" s="60">
        <v>466741114</v>
      </c>
      <c r="U37" s="60">
        <v>453884794</v>
      </c>
      <c r="V37" s="60">
        <v>453884794</v>
      </c>
      <c r="W37" s="60">
        <v>453884794</v>
      </c>
      <c r="X37" s="60">
        <v>500418000</v>
      </c>
      <c r="Y37" s="60">
        <v>-46533206</v>
      </c>
      <c r="Z37" s="140">
        <v>-9.3</v>
      </c>
      <c r="AA37" s="62">
        <v>500418000</v>
      </c>
    </row>
    <row r="38" spans="1:27" ht="13.5">
      <c r="A38" s="249" t="s">
        <v>165</v>
      </c>
      <c r="B38" s="182"/>
      <c r="C38" s="155">
        <v>498290585</v>
      </c>
      <c r="D38" s="155"/>
      <c r="E38" s="59">
        <v>599090000</v>
      </c>
      <c r="F38" s="60">
        <v>599190000</v>
      </c>
      <c r="G38" s="60">
        <v>441139142</v>
      </c>
      <c r="H38" s="60">
        <v>465341051</v>
      </c>
      <c r="I38" s="60">
        <v>465341051</v>
      </c>
      <c r="J38" s="60">
        <v>465341051</v>
      </c>
      <c r="K38" s="60">
        <v>465341051</v>
      </c>
      <c r="L38" s="60">
        <v>513856180</v>
      </c>
      <c r="M38" s="60">
        <v>513856180</v>
      </c>
      <c r="N38" s="60">
        <v>513856180</v>
      </c>
      <c r="O38" s="60">
        <v>513856180</v>
      </c>
      <c r="P38" s="60">
        <v>513856180</v>
      </c>
      <c r="Q38" s="60">
        <v>513856180</v>
      </c>
      <c r="R38" s="60">
        <v>513856180</v>
      </c>
      <c r="S38" s="60">
        <v>513856180</v>
      </c>
      <c r="T38" s="60">
        <v>513856180</v>
      </c>
      <c r="U38" s="60">
        <v>513856180</v>
      </c>
      <c r="V38" s="60">
        <v>513856180</v>
      </c>
      <c r="W38" s="60">
        <v>513856180</v>
      </c>
      <c r="X38" s="60">
        <v>599190000</v>
      </c>
      <c r="Y38" s="60">
        <v>-85333820</v>
      </c>
      <c r="Z38" s="140">
        <v>-14.24</v>
      </c>
      <c r="AA38" s="62">
        <v>599190000</v>
      </c>
    </row>
    <row r="39" spans="1:27" ht="13.5">
      <c r="A39" s="250" t="s">
        <v>59</v>
      </c>
      <c r="B39" s="253"/>
      <c r="C39" s="168">
        <f aca="true" t="shared" si="4" ref="C39:Y39">SUM(C37:C38)</f>
        <v>995534467</v>
      </c>
      <c r="D39" s="168">
        <f>SUM(D37:D38)</f>
        <v>0</v>
      </c>
      <c r="E39" s="76">
        <f t="shared" si="4"/>
        <v>1099508000</v>
      </c>
      <c r="F39" s="77">
        <f t="shared" si="4"/>
        <v>1099608000</v>
      </c>
      <c r="G39" s="77">
        <f t="shared" si="4"/>
        <v>930182254</v>
      </c>
      <c r="H39" s="77">
        <f t="shared" si="4"/>
        <v>962584933</v>
      </c>
      <c r="I39" s="77">
        <f t="shared" si="4"/>
        <v>952215067</v>
      </c>
      <c r="J39" s="77">
        <f t="shared" si="4"/>
        <v>952215067</v>
      </c>
      <c r="K39" s="77">
        <f t="shared" si="4"/>
        <v>952215067</v>
      </c>
      <c r="L39" s="77">
        <f t="shared" si="4"/>
        <v>1000730196</v>
      </c>
      <c r="M39" s="77">
        <f t="shared" si="4"/>
        <v>988654113</v>
      </c>
      <c r="N39" s="77">
        <f t="shared" si="4"/>
        <v>988654113</v>
      </c>
      <c r="O39" s="77">
        <f t="shared" si="4"/>
        <v>991392219</v>
      </c>
      <c r="P39" s="77">
        <f t="shared" si="4"/>
        <v>991392219</v>
      </c>
      <c r="Q39" s="77">
        <f t="shared" si="4"/>
        <v>980597294</v>
      </c>
      <c r="R39" s="77">
        <f t="shared" si="4"/>
        <v>980597294</v>
      </c>
      <c r="S39" s="77">
        <f t="shared" si="4"/>
        <v>980597294</v>
      </c>
      <c r="T39" s="77">
        <f t="shared" si="4"/>
        <v>980597294</v>
      </c>
      <c r="U39" s="77">
        <f t="shared" si="4"/>
        <v>967740974</v>
      </c>
      <c r="V39" s="77">
        <f t="shared" si="4"/>
        <v>967740974</v>
      </c>
      <c r="W39" s="77">
        <f t="shared" si="4"/>
        <v>967740974</v>
      </c>
      <c r="X39" s="77">
        <f t="shared" si="4"/>
        <v>1099608000</v>
      </c>
      <c r="Y39" s="77">
        <f t="shared" si="4"/>
        <v>-131867026</v>
      </c>
      <c r="Z39" s="212">
        <f>+IF(X39&lt;&gt;0,+(Y39/X39)*100,0)</f>
        <v>-11.992185033211836</v>
      </c>
      <c r="AA39" s="79">
        <f>SUM(AA37:AA38)</f>
        <v>1099608000</v>
      </c>
    </row>
    <row r="40" spans="1:27" ht="13.5">
      <c r="A40" s="250" t="s">
        <v>167</v>
      </c>
      <c r="B40" s="251"/>
      <c r="C40" s="168">
        <f aca="true" t="shared" si="5" ref="C40:Y40">+C34+C39</f>
        <v>2016134280</v>
      </c>
      <c r="D40" s="168">
        <f>+D34+D39</f>
        <v>0</v>
      </c>
      <c r="E40" s="72">
        <f t="shared" si="5"/>
        <v>2125735000</v>
      </c>
      <c r="F40" s="73">
        <f t="shared" si="5"/>
        <v>2125835000</v>
      </c>
      <c r="G40" s="73">
        <f t="shared" si="5"/>
        <v>2159615071</v>
      </c>
      <c r="H40" s="73">
        <f t="shared" si="5"/>
        <v>2412893547</v>
      </c>
      <c r="I40" s="73">
        <f t="shared" si="5"/>
        <v>2248993768</v>
      </c>
      <c r="J40" s="73">
        <f t="shared" si="5"/>
        <v>2248993768</v>
      </c>
      <c r="K40" s="73">
        <f t="shared" si="5"/>
        <v>2037831265</v>
      </c>
      <c r="L40" s="73">
        <f t="shared" si="5"/>
        <v>2161745069</v>
      </c>
      <c r="M40" s="73">
        <f t="shared" si="5"/>
        <v>2303130625</v>
      </c>
      <c r="N40" s="73">
        <f t="shared" si="5"/>
        <v>2303130625</v>
      </c>
      <c r="O40" s="73">
        <f t="shared" si="5"/>
        <v>1989923491</v>
      </c>
      <c r="P40" s="73">
        <f t="shared" si="5"/>
        <v>2138397538</v>
      </c>
      <c r="Q40" s="73">
        <f t="shared" si="5"/>
        <v>2125547221</v>
      </c>
      <c r="R40" s="73">
        <f t="shared" si="5"/>
        <v>2125547221</v>
      </c>
      <c r="S40" s="73">
        <f t="shared" si="5"/>
        <v>1983881647</v>
      </c>
      <c r="T40" s="73">
        <f t="shared" si="5"/>
        <v>2013091625</v>
      </c>
      <c r="U40" s="73">
        <f t="shared" si="5"/>
        <v>2075245734</v>
      </c>
      <c r="V40" s="73">
        <f t="shared" si="5"/>
        <v>2075245734</v>
      </c>
      <c r="W40" s="73">
        <f t="shared" si="5"/>
        <v>2075245734</v>
      </c>
      <c r="X40" s="73">
        <f t="shared" si="5"/>
        <v>2125835000</v>
      </c>
      <c r="Y40" s="73">
        <f t="shared" si="5"/>
        <v>-50589266</v>
      </c>
      <c r="Z40" s="170">
        <f>+IF(X40&lt;&gt;0,+(Y40/X40)*100,0)</f>
        <v>-2.3797362448167427</v>
      </c>
      <c r="AA40" s="74">
        <f>+AA34+AA39</f>
        <v>2125835000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13621337125</v>
      </c>
      <c r="D42" s="257">
        <f>+D25-D40</f>
        <v>0</v>
      </c>
      <c r="E42" s="258">
        <f t="shared" si="6"/>
        <v>12831357000</v>
      </c>
      <c r="F42" s="259">
        <f t="shared" si="6"/>
        <v>12940038881</v>
      </c>
      <c r="G42" s="259">
        <f t="shared" si="6"/>
        <v>12736994417</v>
      </c>
      <c r="H42" s="259">
        <f t="shared" si="6"/>
        <v>14028809833</v>
      </c>
      <c r="I42" s="259">
        <f t="shared" si="6"/>
        <v>13944149282</v>
      </c>
      <c r="J42" s="259">
        <f t="shared" si="6"/>
        <v>13944149282</v>
      </c>
      <c r="K42" s="259">
        <f t="shared" si="6"/>
        <v>14095828302</v>
      </c>
      <c r="L42" s="259">
        <f t="shared" si="6"/>
        <v>13986064717</v>
      </c>
      <c r="M42" s="259">
        <f t="shared" si="6"/>
        <v>14307109472</v>
      </c>
      <c r="N42" s="259">
        <f t="shared" si="6"/>
        <v>14307109472</v>
      </c>
      <c r="O42" s="259">
        <f t="shared" si="6"/>
        <v>14330782476</v>
      </c>
      <c r="P42" s="259">
        <f t="shared" si="6"/>
        <v>14299520914</v>
      </c>
      <c r="Q42" s="259">
        <f t="shared" si="6"/>
        <v>14506312637</v>
      </c>
      <c r="R42" s="259">
        <f t="shared" si="6"/>
        <v>14506312637</v>
      </c>
      <c r="S42" s="259">
        <f t="shared" si="6"/>
        <v>14568730906</v>
      </c>
      <c r="T42" s="259">
        <f t="shared" si="6"/>
        <v>14343879375</v>
      </c>
      <c r="U42" s="259">
        <f t="shared" si="6"/>
        <v>14423045184</v>
      </c>
      <c r="V42" s="259">
        <f t="shared" si="6"/>
        <v>14423045184</v>
      </c>
      <c r="W42" s="259">
        <f t="shared" si="6"/>
        <v>14423045184</v>
      </c>
      <c r="X42" s="259">
        <f t="shared" si="6"/>
        <v>12940038881</v>
      </c>
      <c r="Y42" s="259">
        <f t="shared" si="6"/>
        <v>1483006303</v>
      </c>
      <c r="Z42" s="260">
        <f>+IF(X42&lt;&gt;0,+(Y42/X42)*100,0)</f>
        <v>11.460601599717869</v>
      </c>
      <c r="AA42" s="261">
        <f>+AA25-AA40</f>
        <v>12940038881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9384674252</v>
      </c>
      <c r="D45" s="155"/>
      <c r="E45" s="59">
        <v>10020574000</v>
      </c>
      <c r="F45" s="60">
        <v>10129254881</v>
      </c>
      <c r="G45" s="60">
        <v>10333491269</v>
      </c>
      <c r="H45" s="60">
        <v>9783545338</v>
      </c>
      <c r="I45" s="60">
        <v>9707486410</v>
      </c>
      <c r="J45" s="60">
        <v>9707486410</v>
      </c>
      <c r="K45" s="60">
        <v>9859165430</v>
      </c>
      <c r="L45" s="60">
        <v>9749401845</v>
      </c>
      <c r="M45" s="60">
        <v>10070446598</v>
      </c>
      <c r="N45" s="60">
        <v>10070446598</v>
      </c>
      <c r="O45" s="60">
        <v>10094119602</v>
      </c>
      <c r="P45" s="60">
        <v>10062858043</v>
      </c>
      <c r="Q45" s="60">
        <v>10269649766</v>
      </c>
      <c r="R45" s="60">
        <v>10269649766</v>
      </c>
      <c r="S45" s="60">
        <v>10332068035</v>
      </c>
      <c r="T45" s="60">
        <v>10107216504</v>
      </c>
      <c r="U45" s="60">
        <v>10186382313</v>
      </c>
      <c r="V45" s="60">
        <v>10186382313</v>
      </c>
      <c r="W45" s="60">
        <v>10186382313</v>
      </c>
      <c r="X45" s="60">
        <v>10129254881</v>
      </c>
      <c r="Y45" s="60">
        <v>57127432</v>
      </c>
      <c r="Z45" s="139">
        <v>0.56</v>
      </c>
      <c r="AA45" s="62">
        <v>10129254881</v>
      </c>
    </row>
    <row r="46" spans="1:27" ht="13.5">
      <c r="A46" s="249" t="s">
        <v>171</v>
      </c>
      <c r="B46" s="182"/>
      <c r="C46" s="155">
        <v>4236662873</v>
      </c>
      <c r="D46" s="155"/>
      <c r="E46" s="59">
        <v>2810783000</v>
      </c>
      <c r="F46" s="60">
        <v>2810784000</v>
      </c>
      <c r="G46" s="60">
        <v>2403503149</v>
      </c>
      <c r="H46" s="60">
        <v>4245264494</v>
      </c>
      <c r="I46" s="60">
        <v>4236662872</v>
      </c>
      <c r="J46" s="60">
        <v>4236662872</v>
      </c>
      <c r="K46" s="60">
        <v>4236662872</v>
      </c>
      <c r="L46" s="60">
        <v>4236662872</v>
      </c>
      <c r="M46" s="60">
        <v>4236662872</v>
      </c>
      <c r="N46" s="60">
        <v>4236662872</v>
      </c>
      <c r="O46" s="60">
        <v>4236662872</v>
      </c>
      <c r="P46" s="60">
        <v>4236662872</v>
      </c>
      <c r="Q46" s="60">
        <v>4236662872</v>
      </c>
      <c r="R46" s="60">
        <v>4236662872</v>
      </c>
      <c r="S46" s="60">
        <v>4236662872</v>
      </c>
      <c r="T46" s="60">
        <v>4236662872</v>
      </c>
      <c r="U46" s="60">
        <v>4236662872</v>
      </c>
      <c r="V46" s="60">
        <v>4236662872</v>
      </c>
      <c r="W46" s="60">
        <v>4236662872</v>
      </c>
      <c r="X46" s="60">
        <v>2810784000</v>
      </c>
      <c r="Y46" s="60">
        <v>1425878872</v>
      </c>
      <c r="Z46" s="139">
        <v>50.73</v>
      </c>
      <c r="AA46" s="62">
        <v>2810784000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13621337125</v>
      </c>
      <c r="D48" s="217">
        <f>SUM(D45:D47)</f>
        <v>0</v>
      </c>
      <c r="E48" s="264">
        <f t="shared" si="7"/>
        <v>12831357000</v>
      </c>
      <c r="F48" s="219">
        <f t="shared" si="7"/>
        <v>12940038881</v>
      </c>
      <c r="G48" s="219">
        <f t="shared" si="7"/>
        <v>12736994418</v>
      </c>
      <c r="H48" s="219">
        <f t="shared" si="7"/>
        <v>14028809832</v>
      </c>
      <c r="I48" s="219">
        <f t="shared" si="7"/>
        <v>13944149282</v>
      </c>
      <c r="J48" s="219">
        <f t="shared" si="7"/>
        <v>13944149282</v>
      </c>
      <c r="K48" s="219">
        <f t="shared" si="7"/>
        <v>14095828302</v>
      </c>
      <c r="L48" s="219">
        <f t="shared" si="7"/>
        <v>13986064717</v>
      </c>
      <c r="M48" s="219">
        <f t="shared" si="7"/>
        <v>14307109470</v>
      </c>
      <c r="N48" s="219">
        <f t="shared" si="7"/>
        <v>14307109470</v>
      </c>
      <c r="O48" s="219">
        <f t="shared" si="7"/>
        <v>14330782474</v>
      </c>
      <c r="P48" s="219">
        <f t="shared" si="7"/>
        <v>14299520915</v>
      </c>
      <c r="Q48" s="219">
        <f t="shared" si="7"/>
        <v>14506312638</v>
      </c>
      <c r="R48" s="219">
        <f t="shared" si="7"/>
        <v>14506312638</v>
      </c>
      <c r="S48" s="219">
        <f t="shared" si="7"/>
        <v>14568730907</v>
      </c>
      <c r="T48" s="219">
        <f t="shared" si="7"/>
        <v>14343879376</v>
      </c>
      <c r="U48" s="219">
        <f t="shared" si="7"/>
        <v>14423045185</v>
      </c>
      <c r="V48" s="219">
        <f t="shared" si="7"/>
        <v>14423045185</v>
      </c>
      <c r="W48" s="219">
        <f t="shared" si="7"/>
        <v>14423045185</v>
      </c>
      <c r="X48" s="219">
        <f t="shared" si="7"/>
        <v>12940038881</v>
      </c>
      <c r="Y48" s="219">
        <f t="shared" si="7"/>
        <v>1483006304</v>
      </c>
      <c r="Z48" s="265">
        <f>+IF(X48&lt;&gt;0,+(Y48/X48)*100,0)</f>
        <v>11.46060160744582</v>
      </c>
      <c r="AA48" s="232">
        <f>SUM(AA45:AA47)</f>
        <v>12940038881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794518845</v>
      </c>
      <c r="D6" s="155"/>
      <c r="E6" s="59">
        <v>831140098</v>
      </c>
      <c r="F6" s="60">
        <v>884767404</v>
      </c>
      <c r="G6" s="60">
        <v>86294236</v>
      </c>
      <c r="H6" s="60">
        <v>69761344</v>
      </c>
      <c r="I6" s="60">
        <v>124598205</v>
      </c>
      <c r="J6" s="60">
        <v>280653785</v>
      </c>
      <c r="K6" s="60">
        <v>69745431</v>
      </c>
      <c r="L6" s="60">
        <v>72569164</v>
      </c>
      <c r="M6" s="60">
        <v>69378562</v>
      </c>
      <c r="N6" s="60">
        <v>211693157</v>
      </c>
      <c r="O6" s="60">
        <v>69401154</v>
      </c>
      <c r="P6" s="60">
        <v>69186622</v>
      </c>
      <c r="Q6" s="60">
        <v>66952179</v>
      </c>
      <c r="R6" s="60">
        <v>205539955</v>
      </c>
      <c r="S6" s="60">
        <v>71003058</v>
      </c>
      <c r="T6" s="60">
        <v>70556584</v>
      </c>
      <c r="U6" s="60">
        <v>69545703</v>
      </c>
      <c r="V6" s="60">
        <v>211105345</v>
      </c>
      <c r="W6" s="60">
        <v>908992242</v>
      </c>
      <c r="X6" s="60">
        <v>884767404</v>
      </c>
      <c r="Y6" s="60">
        <v>24224838</v>
      </c>
      <c r="Z6" s="140">
        <v>2.74</v>
      </c>
      <c r="AA6" s="62">
        <v>884767404</v>
      </c>
    </row>
    <row r="7" spans="1:27" ht="13.5">
      <c r="A7" s="249" t="s">
        <v>32</v>
      </c>
      <c r="B7" s="182"/>
      <c r="C7" s="155">
        <v>2424752656</v>
      </c>
      <c r="D7" s="155"/>
      <c r="E7" s="59">
        <v>2471801739</v>
      </c>
      <c r="F7" s="60">
        <v>2644095669</v>
      </c>
      <c r="G7" s="60">
        <v>246117884</v>
      </c>
      <c r="H7" s="60">
        <v>239127646</v>
      </c>
      <c r="I7" s="60">
        <v>195484981</v>
      </c>
      <c r="J7" s="60">
        <v>680730511</v>
      </c>
      <c r="K7" s="60">
        <v>355049976</v>
      </c>
      <c r="L7" s="60">
        <v>186710918</v>
      </c>
      <c r="M7" s="60">
        <v>191890049</v>
      </c>
      <c r="N7" s="60">
        <v>733650943</v>
      </c>
      <c r="O7" s="60">
        <v>234033557</v>
      </c>
      <c r="P7" s="60">
        <v>228640043</v>
      </c>
      <c r="Q7" s="60">
        <v>222255847</v>
      </c>
      <c r="R7" s="60">
        <v>684929447</v>
      </c>
      <c r="S7" s="60">
        <v>262253521</v>
      </c>
      <c r="T7" s="60">
        <v>146822702</v>
      </c>
      <c r="U7" s="60">
        <v>290484324</v>
      </c>
      <c r="V7" s="60">
        <v>699560547</v>
      </c>
      <c r="W7" s="60">
        <v>2798871448</v>
      </c>
      <c r="X7" s="60">
        <v>2644095669</v>
      </c>
      <c r="Y7" s="60">
        <v>154775779</v>
      </c>
      <c r="Z7" s="140">
        <v>5.85</v>
      </c>
      <c r="AA7" s="62">
        <v>2644095669</v>
      </c>
    </row>
    <row r="8" spans="1:27" ht="13.5">
      <c r="A8" s="249" t="s">
        <v>178</v>
      </c>
      <c r="B8" s="182"/>
      <c r="C8" s="155">
        <v>84776614</v>
      </c>
      <c r="D8" s="155"/>
      <c r="E8" s="59">
        <v>657179519</v>
      </c>
      <c r="F8" s="60">
        <v>651758121</v>
      </c>
      <c r="G8" s="60">
        <v>24599923</v>
      </c>
      <c r="H8" s="60">
        <v>146323368</v>
      </c>
      <c r="I8" s="60">
        <v>22401705</v>
      </c>
      <c r="J8" s="60">
        <v>193324996</v>
      </c>
      <c r="K8" s="60">
        <v>-14554827</v>
      </c>
      <c r="L8" s="60">
        <v>58948326</v>
      </c>
      <c r="M8" s="60">
        <v>153153766</v>
      </c>
      <c r="N8" s="60">
        <v>197547265</v>
      </c>
      <c r="O8" s="60">
        <v>10612249</v>
      </c>
      <c r="P8" s="60">
        <v>54452519</v>
      </c>
      <c r="Q8" s="60">
        <v>155785449</v>
      </c>
      <c r="R8" s="60">
        <v>220850217</v>
      </c>
      <c r="S8" s="60">
        <v>16744743</v>
      </c>
      <c r="T8" s="60">
        <v>34249803</v>
      </c>
      <c r="U8" s="60">
        <v>26398414</v>
      </c>
      <c r="V8" s="60">
        <v>77392960</v>
      </c>
      <c r="W8" s="60">
        <v>689115438</v>
      </c>
      <c r="X8" s="60">
        <v>651758121</v>
      </c>
      <c r="Y8" s="60">
        <v>37357317</v>
      </c>
      <c r="Z8" s="140">
        <v>5.73</v>
      </c>
      <c r="AA8" s="62">
        <v>651758121</v>
      </c>
    </row>
    <row r="9" spans="1:27" ht="13.5">
      <c r="A9" s="249" t="s">
        <v>179</v>
      </c>
      <c r="B9" s="182"/>
      <c r="C9" s="155">
        <v>948262810</v>
      </c>
      <c r="D9" s="155"/>
      <c r="E9" s="59">
        <v>1149386635</v>
      </c>
      <c r="F9" s="60">
        <v>1078555606</v>
      </c>
      <c r="G9" s="60">
        <v>272976000</v>
      </c>
      <c r="H9" s="60">
        <v>3050938</v>
      </c>
      <c r="I9" s="60">
        <v>11594275</v>
      </c>
      <c r="J9" s="60">
        <v>287621213</v>
      </c>
      <c r="K9" s="60">
        <v>61840380</v>
      </c>
      <c r="L9" s="60">
        <v>-2956752</v>
      </c>
      <c r="M9" s="60">
        <v>243256041</v>
      </c>
      <c r="N9" s="60">
        <v>302139669</v>
      </c>
      <c r="O9" s="60">
        <v>33405493</v>
      </c>
      <c r="P9" s="60">
        <v>6299599</v>
      </c>
      <c r="Q9" s="60">
        <v>176110778</v>
      </c>
      <c r="R9" s="60">
        <v>215815870</v>
      </c>
      <c r="S9" s="60">
        <v>73842151</v>
      </c>
      <c r="T9" s="60">
        <v>14255539</v>
      </c>
      <c r="U9" s="60">
        <v>11581586</v>
      </c>
      <c r="V9" s="60">
        <v>99679276</v>
      </c>
      <c r="W9" s="60">
        <v>905256028</v>
      </c>
      <c r="X9" s="60">
        <v>1078555606</v>
      </c>
      <c r="Y9" s="60">
        <v>-173299578</v>
      </c>
      <c r="Z9" s="140">
        <v>-16.07</v>
      </c>
      <c r="AA9" s="62">
        <v>1078555606</v>
      </c>
    </row>
    <row r="10" spans="1:27" ht="13.5">
      <c r="A10" s="249" t="s">
        <v>180</v>
      </c>
      <c r="B10" s="182"/>
      <c r="C10" s="155">
        <v>615492273</v>
      </c>
      <c r="D10" s="155"/>
      <c r="E10" s="59">
        <v>850352600</v>
      </c>
      <c r="F10" s="60">
        <v>812071043</v>
      </c>
      <c r="G10" s="60">
        <v>305252000</v>
      </c>
      <c r="H10" s="60">
        <v>159628000</v>
      </c>
      <c r="I10" s="60">
        <v>-143628000</v>
      </c>
      <c r="J10" s="60">
        <v>321252000</v>
      </c>
      <c r="K10" s="60">
        <v>-2000000</v>
      </c>
      <c r="L10" s="60"/>
      <c r="M10" s="60"/>
      <c r="N10" s="60">
        <v>-2000000</v>
      </c>
      <c r="O10" s="60">
        <v>220940000</v>
      </c>
      <c r="P10" s="60">
        <v>206940000</v>
      </c>
      <c r="Q10" s="60"/>
      <c r="R10" s="60">
        <v>427880000</v>
      </c>
      <c r="S10" s="60"/>
      <c r="T10" s="60">
        <v>35984</v>
      </c>
      <c r="U10" s="60">
        <v>-33122962</v>
      </c>
      <c r="V10" s="60">
        <v>-33086978</v>
      </c>
      <c r="W10" s="60">
        <v>714045022</v>
      </c>
      <c r="X10" s="60">
        <v>812071043</v>
      </c>
      <c r="Y10" s="60">
        <v>-98026021</v>
      </c>
      <c r="Z10" s="140">
        <v>-12.07</v>
      </c>
      <c r="AA10" s="62">
        <v>812071043</v>
      </c>
    </row>
    <row r="11" spans="1:27" ht="13.5">
      <c r="A11" s="249" t="s">
        <v>181</v>
      </c>
      <c r="B11" s="182"/>
      <c r="C11" s="155">
        <v>159221290</v>
      </c>
      <c r="D11" s="155"/>
      <c r="E11" s="59">
        <v>152530901</v>
      </c>
      <c r="F11" s="60">
        <v>165859459</v>
      </c>
      <c r="G11" s="60">
        <v>11600435</v>
      </c>
      <c r="H11" s="60">
        <v>14655361</v>
      </c>
      <c r="I11" s="60">
        <v>15825673</v>
      </c>
      <c r="J11" s="60">
        <v>42081469</v>
      </c>
      <c r="K11" s="60">
        <v>14586946</v>
      </c>
      <c r="L11" s="60">
        <v>14053484</v>
      </c>
      <c r="M11" s="60">
        <v>13294751</v>
      </c>
      <c r="N11" s="60">
        <v>41935181</v>
      </c>
      <c r="O11" s="60">
        <v>15959197</v>
      </c>
      <c r="P11" s="60">
        <v>15979331</v>
      </c>
      <c r="Q11" s="60">
        <v>15841429</v>
      </c>
      <c r="R11" s="60">
        <v>47779957</v>
      </c>
      <c r="S11" s="60">
        <v>18561595</v>
      </c>
      <c r="T11" s="60">
        <v>17118343</v>
      </c>
      <c r="U11" s="60">
        <v>16925822</v>
      </c>
      <c r="V11" s="60">
        <v>52605760</v>
      </c>
      <c r="W11" s="60">
        <v>184402367</v>
      </c>
      <c r="X11" s="60">
        <v>165859459</v>
      </c>
      <c r="Y11" s="60">
        <v>18542908</v>
      </c>
      <c r="Z11" s="140">
        <v>11.18</v>
      </c>
      <c r="AA11" s="62">
        <v>165859459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-3718728345</v>
      </c>
      <c r="D14" s="155"/>
      <c r="E14" s="59">
        <v>-4448581338</v>
      </c>
      <c r="F14" s="60">
        <v>-4304041208</v>
      </c>
      <c r="G14" s="60">
        <v>-400247157</v>
      </c>
      <c r="H14" s="60">
        <v>-584290410</v>
      </c>
      <c r="I14" s="60">
        <v>-229018253</v>
      </c>
      <c r="J14" s="60">
        <v>-1213555820</v>
      </c>
      <c r="K14" s="60">
        <v>-527185816</v>
      </c>
      <c r="L14" s="60">
        <v>-329310359</v>
      </c>
      <c r="M14" s="60">
        <v>-136661462</v>
      </c>
      <c r="N14" s="60">
        <v>-993157637</v>
      </c>
      <c r="O14" s="60">
        <v>-567239943</v>
      </c>
      <c r="P14" s="60">
        <v>-389852964</v>
      </c>
      <c r="Q14" s="60">
        <v>-340455869</v>
      </c>
      <c r="R14" s="60">
        <v>-1297548776</v>
      </c>
      <c r="S14" s="60">
        <v>-531429661</v>
      </c>
      <c r="T14" s="60">
        <v>-124134313</v>
      </c>
      <c r="U14" s="60">
        <v>-378647092</v>
      </c>
      <c r="V14" s="60">
        <v>-1034211066</v>
      </c>
      <c r="W14" s="60">
        <v>-4538473299</v>
      </c>
      <c r="X14" s="60">
        <v>-4304041208</v>
      </c>
      <c r="Y14" s="60">
        <v>-234432091</v>
      </c>
      <c r="Z14" s="140">
        <v>5.45</v>
      </c>
      <c r="AA14" s="62">
        <v>-4304041208</v>
      </c>
    </row>
    <row r="15" spans="1:27" ht="13.5">
      <c r="A15" s="249" t="s">
        <v>40</v>
      </c>
      <c r="B15" s="182"/>
      <c r="C15" s="155">
        <v>-60674266</v>
      </c>
      <c r="D15" s="155"/>
      <c r="E15" s="59">
        <v>-54313000</v>
      </c>
      <c r="F15" s="60">
        <v>-55813001</v>
      </c>
      <c r="G15" s="60">
        <v>-4526083</v>
      </c>
      <c r="H15" s="60">
        <v>-4526083</v>
      </c>
      <c r="I15" s="60">
        <v>-4031476</v>
      </c>
      <c r="J15" s="60">
        <v>-13083642</v>
      </c>
      <c r="K15" s="60">
        <v>-4923261</v>
      </c>
      <c r="L15" s="60">
        <v>-4923261</v>
      </c>
      <c r="M15" s="60">
        <v>-4923261</v>
      </c>
      <c r="N15" s="60">
        <v>-14769783</v>
      </c>
      <c r="O15" s="60">
        <v>-4219528</v>
      </c>
      <c r="P15" s="60">
        <v>-4219528</v>
      </c>
      <c r="Q15" s="60">
        <v>-4219528</v>
      </c>
      <c r="R15" s="60">
        <v>-12658584</v>
      </c>
      <c r="S15" s="60">
        <v>-4650582</v>
      </c>
      <c r="T15" s="60">
        <v>-4650582</v>
      </c>
      <c r="U15" s="60">
        <v>-4650582</v>
      </c>
      <c r="V15" s="60">
        <v>-13951746</v>
      </c>
      <c r="W15" s="60">
        <v>-54463755</v>
      </c>
      <c r="X15" s="60">
        <v>-55813001</v>
      </c>
      <c r="Y15" s="60">
        <v>1349246</v>
      </c>
      <c r="Z15" s="140">
        <v>-2.42</v>
      </c>
      <c r="AA15" s="62">
        <v>-55813001</v>
      </c>
    </row>
    <row r="16" spans="1:27" ht="13.5">
      <c r="A16" s="249" t="s">
        <v>42</v>
      </c>
      <c r="B16" s="182"/>
      <c r="C16" s="155">
        <v>-234174659</v>
      </c>
      <c r="D16" s="155"/>
      <c r="E16" s="59">
        <v>-258568483</v>
      </c>
      <c r="F16" s="60">
        <v>-258568484</v>
      </c>
      <c r="G16" s="60">
        <v>-15811179</v>
      </c>
      <c r="H16" s="60">
        <v>-4590562</v>
      </c>
      <c r="I16" s="60">
        <v>-31036834</v>
      </c>
      <c r="J16" s="60">
        <v>-51438575</v>
      </c>
      <c r="K16" s="60">
        <v>-21913668</v>
      </c>
      <c r="L16" s="60">
        <v>-23122518</v>
      </c>
      <c r="M16" s="60">
        <v>-19986029</v>
      </c>
      <c r="N16" s="60">
        <v>-65022215</v>
      </c>
      <c r="O16" s="60">
        <v>-19786640</v>
      </c>
      <c r="P16" s="60">
        <v>-17852267</v>
      </c>
      <c r="Q16" s="60">
        <v>-20352310</v>
      </c>
      <c r="R16" s="60">
        <v>-57991217</v>
      </c>
      <c r="S16" s="60">
        <v>-20740471</v>
      </c>
      <c r="T16" s="60">
        <v>-21319670</v>
      </c>
      <c r="U16" s="60">
        <v>-22086789</v>
      </c>
      <c r="V16" s="60">
        <v>-64146930</v>
      </c>
      <c r="W16" s="60">
        <v>-238598937</v>
      </c>
      <c r="X16" s="60">
        <v>-258568484</v>
      </c>
      <c r="Y16" s="60">
        <v>19969547</v>
      </c>
      <c r="Z16" s="140">
        <v>-7.72</v>
      </c>
      <c r="AA16" s="62">
        <v>-258568484</v>
      </c>
    </row>
    <row r="17" spans="1:27" ht="13.5">
      <c r="A17" s="250" t="s">
        <v>185</v>
      </c>
      <c r="B17" s="251"/>
      <c r="C17" s="168">
        <f aca="true" t="shared" si="0" ref="C17:Y17">SUM(C6:C16)</f>
        <v>1013447218</v>
      </c>
      <c r="D17" s="168">
        <f t="shared" si="0"/>
        <v>0</v>
      </c>
      <c r="E17" s="72">
        <f t="shared" si="0"/>
        <v>1350928671</v>
      </c>
      <c r="F17" s="73">
        <f t="shared" si="0"/>
        <v>1618684609</v>
      </c>
      <c r="G17" s="73">
        <f t="shared" si="0"/>
        <v>526256059</v>
      </c>
      <c r="H17" s="73">
        <f t="shared" si="0"/>
        <v>39139602</v>
      </c>
      <c r="I17" s="73">
        <f t="shared" si="0"/>
        <v>-37809724</v>
      </c>
      <c r="J17" s="73">
        <f t="shared" si="0"/>
        <v>527585937</v>
      </c>
      <c r="K17" s="73">
        <f t="shared" si="0"/>
        <v>-69354839</v>
      </c>
      <c r="L17" s="73">
        <f t="shared" si="0"/>
        <v>-28030998</v>
      </c>
      <c r="M17" s="73">
        <f t="shared" si="0"/>
        <v>509402417</v>
      </c>
      <c r="N17" s="73">
        <f t="shared" si="0"/>
        <v>412016580</v>
      </c>
      <c r="O17" s="73">
        <f t="shared" si="0"/>
        <v>-6894461</v>
      </c>
      <c r="P17" s="73">
        <f t="shared" si="0"/>
        <v>169573355</v>
      </c>
      <c r="Q17" s="73">
        <f t="shared" si="0"/>
        <v>271917975</v>
      </c>
      <c r="R17" s="73">
        <f t="shared" si="0"/>
        <v>434596869</v>
      </c>
      <c r="S17" s="73">
        <f t="shared" si="0"/>
        <v>-114415646</v>
      </c>
      <c r="T17" s="73">
        <f t="shared" si="0"/>
        <v>132934390</v>
      </c>
      <c r="U17" s="73">
        <f t="shared" si="0"/>
        <v>-23571576</v>
      </c>
      <c r="V17" s="73">
        <f t="shared" si="0"/>
        <v>-5052832</v>
      </c>
      <c r="W17" s="73">
        <f t="shared" si="0"/>
        <v>1369146554</v>
      </c>
      <c r="X17" s="73">
        <f t="shared" si="0"/>
        <v>1618684609</v>
      </c>
      <c r="Y17" s="73">
        <f t="shared" si="0"/>
        <v>-249538055</v>
      </c>
      <c r="Z17" s="170">
        <f>+IF(X17&lt;&gt;0,+(Y17/X17)*100,0)</f>
        <v>-15.41610104973822</v>
      </c>
      <c r="AA17" s="74">
        <f>SUM(AA6:AA16)</f>
        <v>1618684609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6364464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15920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-930050010</v>
      </c>
      <c r="D26" s="155"/>
      <c r="E26" s="59">
        <v>-1275354230</v>
      </c>
      <c r="F26" s="60">
        <v>-1390877160</v>
      </c>
      <c r="G26" s="60">
        <v>-148272</v>
      </c>
      <c r="H26" s="60">
        <v>-42067595</v>
      </c>
      <c r="I26" s="60">
        <v>-57367266</v>
      </c>
      <c r="J26" s="60">
        <v>-99583133</v>
      </c>
      <c r="K26" s="60">
        <v>-101753283</v>
      </c>
      <c r="L26" s="60">
        <v>-85219419</v>
      </c>
      <c r="M26" s="60">
        <v>-111568718</v>
      </c>
      <c r="N26" s="60">
        <v>-298541420</v>
      </c>
      <c r="O26" s="60">
        <v>-62850753</v>
      </c>
      <c r="P26" s="60">
        <v>-49495193</v>
      </c>
      <c r="Q26" s="60">
        <v>-117102185</v>
      </c>
      <c r="R26" s="60">
        <v>-229448131</v>
      </c>
      <c r="S26" s="60">
        <v>-19459789</v>
      </c>
      <c r="T26" s="60">
        <v>-96244180</v>
      </c>
      <c r="U26" s="60">
        <v>-266305603</v>
      </c>
      <c r="V26" s="60">
        <v>-382009572</v>
      </c>
      <c r="W26" s="60">
        <v>-1009582256</v>
      </c>
      <c r="X26" s="60">
        <v>-1390877160</v>
      </c>
      <c r="Y26" s="60">
        <v>381294904</v>
      </c>
      <c r="Z26" s="140">
        <v>-27.41</v>
      </c>
      <c r="AA26" s="62">
        <v>-1390877160</v>
      </c>
    </row>
    <row r="27" spans="1:27" ht="13.5">
      <c r="A27" s="250" t="s">
        <v>192</v>
      </c>
      <c r="B27" s="251"/>
      <c r="C27" s="168">
        <f aca="true" t="shared" si="1" ref="C27:Y27">SUM(C21:C26)</f>
        <v>-923669626</v>
      </c>
      <c r="D27" s="168">
        <f>SUM(D21:D26)</f>
        <v>0</v>
      </c>
      <c r="E27" s="72">
        <f t="shared" si="1"/>
        <v>-1275354230</v>
      </c>
      <c r="F27" s="73">
        <f t="shared" si="1"/>
        <v>-1390877160</v>
      </c>
      <c r="G27" s="73">
        <f t="shared" si="1"/>
        <v>-148272</v>
      </c>
      <c r="H27" s="73">
        <f t="shared" si="1"/>
        <v>-42067595</v>
      </c>
      <c r="I27" s="73">
        <f t="shared" si="1"/>
        <v>-57367266</v>
      </c>
      <c r="J27" s="73">
        <f t="shared" si="1"/>
        <v>-99583133</v>
      </c>
      <c r="K27" s="73">
        <f t="shared" si="1"/>
        <v>-101753283</v>
      </c>
      <c r="L27" s="73">
        <f t="shared" si="1"/>
        <v>-85219419</v>
      </c>
      <c r="M27" s="73">
        <f t="shared" si="1"/>
        <v>-111568718</v>
      </c>
      <c r="N27" s="73">
        <f t="shared" si="1"/>
        <v>-298541420</v>
      </c>
      <c r="O27" s="73">
        <f t="shared" si="1"/>
        <v>-62850753</v>
      </c>
      <c r="P27" s="73">
        <f t="shared" si="1"/>
        <v>-49495193</v>
      </c>
      <c r="Q27" s="73">
        <f t="shared" si="1"/>
        <v>-117102185</v>
      </c>
      <c r="R27" s="73">
        <f t="shared" si="1"/>
        <v>-229448131</v>
      </c>
      <c r="S27" s="73">
        <f t="shared" si="1"/>
        <v>-19459789</v>
      </c>
      <c r="T27" s="73">
        <f t="shared" si="1"/>
        <v>-96244180</v>
      </c>
      <c r="U27" s="73">
        <f t="shared" si="1"/>
        <v>-266305603</v>
      </c>
      <c r="V27" s="73">
        <f t="shared" si="1"/>
        <v>-382009572</v>
      </c>
      <c r="W27" s="73">
        <f t="shared" si="1"/>
        <v>-1009582256</v>
      </c>
      <c r="X27" s="73">
        <f t="shared" si="1"/>
        <v>-1390877160</v>
      </c>
      <c r="Y27" s="73">
        <f t="shared" si="1"/>
        <v>381294904</v>
      </c>
      <c r="Z27" s="170">
        <f>+IF(X27&lt;&gt;0,+(Y27/X27)*100,0)</f>
        <v>-27.413988450281263</v>
      </c>
      <c r="AA27" s="74">
        <f>SUM(AA21:AA26)</f>
        <v>-1390877160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3666911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-57336210</v>
      </c>
      <c r="D35" s="155"/>
      <c r="E35" s="59">
        <v>-46097194</v>
      </c>
      <c r="F35" s="60">
        <v>-46097194</v>
      </c>
      <c r="G35" s="60"/>
      <c r="H35" s="60"/>
      <c r="I35" s="60">
        <v>-10369866</v>
      </c>
      <c r="J35" s="60">
        <v>-10369866</v>
      </c>
      <c r="K35" s="60"/>
      <c r="L35" s="60"/>
      <c r="M35" s="60">
        <v>-12076083</v>
      </c>
      <c r="N35" s="60">
        <v>-12076083</v>
      </c>
      <c r="O35" s="60"/>
      <c r="P35" s="60"/>
      <c r="Q35" s="60">
        <v>-10794925</v>
      </c>
      <c r="R35" s="60">
        <v>-10794925</v>
      </c>
      <c r="S35" s="60"/>
      <c r="T35" s="60"/>
      <c r="U35" s="60">
        <v>-12856320</v>
      </c>
      <c r="V35" s="60">
        <v>-12856320</v>
      </c>
      <c r="W35" s="60">
        <v>-46097194</v>
      </c>
      <c r="X35" s="60">
        <v>-46097194</v>
      </c>
      <c r="Y35" s="60"/>
      <c r="Z35" s="140"/>
      <c r="AA35" s="62">
        <v>-46097194</v>
      </c>
    </row>
    <row r="36" spans="1:27" ht="13.5">
      <c r="A36" s="250" t="s">
        <v>198</v>
      </c>
      <c r="B36" s="251"/>
      <c r="C36" s="168">
        <f aca="true" t="shared" si="2" ref="C36:Y36">SUM(C31:C35)</f>
        <v>-53669299</v>
      </c>
      <c r="D36" s="168">
        <f>SUM(D31:D35)</f>
        <v>0</v>
      </c>
      <c r="E36" s="72">
        <f t="shared" si="2"/>
        <v>-46097194</v>
      </c>
      <c r="F36" s="73">
        <f t="shared" si="2"/>
        <v>-46097194</v>
      </c>
      <c r="G36" s="73">
        <f t="shared" si="2"/>
        <v>0</v>
      </c>
      <c r="H36" s="73">
        <f t="shared" si="2"/>
        <v>0</v>
      </c>
      <c r="I36" s="73">
        <f t="shared" si="2"/>
        <v>-10369866</v>
      </c>
      <c r="J36" s="73">
        <f t="shared" si="2"/>
        <v>-10369866</v>
      </c>
      <c r="K36" s="73">
        <f t="shared" si="2"/>
        <v>0</v>
      </c>
      <c r="L36" s="73">
        <f t="shared" si="2"/>
        <v>0</v>
      </c>
      <c r="M36" s="73">
        <f t="shared" si="2"/>
        <v>-12076083</v>
      </c>
      <c r="N36" s="73">
        <f t="shared" si="2"/>
        <v>-12076083</v>
      </c>
      <c r="O36" s="73">
        <f t="shared" si="2"/>
        <v>0</v>
      </c>
      <c r="P36" s="73">
        <f t="shared" si="2"/>
        <v>0</v>
      </c>
      <c r="Q36" s="73">
        <f t="shared" si="2"/>
        <v>-10794925</v>
      </c>
      <c r="R36" s="73">
        <f t="shared" si="2"/>
        <v>-10794925</v>
      </c>
      <c r="S36" s="73">
        <f t="shared" si="2"/>
        <v>0</v>
      </c>
      <c r="T36" s="73">
        <f t="shared" si="2"/>
        <v>0</v>
      </c>
      <c r="U36" s="73">
        <f t="shared" si="2"/>
        <v>-12856320</v>
      </c>
      <c r="V36" s="73">
        <f t="shared" si="2"/>
        <v>-12856320</v>
      </c>
      <c r="W36" s="73">
        <f t="shared" si="2"/>
        <v>-46097194</v>
      </c>
      <c r="X36" s="73">
        <f t="shared" si="2"/>
        <v>-46097194</v>
      </c>
      <c r="Y36" s="73">
        <f t="shared" si="2"/>
        <v>0</v>
      </c>
      <c r="Z36" s="170">
        <f>+IF(X36&lt;&gt;0,+(Y36/X36)*100,0)</f>
        <v>0</v>
      </c>
      <c r="AA36" s="74">
        <f>SUM(AA31:AA35)</f>
        <v>-46097194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36108293</v>
      </c>
      <c r="D38" s="153">
        <f>+D17+D27+D36</f>
        <v>0</v>
      </c>
      <c r="E38" s="99">
        <f t="shared" si="3"/>
        <v>29477247</v>
      </c>
      <c r="F38" s="100">
        <f t="shared" si="3"/>
        <v>181710255</v>
      </c>
      <c r="G38" s="100">
        <f t="shared" si="3"/>
        <v>526107787</v>
      </c>
      <c r="H38" s="100">
        <f t="shared" si="3"/>
        <v>-2927993</v>
      </c>
      <c r="I38" s="100">
        <f t="shared" si="3"/>
        <v>-105546856</v>
      </c>
      <c r="J38" s="100">
        <f t="shared" si="3"/>
        <v>417632938</v>
      </c>
      <c r="K38" s="100">
        <f t="shared" si="3"/>
        <v>-171108122</v>
      </c>
      <c r="L38" s="100">
        <f t="shared" si="3"/>
        <v>-113250417</v>
      </c>
      <c r="M38" s="100">
        <f t="shared" si="3"/>
        <v>385757616</v>
      </c>
      <c r="N38" s="100">
        <f t="shared" si="3"/>
        <v>101399077</v>
      </c>
      <c r="O38" s="100">
        <f t="shared" si="3"/>
        <v>-69745214</v>
      </c>
      <c r="P38" s="100">
        <f t="shared" si="3"/>
        <v>120078162</v>
      </c>
      <c r="Q38" s="100">
        <f t="shared" si="3"/>
        <v>144020865</v>
      </c>
      <c r="R38" s="100">
        <f t="shared" si="3"/>
        <v>194353813</v>
      </c>
      <c r="S38" s="100">
        <f t="shared" si="3"/>
        <v>-133875435</v>
      </c>
      <c r="T38" s="100">
        <f t="shared" si="3"/>
        <v>36690210</v>
      </c>
      <c r="U38" s="100">
        <f t="shared" si="3"/>
        <v>-302733499</v>
      </c>
      <c r="V38" s="100">
        <f t="shared" si="3"/>
        <v>-399918724</v>
      </c>
      <c r="W38" s="100">
        <f t="shared" si="3"/>
        <v>313467104</v>
      </c>
      <c r="X38" s="100">
        <f t="shared" si="3"/>
        <v>181710255</v>
      </c>
      <c r="Y38" s="100">
        <f t="shared" si="3"/>
        <v>131756849</v>
      </c>
      <c r="Z38" s="137">
        <f>+IF(X38&lt;&gt;0,+(Y38/X38)*100,0)</f>
        <v>72.50930829413012</v>
      </c>
      <c r="AA38" s="102">
        <f>+AA17+AA27+AA36</f>
        <v>181710255</v>
      </c>
    </row>
    <row r="39" spans="1:27" ht="13.5">
      <c r="A39" s="249" t="s">
        <v>200</v>
      </c>
      <c r="B39" s="182"/>
      <c r="C39" s="153">
        <v>2164432912</v>
      </c>
      <c r="D39" s="153"/>
      <c r="E39" s="99">
        <v>2353956269</v>
      </c>
      <c r="F39" s="100">
        <v>2200541208</v>
      </c>
      <c r="G39" s="100">
        <v>2200541205</v>
      </c>
      <c r="H39" s="100">
        <v>2726648992</v>
      </c>
      <c r="I39" s="100">
        <v>2723720999</v>
      </c>
      <c r="J39" s="100">
        <v>2200541205</v>
      </c>
      <c r="K39" s="100">
        <v>2618174143</v>
      </c>
      <c r="L39" s="100">
        <v>2447066021</v>
      </c>
      <c r="M39" s="100">
        <v>2333815604</v>
      </c>
      <c r="N39" s="100">
        <v>2618174143</v>
      </c>
      <c r="O39" s="100">
        <v>2719573220</v>
      </c>
      <c r="P39" s="100">
        <v>2649828006</v>
      </c>
      <c r="Q39" s="100">
        <v>2769906168</v>
      </c>
      <c r="R39" s="100">
        <v>2719573220</v>
      </c>
      <c r="S39" s="100">
        <v>2913927033</v>
      </c>
      <c r="T39" s="100">
        <v>2780051598</v>
      </c>
      <c r="U39" s="100">
        <v>2816741808</v>
      </c>
      <c r="V39" s="100">
        <v>2913927033</v>
      </c>
      <c r="W39" s="100">
        <v>2200541205</v>
      </c>
      <c r="X39" s="100">
        <v>2200541208</v>
      </c>
      <c r="Y39" s="100">
        <v>-3</v>
      </c>
      <c r="Z39" s="137"/>
      <c r="AA39" s="102">
        <v>2200541208</v>
      </c>
    </row>
    <row r="40" spans="1:27" ht="13.5">
      <c r="A40" s="269" t="s">
        <v>201</v>
      </c>
      <c r="B40" s="256"/>
      <c r="C40" s="257">
        <v>2200541205</v>
      </c>
      <c r="D40" s="257"/>
      <c r="E40" s="258">
        <v>2383433516</v>
      </c>
      <c r="F40" s="259">
        <v>2382251463</v>
      </c>
      <c r="G40" s="259">
        <v>2726648992</v>
      </c>
      <c r="H40" s="259">
        <v>2723720999</v>
      </c>
      <c r="I40" s="259">
        <v>2618174143</v>
      </c>
      <c r="J40" s="259">
        <v>2618174143</v>
      </c>
      <c r="K40" s="259">
        <v>2447066021</v>
      </c>
      <c r="L40" s="259">
        <v>2333815604</v>
      </c>
      <c r="M40" s="259">
        <v>2719573220</v>
      </c>
      <c r="N40" s="259">
        <v>2719573220</v>
      </c>
      <c r="O40" s="259">
        <v>2649828006</v>
      </c>
      <c r="P40" s="259">
        <v>2769906168</v>
      </c>
      <c r="Q40" s="259">
        <v>2913927033</v>
      </c>
      <c r="R40" s="259">
        <v>2649828006</v>
      </c>
      <c r="S40" s="259">
        <v>2780051598</v>
      </c>
      <c r="T40" s="259">
        <v>2816741808</v>
      </c>
      <c r="U40" s="259">
        <v>2514008309</v>
      </c>
      <c r="V40" s="259">
        <v>2514008309</v>
      </c>
      <c r="W40" s="259">
        <v>2514008309</v>
      </c>
      <c r="X40" s="259">
        <v>2382251463</v>
      </c>
      <c r="Y40" s="259">
        <v>131756846</v>
      </c>
      <c r="Z40" s="260">
        <v>5.53</v>
      </c>
      <c r="AA40" s="261">
        <v>2382251463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427750669</v>
      </c>
      <c r="D5" s="200">
        <f t="shared" si="0"/>
        <v>0</v>
      </c>
      <c r="E5" s="106">
        <f t="shared" si="0"/>
        <v>529927600</v>
      </c>
      <c r="F5" s="106">
        <f t="shared" si="0"/>
        <v>529598169</v>
      </c>
      <c r="G5" s="106">
        <f t="shared" si="0"/>
        <v>148272</v>
      </c>
      <c r="H5" s="106">
        <f t="shared" si="0"/>
        <v>42067596</v>
      </c>
      <c r="I5" s="106">
        <f t="shared" si="0"/>
        <v>57530047</v>
      </c>
      <c r="J5" s="106">
        <f t="shared" si="0"/>
        <v>99745915</v>
      </c>
      <c r="K5" s="106">
        <f t="shared" si="0"/>
        <v>101590502</v>
      </c>
      <c r="L5" s="106">
        <f t="shared" si="0"/>
        <v>85219419</v>
      </c>
      <c r="M5" s="106">
        <f t="shared" si="0"/>
        <v>111568720</v>
      </c>
      <c r="N5" s="106">
        <f t="shared" si="0"/>
        <v>298378641</v>
      </c>
      <c r="O5" s="106">
        <f t="shared" si="0"/>
        <v>62850753</v>
      </c>
      <c r="P5" s="106">
        <f t="shared" si="0"/>
        <v>49495194</v>
      </c>
      <c r="Q5" s="106">
        <f t="shared" si="0"/>
        <v>117165785</v>
      </c>
      <c r="R5" s="106">
        <f t="shared" si="0"/>
        <v>229511732</v>
      </c>
      <c r="S5" s="106">
        <f t="shared" si="0"/>
        <v>19396189</v>
      </c>
      <c r="T5" s="106">
        <f t="shared" si="0"/>
        <v>96244180</v>
      </c>
      <c r="U5" s="106">
        <f t="shared" si="0"/>
        <v>266305603</v>
      </c>
      <c r="V5" s="106">
        <f t="shared" si="0"/>
        <v>381945972</v>
      </c>
      <c r="W5" s="106">
        <f t="shared" si="0"/>
        <v>1009582260</v>
      </c>
      <c r="X5" s="106">
        <f t="shared" si="0"/>
        <v>529598169</v>
      </c>
      <c r="Y5" s="106">
        <f t="shared" si="0"/>
        <v>479984091</v>
      </c>
      <c r="Z5" s="201">
        <f>+IF(X5&lt;&gt;0,+(Y5/X5)*100,0)</f>
        <v>90.63175046588955</v>
      </c>
      <c r="AA5" s="199">
        <f>SUM(AA11:AA18)</f>
        <v>529598169</v>
      </c>
    </row>
    <row r="6" spans="1:27" ht="13.5">
      <c r="A6" s="291" t="s">
        <v>205</v>
      </c>
      <c r="B6" s="142"/>
      <c r="C6" s="62">
        <v>116892826</v>
      </c>
      <c r="D6" s="156"/>
      <c r="E6" s="60">
        <v>20000000</v>
      </c>
      <c r="F6" s="60">
        <v>20000000</v>
      </c>
      <c r="G6" s="60"/>
      <c r="H6" s="60">
        <v>1204341</v>
      </c>
      <c r="I6" s="60">
        <v>3947875</v>
      </c>
      <c r="J6" s="60">
        <v>5152216</v>
      </c>
      <c r="K6" s="60">
        <v>21732857</v>
      </c>
      <c r="L6" s="60">
        <v>14920344</v>
      </c>
      <c r="M6" s="60">
        <v>27547813</v>
      </c>
      <c r="N6" s="60">
        <v>64201014</v>
      </c>
      <c r="O6" s="60">
        <v>15635150</v>
      </c>
      <c r="P6" s="60">
        <v>13268525</v>
      </c>
      <c r="Q6" s="60">
        <v>37327953</v>
      </c>
      <c r="R6" s="60">
        <v>66231628</v>
      </c>
      <c r="S6" s="60">
        <v>26274829</v>
      </c>
      <c r="T6" s="60">
        <v>39989914</v>
      </c>
      <c r="U6" s="60">
        <v>62319525</v>
      </c>
      <c r="V6" s="60">
        <v>128584268</v>
      </c>
      <c r="W6" s="60">
        <v>264169126</v>
      </c>
      <c r="X6" s="60">
        <v>20000000</v>
      </c>
      <c r="Y6" s="60">
        <v>244169126</v>
      </c>
      <c r="Z6" s="140">
        <v>1220.85</v>
      </c>
      <c r="AA6" s="155">
        <v>20000000</v>
      </c>
    </row>
    <row r="7" spans="1:27" ht="13.5">
      <c r="A7" s="291" t="s">
        <v>206</v>
      </c>
      <c r="B7" s="142"/>
      <c r="C7" s="62">
        <v>38944059</v>
      </c>
      <c r="D7" s="156"/>
      <c r="E7" s="60">
        <v>66500000</v>
      </c>
      <c r="F7" s="60">
        <v>66500000</v>
      </c>
      <c r="G7" s="60"/>
      <c r="H7" s="60">
        <v>2018136</v>
      </c>
      <c r="I7" s="60">
        <v>11841214</v>
      </c>
      <c r="J7" s="60">
        <v>13859350</v>
      </c>
      <c r="K7" s="60">
        <v>16251005</v>
      </c>
      <c r="L7" s="60">
        <v>17123873</v>
      </c>
      <c r="M7" s="60">
        <v>28572470</v>
      </c>
      <c r="N7" s="60">
        <v>61947348</v>
      </c>
      <c r="O7" s="60">
        <v>5784839</v>
      </c>
      <c r="P7" s="60">
        <v>6533738</v>
      </c>
      <c r="Q7" s="60">
        <v>10502623</v>
      </c>
      <c r="R7" s="60">
        <v>22821200</v>
      </c>
      <c r="S7" s="60">
        <v>9497815</v>
      </c>
      <c r="T7" s="60">
        <v>6925632</v>
      </c>
      <c r="U7" s="60">
        <v>24885770</v>
      </c>
      <c r="V7" s="60">
        <v>41309217</v>
      </c>
      <c r="W7" s="60">
        <v>139937115</v>
      </c>
      <c r="X7" s="60">
        <v>66500000</v>
      </c>
      <c r="Y7" s="60">
        <v>73437115</v>
      </c>
      <c r="Z7" s="140">
        <v>110.43</v>
      </c>
      <c r="AA7" s="155">
        <v>66500000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>
        <v>5045520</v>
      </c>
      <c r="I8" s="60">
        <v>7284067</v>
      </c>
      <c r="J8" s="60">
        <v>12329587</v>
      </c>
      <c r="K8" s="60">
        <v>14287133</v>
      </c>
      <c r="L8" s="60">
        <v>7338033</v>
      </c>
      <c r="M8" s="60">
        <v>10899833</v>
      </c>
      <c r="N8" s="60">
        <v>32524999</v>
      </c>
      <c r="O8" s="60">
        <v>3318681</v>
      </c>
      <c r="P8" s="60">
        <v>4598909</v>
      </c>
      <c r="Q8" s="60">
        <v>17067001</v>
      </c>
      <c r="R8" s="60">
        <v>24984591</v>
      </c>
      <c r="S8" s="60">
        <v>4798708</v>
      </c>
      <c r="T8" s="60">
        <v>11958236</v>
      </c>
      <c r="U8" s="60">
        <v>25780060</v>
      </c>
      <c r="V8" s="60">
        <v>42537004</v>
      </c>
      <c r="W8" s="60">
        <v>112376181</v>
      </c>
      <c r="X8" s="60"/>
      <c r="Y8" s="60">
        <v>112376181</v>
      </c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>
        <v>92461</v>
      </c>
      <c r="I9" s="60">
        <v>10390705</v>
      </c>
      <c r="J9" s="60">
        <v>10483166</v>
      </c>
      <c r="K9" s="60">
        <v>10944408</v>
      </c>
      <c r="L9" s="60">
        <v>24022298</v>
      </c>
      <c r="M9" s="60">
        <v>24131886</v>
      </c>
      <c r="N9" s="60">
        <v>59098592</v>
      </c>
      <c r="O9" s="60">
        <v>11933468</v>
      </c>
      <c r="P9" s="60">
        <v>5667848</v>
      </c>
      <c r="Q9" s="60">
        <v>19926451</v>
      </c>
      <c r="R9" s="60">
        <v>37527767</v>
      </c>
      <c r="S9" s="60">
        <v>-36860412</v>
      </c>
      <c r="T9" s="60">
        <v>10975809</v>
      </c>
      <c r="U9" s="60">
        <v>62625051</v>
      </c>
      <c r="V9" s="60">
        <v>36740448</v>
      </c>
      <c r="W9" s="60">
        <v>143849973</v>
      </c>
      <c r="X9" s="60"/>
      <c r="Y9" s="60">
        <v>143849973</v>
      </c>
      <c r="Z9" s="140"/>
      <c r="AA9" s="155"/>
    </row>
    <row r="10" spans="1:27" ht="13.5">
      <c r="A10" s="291" t="s">
        <v>209</v>
      </c>
      <c r="B10" s="142"/>
      <c r="C10" s="62">
        <v>57323892</v>
      </c>
      <c r="D10" s="156"/>
      <c r="E10" s="60">
        <v>71710100</v>
      </c>
      <c r="F10" s="60">
        <v>100662381</v>
      </c>
      <c r="G10" s="60">
        <v>148272</v>
      </c>
      <c r="H10" s="60">
        <v>31867105</v>
      </c>
      <c r="I10" s="60">
        <v>19099180</v>
      </c>
      <c r="J10" s="60">
        <v>51114557</v>
      </c>
      <c r="K10" s="60">
        <v>33454408</v>
      </c>
      <c r="L10" s="60">
        <v>18644061</v>
      </c>
      <c r="M10" s="60">
        <v>11127786</v>
      </c>
      <c r="N10" s="60">
        <v>63226255</v>
      </c>
      <c r="O10" s="60">
        <v>20909567</v>
      </c>
      <c r="P10" s="60">
        <v>16396914</v>
      </c>
      <c r="Q10" s="60">
        <v>28808836</v>
      </c>
      <c r="R10" s="60">
        <v>66115317</v>
      </c>
      <c r="S10" s="60">
        <v>13356264</v>
      </c>
      <c r="T10" s="60">
        <v>22647979</v>
      </c>
      <c r="U10" s="60">
        <v>23754321</v>
      </c>
      <c r="V10" s="60">
        <v>59758564</v>
      </c>
      <c r="W10" s="60">
        <v>240214693</v>
      </c>
      <c r="X10" s="60">
        <v>100662381</v>
      </c>
      <c r="Y10" s="60">
        <v>139552312</v>
      </c>
      <c r="Z10" s="140">
        <v>138.63</v>
      </c>
      <c r="AA10" s="155">
        <v>100662381</v>
      </c>
    </row>
    <row r="11" spans="1:27" ht="13.5">
      <c r="A11" s="292" t="s">
        <v>210</v>
      </c>
      <c r="B11" s="142"/>
      <c r="C11" s="293">
        <f aca="true" t="shared" si="1" ref="C11:Y11">SUM(C6:C10)</f>
        <v>213160777</v>
      </c>
      <c r="D11" s="294">
        <f t="shared" si="1"/>
        <v>0</v>
      </c>
      <c r="E11" s="295">
        <f t="shared" si="1"/>
        <v>158210100</v>
      </c>
      <c r="F11" s="295">
        <f t="shared" si="1"/>
        <v>187162381</v>
      </c>
      <c r="G11" s="295">
        <f t="shared" si="1"/>
        <v>148272</v>
      </c>
      <c r="H11" s="295">
        <f t="shared" si="1"/>
        <v>40227563</v>
      </c>
      <c r="I11" s="295">
        <f t="shared" si="1"/>
        <v>52563041</v>
      </c>
      <c r="J11" s="295">
        <f t="shared" si="1"/>
        <v>92938876</v>
      </c>
      <c r="K11" s="295">
        <f t="shared" si="1"/>
        <v>96669811</v>
      </c>
      <c r="L11" s="295">
        <f t="shared" si="1"/>
        <v>82048609</v>
      </c>
      <c r="M11" s="295">
        <f t="shared" si="1"/>
        <v>102279788</v>
      </c>
      <c r="N11" s="295">
        <f t="shared" si="1"/>
        <v>280998208</v>
      </c>
      <c r="O11" s="295">
        <f t="shared" si="1"/>
        <v>57581705</v>
      </c>
      <c r="P11" s="295">
        <f t="shared" si="1"/>
        <v>46465934</v>
      </c>
      <c r="Q11" s="295">
        <f t="shared" si="1"/>
        <v>113632864</v>
      </c>
      <c r="R11" s="295">
        <f t="shared" si="1"/>
        <v>217680503</v>
      </c>
      <c r="S11" s="295">
        <f t="shared" si="1"/>
        <v>17067204</v>
      </c>
      <c r="T11" s="295">
        <f t="shared" si="1"/>
        <v>92497570</v>
      </c>
      <c r="U11" s="295">
        <f t="shared" si="1"/>
        <v>199364727</v>
      </c>
      <c r="V11" s="295">
        <f t="shared" si="1"/>
        <v>308929501</v>
      </c>
      <c r="W11" s="295">
        <f t="shared" si="1"/>
        <v>900547088</v>
      </c>
      <c r="X11" s="295">
        <f t="shared" si="1"/>
        <v>187162381</v>
      </c>
      <c r="Y11" s="295">
        <f t="shared" si="1"/>
        <v>713384707</v>
      </c>
      <c r="Z11" s="296">
        <f>+IF(X11&lt;&gt;0,+(Y11/X11)*100,0)</f>
        <v>381.1581703483458</v>
      </c>
      <c r="AA11" s="297">
        <f>SUM(AA6:AA10)</f>
        <v>187162381</v>
      </c>
    </row>
    <row r="12" spans="1:27" ht="13.5">
      <c r="A12" s="298" t="s">
        <v>211</v>
      </c>
      <c r="B12" s="136"/>
      <c r="C12" s="62">
        <v>20705697</v>
      </c>
      <c r="D12" s="156"/>
      <c r="E12" s="60">
        <v>35068500</v>
      </c>
      <c r="F12" s="60">
        <v>18300000</v>
      </c>
      <c r="G12" s="60"/>
      <c r="H12" s="60">
        <v>40000</v>
      </c>
      <c r="I12" s="60">
        <v>2265929</v>
      </c>
      <c r="J12" s="60">
        <v>2305929</v>
      </c>
      <c r="K12" s="60">
        <v>3926059</v>
      </c>
      <c r="L12" s="60">
        <v>2118958</v>
      </c>
      <c r="M12" s="60">
        <v>5494762</v>
      </c>
      <c r="N12" s="60">
        <v>11539779</v>
      </c>
      <c r="O12" s="60">
        <v>414441</v>
      </c>
      <c r="P12" s="60">
        <v>690711</v>
      </c>
      <c r="Q12" s="60">
        <v>1978126</v>
      </c>
      <c r="R12" s="60">
        <v>3083278</v>
      </c>
      <c r="S12" s="60">
        <v>1824424</v>
      </c>
      <c r="T12" s="60">
        <v>2027348</v>
      </c>
      <c r="U12" s="60">
        <v>15931708</v>
      </c>
      <c r="V12" s="60">
        <v>19783480</v>
      </c>
      <c r="W12" s="60">
        <v>36712466</v>
      </c>
      <c r="X12" s="60">
        <v>18300000</v>
      </c>
      <c r="Y12" s="60">
        <v>18412466</v>
      </c>
      <c r="Z12" s="140">
        <v>100.61</v>
      </c>
      <c r="AA12" s="155">
        <v>18300000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>
        <v>145315735</v>
      </c>
      <c r="D14" s="156"/>
      <c r="E14" s="60">
        <v>211274000</v>
      </c>
      <c r="F14" s="60">
        <v>195880112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195880112</v>
      </c>
      <c r="Y14" s="60">
        <v>-195880112</v>
      </c>
      <c r="Z14" s="140">
        <v>-100</v>
      </c>
      <c r="AA14" s="155">
        <v>195880112</v>
      </c>
    </row>
    <row r="15" spans="1:27" ht="13.5">
      <c r="A15" s="298" t="s">
        <v>214</v>
      </c>
      <c r="B15" s="136" t="s">
        <v>138</v>
      </c>
      <c r="C15" s="62">
        <v>48568460</v>
      </c>
      <c r="D15" s="156"/>
      <c r="E15" s="60">
        <v>125375000</v>
      </c>
      <c r="F15" s="60">
        <v>128255676</v>
      </c>
      <c r="G15" s="60"/>
      <c r="H15" s="60">
        <v>1800033</v>
      </c>
      <c r="I15" s="60">
        <v>2701077</v>
      </c>
      <c r="J15" s="60">
        <v>4501110</v>
      </c>
      <c r="K15" s="60">
        <v>994632</v>
      </c>
      <c r="L15" s="60">
        <v>1051852</v>
      </c>
      <c r="M15" s="60">
        <v>3794170</v>
      </c>
      <c r="N15" s="60">
        <v>5840654</v>
      </c>
      <c r="O15" s="60">
        <v>4854607</v>
      </c>
      <c r="P15" s="60">
        <v>2338549</v>
      </c>
      <c r="Q15" s="60">
        <v>1554795</v>
      </c>
      <c r="R15" s="60">
        <v>8747951</v>
      </c>
      <c r="S15" s="60">
        <v>504561</v>
      </c>
      <c r="T15" s="60">
        <v>1719262</v>
      </c>
      <c r="U15" s="60">
        <v>51009168</v>
      </c>
      <c r="V15" s="60">
        <v>53232991</v>
      </c>
      <c r="W15" s="60">
        <v>72322706</v>
      </c>
      <c r="X15" s="60">
        <v>128255676</v>
      </c>
      <c r="Y15" s="60">
        <v>-55932970</v>
      </c>
      <c r="Z15" s="140">
        <v>-43.61</v>
      </c>
      <c r="AA15" s="155">
        <v>128255676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502299341</v>
      </c>
      <c r="D20" s="154">
        <f t="shared" si="2"/>
        <v>0</v>
      </c>
      <c r="E20" s="100">
        <f t="shared" si="2"/>
        <v>745426630</v>
      </c>
      <c r="F20" s="100">
        <f t="shared" si="2"/>
        <v>861278991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861278991</v>
      </c>
      <c r="Y20" s="100">
        <f t="shared" si="2"/>
        <v>-861278991</v>
      </c>
      <c r="Z20" s="137">
        <f>+IF(X20&lt;&gt;0,+(Y20/X20)*100,0)</f>
        <v>-100</v>
      </c>
      <c r="AA20" s="153">
        <f>SUM(AA26:AA33)</f>
        <v>861278991</v>
      </c>
    </row>
    <row r="21" spans="1:27" ht="13.5">
      <c r="A21" s="291" t="s">
        <v>205</v>
      </c>
      <c r="B21" s="142"/>
      <c r="C21" s="62">
        <v>212001556</v>
      </c>
      <c r="D21" s="156"/>
      <c r="E21" s="60">
        <v>245000000</v>
      </c>
      <c r="F21" s="60">
        <v>320648616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320648616</v>
      </c>
      <c r="Y21" s="60">
        <v>-320648616</v>
      </c>
      <c r="Z21" s="140">
        <v>-100</v>
      </c>
      <c r="AA21" s="155">
        <v>320648616</v>
      </c>
    </row>
    <row r="22" spans="1:27" ht="13.5">
      <c r="A22" s="291" t="s">
        <v>206</v>
      </c>
      <c r="B22" s="142"/>
      <c r="C22" s="62">
        <v>79994235</v>
      </c>
      <c r="D22" s="156"/>
      <c r="E22" s="60">
        <v>92000000</v>
      </c>
      <c r="F22" s="60">
        <v>98000000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98000000</v>
      </c>
      <c r="Y22" s="60">
        <v>-98000000</v>
      </c>
      <c r="Z22" s="140">
        <v>-100</v>
      </c>
      <c r="AA22" s="155">
        <v>98000000</v>
      </c>
    </row>
    <row r="23" spans="1:27" ht="13.5">
      <c r="A23" s="291" t="s">
        <v>207</v>
      </c>
      <c r="B23" s="142"/>
      <c r="C23" s="62">
        <v>90752066</v>
      </c>
      <c r="D23" s="156"/>
      <c r="E23" s="60">
        <v>91000000</v>
      </c>
      <c r="F23" s="60">
        <v>110000000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110000000</v>
      </c>
      <c r="Y23" s="60">
        <v>-110000000</v>
      </c>
      <c r="Z23" s="140">
        <v>-100</v>
      </c>
      <c r="AA23" s="155">
        <v>110000000</v>
      </c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>
        <v>107707113</v>
      </c>
      <c r="D25" s="156"/>
      <c r="E25" s="60">
        <v>258055969</v>
      </c>
      <c r="F25" s="60">
        <v>262351527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262351527</v>
      </c>
      <c r="Y25" s="60">
        <v>-262351527</v>
      </c>
      <c r="Z25" s="140">
        <v>-100</v>
      </c>
      <c r="AA25" s="155">
        <v>262351527</v>
      </c>
    </row>
    <row r="26" spans="1:27" ht="13.5">
      <c r="A26" s="292" t="s">
        <v>210</v>
      </c>
      <c r="B26" s="302"/>
      <c r="C26" s="293">
        <f aca="true" t="shared" si="3" ref="C26:Y26">SUM(C21:C25)</f>
        <v>490454970</v>
      </c>
      <c r="D26" s="294">
        <f t="shared" si="3"/>
        <v>0</v>
      </c>
      <c r="E26" s="295">
        <f t="shared" si="3"/>
        <v>686055969</v>
      </c>
      <c r="F26" s="295">
        <f t="shared" si="3"/>
        <v>791000143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791000143</v>
      </c>
      <c r="Y26" s="295">
        <f t="shared" si="3"/>
        <v>-791000143</v>
      </c>
      <c r="Z26" s="296">
        <f>+IF(X26&lt;&gt;0,+(Y26/X26)*100,0)</f>
        <v>-100</v>
      </c>
      <c r="AA26" s="297">
        <f>SUM(AA21:AA25)</f>
        <v>791000143</v>
      </c>
    </row>
    <row r="27" spans="1:27" ht="13.5">
      <c r="A27" s="298" t="s">
        <v>211</v>
      </c>
      <c r="B27" s="147"/>
      <c r="C27" s="62">
        <v>4788437</v>
      </c>
      <c r="D27" s="156"/>
      <c r="E27" s="60">
        <v>30700000</v>
      </c>
      <c r="F27" s="60">
        <v>27759413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27759413</v>
      </c>
      <c r="Y27" s="60">
        <v>-27759413</v>
      </c>
      <c r="Z27" s="140">
        <v>-100</v>
      </c>
      <c r="AA27" s="155">
        <v>27759413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7055934</v>
      </c>
      <c r="D30" s="156"/>
      <c r="E30" s="60">
        <v>28670661</v>
      </c>
      <c r="F30" s="60">
        <v>42519435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42519435</v>
      </c>
      <c r="Y30" s="60">
        <v>-42519435</v>
      </c>
      <c r="Z30" s="140">
        <v>-100</v>
      </c>
      <c r="AA30" s="155">
        <v>42519435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328894382</v>
      </c>
      <c r="D36" s="156">
        <f t="shared" si="4"/>
        <v>0</v>
      </c>
      <c r="E36" s="60">
        <f t="shared" si="4"/>
        <v>265000000</v>
      </c>
      <c r="F36" s="60">
        <f t="shared" si="4"/>
        <v>340648616</v>
      </c>
      <c r="G36" s="60">
        <f t="shared" si="4"/>
        <v>0</v>
      </c>
      <c r="H36" s="60">
        <f t="shared" si="4"/>
        <v>1204341</v>
      </c>
      <c r="I36" s="60">
        <f t="shared" si="4"/>
        <v>3947875</v>
      </c>
      <c r="J36" s="60">
        <f t="shared" si="4"/>
        <v>5152216</v>
      </c>
      <c r="K36" s="60">
        <f t="shared" si="4"/>
        <v>21732857</v>
      </c>
      <c r="L36" s="60">
        <f t="shared" si="4"/>
        <v>14920344</v>
      </c>
      <c r="M36" s="60">
        <f t="shared" si="4"/>
        <v>27547813</v>
      </c>
      <c r="N36" s="60">
        <f t="shared" si="4"/>
        <v>64201014</v>
      </c>
      <c r="O36" s="60">
        <f t="shared" si="4"/>
        <v>15635150</v>
      </c>
      <c r="P36" s="60">
        <f t="shared" si="4"/>
        <v>13268525</v>
      </c>
      <c r="Q36" s="60">
        <f t="shared" si="4"/>
        <v>37327953</v>
      </c>
      <c r="R36" s="60">
        <f t="shared" si="4"/>
        <v>66231628</v>
      </c>
      <c r="S36" s="60">
        <f t="shared" si="4"/>
        <v>26274829</v>
      </c>
      <c r="T36" s="60">
        <f t="shared" si="4"/>
        <v>39989914</v>
      </c>
      <c r="U36" s="60">
        <f t="shared" si="4"/>
        <v>62319525</v>
      </c>
      <c r="V36" s="60">
        <f t="shared" si="4"/>
        <v>128584268</v>
      </c>
      <c r="W36" s="60">
        <f t="shared" si="4"/>
        <v>264169126</v>
      </c>
      <c r="X36" s="60">
        <f t="shared" si="4"/>
        <v>340648616</v>
      </c>
      <c r="Y36" s="60">
        <f t="shared" si="4"/>
        <v>-76479490</v>
      </c>
      <c r="Z36" s="140">
        <f aca="true" t="shared" si="5" ref="Z36:Z49">+IF(X36&lt;&gt;0,+(Y36/X36)*100,0)</f>
        <v>-22.451137743650776</v>
      </c>
      <c r="AA36" s="155">
        <f>AA6+AA21</f>
        <v>340648616</v>
      </c>
    </row>
    <row r="37" spans="1:27" ht="13.5">
      <c r="A37" s="291" t="s">
        <v>206</v>
      </c>
      <c r="B37" s="142"/>
      <c r="C37" s="62">
        <f t="shared" si="4"/>
        <v>118938294</v>
      </c>
      <c r="D37" s="156">
        <f t="shared" si="4"/>
        <v>0</v>
      </c>
      <c r="E37" s="60">
        <f t="shared" si="4"/>
        <v>158500000</v>
      </c>
      <c r="F37" s="60">
        <f t="shared" si="4"/>
        <v>164500000</v>
      </c>
      <c r="G37" s="60">
        <f t="shared" si="4"/>
        <v>0</v>
      </c>
      <c r="H37" s="60">
        <f t="shared" si="4"/>
        <v>2018136</v>
      </c>
      <c r="I37" s="60">
        <f t="shared" si="4"/>
        <v>11841214</v>
      </c>
      <c r="J37" s="60">
        <f t="shared" si="4"/>
        <v>13859350</v>
      </c>
      <c r="K37" s="60">
        <f t="shared" si="4"/>
        <v>16251005</v>
      </c>
      <c r="L37" s="60">
        <f t="shared" si="4"/>
        <v>17123873</v>
      </c>
      <c r="M37" s="60">
        <f t="shared" si="4"/>
        <v>28572470</v>
      </c>
      <c r="N37" s="60">
        <f t="shared" si="4"/>
        <v>61947348</v>
      </c>
      <c r="O37" s="60">
        <f t="shared" si="4"/>
        <v>5784839</v>
      </c>
      <c r="P37" s="60">
        <f t="shared" si="4"/>
        <v>6533738</v>
      </c>
      <c r="Q37" s="60">
        <f t="shared" si="4"/>
        <v>10502623</v>
      </c>
      <c r="R37" s="60">
        <f t="shared" si="4"/>
        <v>22821200</v>
      </c>
      <c r="S37" s="60">
        <f t="shared" si="4"/>
        <v>9497815</v>
      </c>
      <c r="T37" s="60">
        <f t="shared" si="4"/>
        <v>6925632</v>
      </c>
      <c r="U37" s="60">
        <f t="shared" si="4"/>
        <v>24885770</v>
      </c>
      <c r="V37" s="60">
        <f t="shared" si="4"/>
        <v>41309217</v>
      </c>
      <c r="W37" s="60">
        <f t="shared" si="4"/>
        <v>139937115</v>
      </c>
      <c r="X37" s="60">
        <f t="shared" si="4"/>
        <v>164500000</v>
      </c>
      <c r="Y37" s="60">
        <f t="shared" si="4"/>
        <v>-24562885</v>
      </c>
      <c r="Z37" s="140">
        <f t="shared" si="5"/>
        <v>-14.931844984802431</v>
      </c>
      <c r="AA37" s="155">
        <f>AA7+AA22</f>
        <v>164500000</v>
      </c>
    </row>
    <row r="38" spans="1:27" ht="13.5">
      <c r="A38" s="291" t="s">
        <v>207</v>
      </c>
      <c r="B38" s="142"/>
      <c r="C38" s="62">
        <f t="shared" si="4"/>
        <v>90752066</v>
      </c>
      <c r="D38" s="156">
        <f t="shared" si="4"/>
        <v>0</v>
      </c>
      <c r="E38" s="60">
        <f t="shared" si="4"/>
        <v>91000000</v>
      </c>
      <c r="F38" s="60">
        <f t="shared" si="4"/>
        <v>110000000</v>
      </c>
      <c r="G38" s="60">
        <f t="shared" si="4"/>
        <v>0</v>
      </c>
      <c r="H38" s="60">
        <f t="shared" si="4"/>
        <v>5045520</v>
      </c>
      <c r="I38" s="60">
        <f t="shared" si="4"/>
        <v>7284067</v>
      </c>
      <c r="J38" s="60">
        <f t="shared" si="4"/>
        <v>12329587</v>
      </c>
      <c r="K38" s="60">
        <f t="shared" si="4"/>
        <v>14287133</v>
      </c>
      <c r="L38" s="60">
        <f t="shared" si="4"/>
        <v>7338033</v>
      </c>
      <c r="M38" s="60">
        <f t="shared" si="4"/>
        <v>10899833</v>
      </c>
      <c r="N38" s="60">
        <f t="shared" si="4"/>
        <v>32524999</v>
      </c>
      <c r="O38" s="60">
        <f t="shared" si="4"/>
        <v>3318681</v>
      </c>
      <c r="P38" s="60">
        <f t="shared" si="4"/>
        <v>4598909</v>
      </c>
      <c r="Q38" s="60">
        <f t="shared" si="4"/>
        <v>17067001</v>
      </c>
      <c r="R38" s="60">
        <f t="shared" si="4"/>
        <v>24984591</v>
      </c>
      <c r="S38" s="60">
        <f t="shared" si="4"/>
        <v>4798708</v>
      </c>
      <c r="T38" s="60">
        <f t="shared" si="4"/>
        <v>11958236</v>
      </c>
      <c r="U38" s="60">
        <f t="shared" si="4"/>
        <v>25780060</v>
      </c>
      <c r="V38" s="60">
        <f t="shared" si="4"/>
        <v>42537004</v>
      </c>
      <c r="W38" s="60">
        <f t="shared" si="4"/>
        <v>112376181</v>
      </c>
      <c r="X38" s="60">
        <f t="shared" si="4"/>
        <v>110000000</v>
      </c>
      <c r="Y38" s="60">
        <f t="shared" si="4"/>
        <v>2376181</v>
      </c>
      <c r="Z38" s="140">
        <f t="shared" si="5"/>
        <v>2.1601645454545455</v>
      </c>
      <c r="AA38" s="155">
        <f>AA8+AA23</f>
        <v>110000000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92461</v>
      </c>
      <c r="I39" s="60">
        <f t="shared" si="4"/>
        <v>10390705</v>
      </c>
      <c r="J39" s="60">
        <f t="shared" si="4"/>
        <v>10483166</v>
      </c>
      <c r="K39" s="60">
        <f t="shared" si="4"/>
        <v>10944408</v>
      </c>
      <c r="L39" s="60">
        <f t="shared" si="4"/>
        <v>24022298</v>
      </c>
      <c r="M39" s="60">
        <f t="shared" si="4"/>
        <v>24131886</v>
      </c>
      <c r="N39" s="60">
        <f t="shared" si="4"/>
        <v>59098592</v>
      </c>
      <c r="O39" s="60">
        <f t="shared" si="4"/>
        <v>11933468</v>
      </c>
      <c r="P39" s="60">
        <f t="shared" si="4"/>
        <v>5667848</v>
      </c>
      <c r="Q39" s="60">
        <f t="shared" si="4"/>
        <v>19926451</v>
      </c>
      <c r="R39" s="60">
        <f t="shared" si="4"/>
        <v>37527767</v>
      </c>
      <c r="S39" s="60">
        <f t="shared" si="4"/>
        <v>-36860412</v>
      </c>
      <c r="T39" s="60">
        <f t="shared" si="4"/>
        <v>10975809</v>
      </c>
      <c r="U39" s="60">
        <f t="shared" si="4"/>
        <v>62625051</v>
      </c>
      <c r="V39" s="60">
        <f t="shared" si="4"/>
        <v>36740448</v>
      </c>
      <c r="W39" s="60">
        <f t="shared" si="4"/>
        <v>143849973</v>
      </c>
      <c r="X39" s="60">
        <f t="shared" si="4"/>
        <v>0</v>
      </c>
      <c r="Y39" s="60">
        <f t="shared" si="4"/>
        <v>143849973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165031005</v>
      </c>
      <c r="D40" s="156">
        <f t="shared" si="4"/>
        <v>0</v>
      </c>
      <c r="E40" s="60">
        <f t="shared" si="4"/>
        <v>329766069</v>
      </c>
      <c r="F40" s="60">
        <f t="shared" si="4"/>
        <v>363013908</v>
      </c>
      <c r="G40" s="60">
        <f t="shared" si="4"/>
        <v>148272</v>
      </c>
      <c r="H40" s="60">
        <f t="shared" si="4"/>
        <v>31867105</v>
      </c>
      <c r="I40" s="60">
        <f t="shared" si="4"/>
        <v>19099180</v>
      </c>
      <c r="J40" s="60">
        <f t="shared" si="4"/>
        <v>51114557</v>
      </c>
      <c r="K40" s="60">
        <f t="shared" si="4"/>
        <v>33454408</v>
      </c>
      <c r="L40" s="60">
        <f t="shared" si="4"/>
        <v>18644061</v>
      </c>
      <c r="M40" s="60">
        <f t="shared" si="4"/>
        <v>11127786</v>
      </c>
      <c r="N40" s="60">
        <f t="shared" si="4"/>
        <v>63226255</v>
      </c>
      <c r="O40" s="60">
        <f t="shared" si="4"/>
        <v>20909567</v>
      </c>
      <c r="P40" s="60">
        <f t="shared" si="4"/>
        <v>16396914</v>
      </c>
      <c r="Q40" s="60">
        <f t="shared" si="4"/>
        <v>28808836</v>
      </c>
      <c r="R40" s="60">
        <f t="shared" si="4"/>
        <v>66115317</v>
      </c>
      <c r="S40" s="60">
        <f t="shared" si="4"/>
        <v>13356264</v>
      </c>
      <c r="T40" s="60">
        <f t="shared" si="4"/>
        <v>22647979</v>
      </c>
      <c r="U40" s="60">
        <f t="shared" si="4"/>
        <v>23754321</v>
      </c>
      <c r="V40" s="60">
        <f t="shared" si="4"/>
        <v>59758564</v>
      </c>
      <c r="W40" s="60">
        <f t="shared" si="4"/>
        <v>240214693</v>
      </c>
      <c r="X40" s="60">
        <f t="shared" si="4"/>
        <v>363013908</v>
      </c>
      <c r="Y40" s="60">
        <f t="shared" si="4"/>
        <v>-122799215</v>
      </c>
      <c r="Z40" s="140">
        <f t="shared" si="5"/>
        <v>-33.827688772739805</v>
      </c>
      <c r="AA40" s="155">
        <f>AA10+AA25</f>
        <v>363013908</v>
      </c>
    </row>
    <row r="41" spans="1:27" ht="13.5">
      <c r="A41" s="292" t="s">
        <v>210</v>
      </c>
      <c r="B41" s="142"/>
      <c r="C41" s="293">
        <f aca="true" t="shared" si="6" ref="C41:Y41">SUM(C36:C40)</f>
        <v>703615747</v>
      </c>
      <c r="D41" s="294">
        <f t="shared" si="6"/>
        <v>0</v>
      </c>
      <c r="E41" s="295">
        <f t="shared" si="6"/>
        <v>844266069</v>
      </c>
      <c r="F41" s="295">
        <f t="shared" si="6"/>
        <v>978162524</v>
      </c>
      <c r="G41" s="295">
        <f t="shared" si="6"/>
        <v>148272</v>
      </c>
      <c r="H41" s="295">
        <f t="shared" si="6"/>
        <v>40227563</v>
      </c>
      <c r="I41" s="295">
        <f t="shared" si="6"/>
        <v>52563041</v>
      </c>
      <c r="J41" s="295">
        <f t="shared" si="6"/>
        <v>92938876</v>
      </c>
      <c r="K41" s="295">
        <f t="shared" si="6"/>
        <v>96669811</v>
      </c>
      <c r="L41" s="295">
        <f t="shared" si="6"/>
        <v>82048609</v>
      </c>
      <c r="M41" s="295">
        <f t="shared" si="6"/>
        <v>102279788</v>
      </c>
      <c r="N41" s="295">
        <f t="shared" si="6"/>
        <v>280998208</v>
      </c>
      <c r="O41" s="295">
        <f t="shared" si="6"/>
        <v>57581705</v>
      </c>
      <c r="P41" s="295">
        <f t="shared" si="6"/>
        <v>46465934</v>
      </c>
      <c r="Q41" s="295">
        <f t="shared" si="6"/>
        <v>113632864</v>
      </c>
      <c r="R41" s="295">
        <f t="shared" si="6"/>
        <v>217680503</v>
      </c>
      <c r="S41" s="295">
        <f t="shared" si="6"/>
        <v>17067204</v>
      </c>
      <c r="T41" s="295">
        <f t="shared" si="6"/>
        <v>92497570</v>
      </c>
      <c r="U41" s="295">
        <f t="shared" si="6"/>
        <v>199364727</v>
      </c>
      <c r="V41" s="295">
        <f t="shared" si="6"/>
        <v>308929501</v>
      </c>
      <c r="W41" s="295">
        <f t="shared" si="6"/>
        <v>900547088</v>
      </c>
      <c r="X41" s="295">
        <f t="shared" si="6"/>
        <v>978162524</v>
      </c>
      <c r="Y41" s="295">
        <f t="shared" si="6"/>
        <v>-77615436</v>
      </c>
      <c r="Z41" s="296">
        <f t="shared" si="5"/>
        <v>-7.934820042236662</v>
      </c>
      <c r="AA41" s="297">
        <f>SUM(AA36:AA40)</f>
        <v>978162524</v>
      </c>
    </row>
    <row r="42" spans="1:27" ht="13.5">
      <c r="A42" s="298" t="s">
        <v>211</v>
      </c>
      <c r="B42" s="136"/>
      <c r="C42" s="95">
        <f aca="true" t="shared" si="7" ref="C42:Y48">C12+C27</f>
        <v>25494134</v>
      </c>
      <c r="D42" s="129">
        <f t="shared" si="7"/>
        <v>0</v>
      </c>
      <c r="E42" s="54">
        <f t="shared" si="7"/>
        <v>65768500</v>
      </c>
      <c r="F42" s="54">
        <f t="shared" si="7"/>
        <v>46059413</v>
      </c>
      <c r="G42" s="54">
        <f t="shared" si="7"/>
        <v>0</v>
      </c>
      <c r="H42" s="54">
        <f t="shared" si="7"/>
        <v>40000</v>
      </c>
      <c r="I42" s="54">
        <f t="shared" si="7"/>
        <v>2265929</v>
      </c>
      <c r="J42" s="54">
        <f t="shared" si="7"/>
        <v>2305929</v>
      </c>
      <c r="K42" s="54">
        <f t="shared" si="7"/>
        <v>3926059</v>
      </c>
      <c r="L42" s="54">
        <f t="shared" si="7"/>
        <v>2118958</v>
      </c>
      <c r="M42" s="54">
        <f t="shared" si="7"/>
        <v>5494762</v>
      </c>
      <c r="N42" s="54">
        <f t="shared" si="7"/>
        <v>11539779</v>
      </c>
      <c r="O42" s="54">
        <f t="shared" si="7"/>
        <v>414441</v>
      </c>
      <c r="P42" s="54">
        <f t="shared" si="7"/>
        <v>690711</v>
      </c>
      <c r="Q42" s="54">
        <f t="shared" si="7"/>
        <v>1978126</v>
      </c>
      <c r="R42" s="54">
        <f t="shared" si="7"/>
        <v>3083278</v>
      </c>
      <c r="S42" s="54">
        <f t="shared" si="7"/>
        <v>1824424</v>
      </c>
      <c r="T42" s="54">
        <f t="shared" si="7"/>
        <v>2027348</v>
      </c>
      <c r="U42" s="54">
        <f t="shared" si="7"/>
        <v>15931708</v>
      </c>
      <c r="V42" s="54">
        <f t="shared" si="7"/>
        <v>19783480</v>
      </c>
      <c r="W42" s="54">
        <f t="shared" si="7"/>
        <v>36712466</v>
      </c>
      <c r="X42" s="54">
        <f t="shared" si="7"/>
        <v>46059413</v>
      </c>
      <c r="Y42" s="54">
        <f t="shared" si="7"/>
        <v>-9346947</v>
      </c>
      <c r="Z42" s="184">
        <f t="shared" si="5"/>
        <v>-20.29323951653487</v>
      </c>
      <c r="AA42" s="130">
        <f aca="true" t="shared" si="8" ref="AA42:AA48">AA12+AA27</f>
        <v>46059413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145315735</v>
      </c>
      <c r="D44" s="129">
        <f t="shared" si="7"/>
        <v>0</v>
      </c>
      <c r="E44" s="54">
        <f t="shared" si="7"/>
        <v>211274000</v>
      </c>
      <c r="F44" s="54">
        <f t="shared" si="7"/>
        <v>195880112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195880112</v>
      </c>
      <c r="Y44" s="54">
        <f t="shared" si="7"/>
        <v>-195880112</v>
      </c>
      <c r="Z44" s="184">
        <f t="shared" si="5"/>
        <v>-100</v>
      </c>
      <c r="AA44" s="130">
        <f t="shared" si="8"/>
        <v>195880112</v>
      </c>
    </row>
    <row r="45" spans="1:27" ht="13.5">
      <c r="A45" s="298" t="s">
        <v>214</v>
      </c>
      <c r="B45" s="136" t="s">
        <v>138</v>
      </c>
      <c r="C45" s="95">
        <f t="shared" si="7"/>
        <v>55624394</v>
      </c>
      <c r="D45" s="129">
        <f t="shared" si="7"/>
        <v>0</v>
      </c>
      <c r="E45" s="54">
        <f t="shared" si="7"/>
        <v>154045661</v>
      </c>
      <c r="F45" s="54">
        <f t="shared" si="7"/>
        <v>170775111</v>
      </c>
      <c r="G45" s="54">
        <f t="shared" si="7"/>
        <v>0</v>
      </c>
      <c r="H45" s="54">
        <f t="shared" si="7"/>
        <v>1800033</v>
      </c>
      <c r="I45" s="54">
        <f t="shared" si="7"/>
        <v>2701077</v>
      </c>
      <c r="J45" s="54">
        <f t="shared" si="7"/>
        <v>4501110</v>
      </c>
      <c r="K45" s="54">
        <f t="shared" si="7"/>
        <v>994632</v>
      </c>
      <c r="L45" s="54">
        <f t="shared" si="7"/>
        <v>1051852</v>
      </c>
      <c r="M45" s="54">
        <f t="shared" si="7"/>
        <v>3794170</v>
      </c>
      <c r="N45" s="54">
        <f t="shared" si="7"/>
        <v>5840654</v>
      </c>
      <c r="O45" s="54">
        <f t="shared" si="7"/>
        <v>4854607</v>
      </c>
      <c r="P45" s="54">
        <f t="shared" si="7"/>
        <v>2338549</v>
      </c>
      <c r="Q45" s="54">
        <f t="shared" si="7"/>
        <v>1554795</v>
      </c>
      <c r="R45" s="54">
        <f t="shared" si="7"/>
        <v>8747951</v>
      </c>
      <c r="S45" s="54">
        <f t="shared" si="7"/>
        <v>504561</v>
      </c>
      <c r="T45" s="54">
        <f t="shared" si="7"/>
        <v>1719262</v>
      </c>
      <c r="U45" s="54">
        <f t="shared" si="7"/>
        <v>51009168</v>
      </c>
      <c r="V45" s="54">
        <f t="shared" si="7"/>
        <v>53232991</v>
      </c>
      <c r="W45" s="54">
        <f t="shared" si="7"/>
        <v>72322706</v>
      </c>
      <c r="X45" s="54">
        <f t="shared" si="7"/>
        <v>170775111</v>
      </c>
      <c r="Y45" s="54">
        <f t="shared" si="7"/>
        <v>-98452405</v>
      </c>
      <c r="Z45" s="184">
        <f t="shared" si="5"/>
        <v>-57.65032411543858</v>
      </c>
      <c r="AA45" s="130">
        <f t="shared" si="8"/>
        <v>170775111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930050010</v>
      </c>
      <c r="D49" s="218">
        <f t="shared" si="9"/>
        <v>0</v>
      </c>
      <c r="E49" s="220">
        <f t="shared" si="9"/>
        <v>1275354230</v>
      </c>
      <c r="F49" s="220">
        <f t="shared" si="9"/>
        <v>1390877160</v>
      </c>
      <c r="G49" s="220">
        <f t="shared" si="9"/>
        <v>148272</v>
      </c>
      <c r="H49" s="220">
        <f t="shared" si="9"/>
        <v>42067596</v>
      </c>
      <c r="I49" s="220">
        <f t="shared" si="9"/>
        <v>57530047</v>
      </c>
      <c r="J49" s="220">
        <f t="shared" si="9"/>
        <v>99745915</v>
      </c>
      <c r="K49" s="220">
        <f t="shared" si="9"/>
        <v>101590502</v>
      </c>
      <c r="L49" s="220">
        <f t="shared" si="9"/>
        <v>85219419</v>
      </c>
      <c r="M49" s="220">
        <f t="shared" si="9"/>
        <v>111568720</v>
      </c>
      <c r="N49" s="220">
        <f t="shared" si="9"/>
        <v>298378641</v>
      </c>
      <c r="O49" s="220">
        <f t="shared" si="9"/>
        <v>62850753</v>
      </c>
      <c r="P49" s="220">
        <f t="shared" si="9"/>
        <v>49495194</v>
      </c>
      <c r="Q49" s="220">
        <f t="shared" si="9"/>
        <v>117165785</v>
      </c>
      <c r="R49" s="220">
        <f t="shared" si="9"/>
        <v>229511732</v>
      </c>
      <c r="S49" s="220">
        <f t="shared" si="9"/>
        <v>19396189</v>
      </c>
      <c r="T49" s="220">
        <f t="shared" si="9"/>
        <v>96244180</v>
      </c>
      <c r="U49" s="220">
        <f t="shared" si="9"/>
        <v>266305603</v>
      </c>
      <c r="V49" s="220">
        <f t="shared" si="9"/>
        <v>381945972</v>
      </c>
      <c r="W49" s="220">
        <f t="shared" si="9"/>
        <v>1009582260</v>
      </c>
      <c r="X49" s="220">
        <f t="shared" si="9"/>
        <v>1390877160</v>
      </c>
      <c r="Y49" s="220">
        <f t="shared" si="9"/>
        <v>-381294900</v>
      </c>
      <c r="Z49" s="221">
        <f t="shared" si="5"/>
        <v>-27.41398816269296</v>
      </c>
      <c r="AA49" s="222">
        <f>SUM(AA41:AA48)</f>
        <v>1390877160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284054232</v>
      </c>
      <c r="D51" s="129">
        <f t="shared" si="10"/>
        <v>0</v>
      </c>
      <c r="E51" s="54">
        <f t="shared" si="10"/>
        <v>372009710</v>
      </c>
      <c r="F51" s="54">
        <f t="shared" si="10"/>
        <v>372009710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372009710</v>
      </c>
      <c r="Y51" s="54">
        <f t="shared" si="10"/>
        <v>-372009710</v>
      </c>
      <c r="Z51" s="184">
        <f>+IF(X51&lt;&gt;0,+(Y51/X51)*100,0)</f>
        <v>-100</v>
      </c>
      <c r="AA51" s="130">
        <f>SUM(AA57:AA61)</f>
        <v>372009710</v>
      </c>
    </row>
    <row r="52" spans="1:27" ht="13.5">
      <c r="A52" s="310" t="s">
        <v>205</v>
      </c>
      <c r="B52" s="142"/>
      <c r="C52" s="62">
        <v>84037160</v>
      </c>
      <c r="D52" s="156"/>
      <c r="E52" s="60">
        <v>108528816</v>
      </c>
      <c r="F52" s="60">
        <v>108528816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108528816</v>
      </c>
      <c r="Y52" s="60">
        <v>-108528816</v>
      </c>
      <c r="Z52" s="140">
        <v>-100</v>
      </c>
      <c r="AA52" s="155">
        <v>108528816</v>
      </c>
    </row>
    <row r="53" spans="1:27" ht="13.5">
      <c r="A53" s="310" t="s">
        <v>206</v>
      </c>
      <c r="B53" s="142"/>
      <c r="C53" s="62">
        <v>90861837</v>
      </c>
      <c r="D53" s="156"/>
      <c r="E53" s="60">
        <v>112549555</v>
      </c>
      <c r="F53" s="60">
        <v>112549555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112549555</v>
      </c>
      <c r="Y53" s="60">
        <v>-112549555</v>
      </c>
      <c r="Z53" s="140">
        <v>-100</v>
      </c>
      <c r="AA53" s="155">
        <v>112549555</v>
      </c>
    </row>
    <row r="54" spans="1:27" ht="13.5">
      <c r="A54" s="310" t="s">
        <v>207</v>
      </c>
      <c r="B54" s="142"/>
      <c r="C54" s="62">
        <v>34411560</v>
      </c>
      <c r="D54" s="156"/>
      <c r="E54" s="60">
        <v>42435219</v>
      </c>
      <c r="F54" s="60">
        <v>42435219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42435219</v>
      </c>
      <c r="Y54" s="60">
        <v>-42435219</v>
      </c>
      <c r="Z54" s="140">
        <v>-100</v>
      </c>
      <c r="AA54" s="155">
        <v>42435219</v>
      </c>
    </row>
    <row r="55" spans="1:27" ht="13.5">
      <c r="A55" s="310" t="s">
        <v>208</v>
      </c>
      <c r="B55" s="142"/>
      <c r="C55" s="62">
        <v>24861693</v>
      </c>
      <c r="D55" s="156"/>
      <c r="E55" s="60">
        <v>29620453</v>
      </c>
      <c r="F55" s="60">
        <v>29620453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29620453</v>
      </c>
      <c r="Y55" s="60">
        <v>-29620453</v>
      </c>
      <c r="Z55" s="140">
        <v>-100</v>
      </c>
      <c r="AA55" s="155">
        <v>29620453</v>
      </c>
    </row>
    <row r="56" spans="1:27" ht="13.5">
      <c r="A56" s="310" t="s">
        <v>209</v>
      </c>
      <c r="B56" s="142"/>
      <c r="C56" s="62">
        <v>17116474</v>
      </c>
      <c r="D56" s="156"/>
      <c r="E56" s="60">
        <v>22885002</v>
      </c>
      <c r="F56" s="60">
        <v>22885002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22885002</v>
      </c>
      <c r="Y56" s="60">
        <v>-22885002</v>
      </c>
      <c r="Z56" s="140">
        <v>-100</v>
      </c>
      <c r="AA56" s="155">
        <v>22885002</v>
      </c>
    </row>
    <row r="57" spans="1:27" ht="13.5">
      <c r="A57" s="138" t="s">
        <v>210</v>
      </c>
      <c r="B57" s="142"/>
      <c r="C57" s="293">
        <f aca="true" t="shared" si="11" ref="C57:Y57">SUM(C52:C56)</f>
        <v>251288724</v>
      </c>
      <c r="D57" s="294">
        <f t="shared" si="11"/>
        <v>0</v>
      </c>
      <c r="E57" s="295">
        <f t="shared" si="11"/>
        <v>316019045</v>
      </c>
      <c r="F57" s="295">
        <f t="shared" si="11"/>
        <v>316019045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316019045</v>
      </c>
      <c r="Y57" s="295">
        <f t="shared" si="11"/>
        <v>-316019045</v>
      </c>
      <c r="Z57" s="296">
        <f>+IF(X57&lt;&gt;0,+(Y57/X57)*100,0)</f>
        <v>-100</v>
      </c>
      <c r="AA57" s="297">
        <f>SUM(AA52:AA56)</f>
        <v>316019045</v>
      </c>
    </row>
    <row r="58" spans="1:27" ht="13.5">
      <c r="A58" s="311" t="s">
        <v>211</v>
      </c>
      <c r="B58" s="136"/>
      <c r="C58" s="62">
        <v>12494978</v>
      </c>
      <c r="D58" s="156"/>
      <c r="E58" s="60">
        <v>17873587</v>
      </c>
      <c r="F58" s="60">
        <v>17873587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17873587</v>
      </c>
      <c r="Y58" s="60">
        <v>-17873587</v>
      </c>
      <c r="Z58" s="140">
        <v>-100</v>
      </c>
      <c r="AA58" s="155">
        <v>17873587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20270530</v>
      </c>
      <c r="D61" s="156"/>
      <c r="E61" s="60">
        <v>38117078</v>
      </c>
      <c r="F61" s="60">
        <v>38117078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38117078</v>
      </c>
      <c r="Y61" s="60">
        <v>-38117078</v>
      </c>
      <c r="Z61" s="140">
        <v>-100</v>
      </c>
      <c r="AA61" s="155">
        <v>38117078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284054233</v>
      </c>
      <c r="D68" s="156">
        <v>372009710</v>
      </c>
      <c r="E68" s="60">
        <v>372009710</v>
      </c>
      <c r="F68" s="60">
        <v>372009710</v>
      </c>
      <c r="G68" s="60">
        <v>7197894</v>
      </c>
      <c r="H68" s="60">
        <v>18681294</v>
      </c>
      <c r="I68" s="60">
        <v>28444202</v>
      </c>
      <c r="J68" s="60">
        <v>54323390</v>
      </c>
      <c r="K68" s="60">
        <v>26529694</v>
      </c>
      <c r="L68" s="60">
        <v>24606001</v>
      </c>
      <c r="M68" s="60">
        <v>33012770</v>
      </c>
      <c r="N68" s="60">
        <v>84148465</v>
      </c>
      <c r="O68" s="60">
        <v>23133994</v>
      </c>
      <c r="P68" s="60">
        <v>40846835</v>
      </c>
      <c r="Q68" s="60">
        <v>32744425</v>
      </c>
      <c r="R68" s="60">
        <v>96725254</v>
      </c>
      <c r="S68" s="60">
        <v>10678515</v>
      </c>
      <c r="T68" s="60">
        <v>28402599</v>
      </c>
      <c r="U68" s="60">
        <v>40415141</v>
      </c>
      <c r="V68" s="60">
        <v>79496255</v>
      </c>
      <c r="W68" s="60">
        <v>314693364</v>
      </c>
      <c r="X68" s="60">
        <v>372009710</v>
      </c>
      <c r="Y68" s="60">
        <v>-57316346</v>
      </c>
      <c r="Z68" s="140">
        <v>-15.41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284054233</v>
      </c>
      <c r="D69" s="218">
        <f t="shared" si="12"/>
        <v>372009710</v>
      </c>
      <c r="E69" s="220">
        <f t="shared" si="12"/>
        <v>372009710</v>
      </c>
      <c r="F69" s="220">
        <f t="shared" si="12"/>
        <v>372009710</v>
      </c>
      <c r="G69" s="220">
        <f t="shared" si="12"/>
        <v>7197894</v>
      </c>
      <c r="H69" s="220">
        <f t="shared" si="12"/>
        <v>18681294</v>
      </c>
      <c r="I69" s="220">
        <f t="shared" si="12"/>
        <v>28444202</v>
      </c>
      <c r="J69" s="220">
        <f t="shared" si="12"/>
        <v>54323390</v>
      </c>
      <c r="K69" s="220">
        <f t="shared" si="12"/>
        <v>26529694</v>
      </c>
      <c r="L69" s="220">
        <f t="shared" si="12"/>
        <v>24606001</v>
      </c>
      <c r="M69" s="220">
        <f t="shared" si="12"/>
        <v>33012770</v>
      </c>
      <c r="N69" s="220">
        <f t="shared" si="12"/>
        <v>84148465</v>
      </c>
      <c r="O69" s="220">
        <f t="shared" si="12"/>
        <v>23133994</v>
      </c>
      <c r="P69" s="220">
        <f t="shared" si="12"/>
        <v>40846835</v>
      </c>
      <c r="Q69" s="220">
        <f t="shared" si="12"/>
        <v>32744425</v>
      </c>
      <c r="R69" s="220">
        <f t="shared" si="12"/>
        <v>96725254</v>
      </c>
      <c r="S69" s="220">
        <f t="shared" si="12"/>
        <v>10678515</v>
      </c>
      <c r="T69" s="220">
        <f t="shared" si="12"/>
        <v>28402599</v>
      </c>
      <c r="U69" s="220">
        <f t="shared" si="12"/>
        <v>40415141</v>
      </c>
      <c r="V69" s="220">
        <f t="shared" si="12"/>
        <v>79496255</v>
      </c>
      <c r="W69" s="220">
        <f t="shared" si="12"/>
        <v>314693364</v>
      </c>
      <c r="X69" s="220">
        <f t="shared" si="12"/>
        <v>372009710</v>
      </c>
      <c r="Y69" s="220">
        <f t="shared" si="12"/>
        <v>-57316346</v>
      </c>
      <c r="Z69" s="221">
        <f>+IF(X69&lt;&gt;0,+(Y69/X69)*100,0)</f>
        <v>-15.407217730956537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213160777</v>
      </c>
      <c r="D5" s="357">
        <f t="shared" si="0"/>
        <v>0</v>
      </c>
      <c r="E5" s="356">
        <f t="shared" si="0"/>
        <v>158210100</v>
      </c>
      <c r="F5" s="358">
        <f t="shared" si="0"/>
        <v>187162381</v>
      </c>
      <c r="G5" s="358">
        <f t="shared" si="0"/>
        <v>148272</v>
      </c>
      <c r="H5" s="356">
        <f t="shared" si="0"/>
        <v>40227563</v>
      </c>
      <c r="I5" s="356">
        <f t="shared" si="0"/>
        <v>52563041</v>
      </c>
      <c r="J5" s="358">
        <f t="shared" si="0"/>
        <v>92938876</v>
      </c>
      <c r="K5" s="358">
        <f t="shared" si="0"/>
        <v>96669811</v>
      </c>
      <c r="L5" s="356">
        <f t="shared" si="0"/>
        <v>82048609</v>
      </c>
      <c r="M5" s="356">
        <f t="shared" si="0"/>
        <v>102279788</v>
      </c>
      <c r="N5" s="358">
        <f t="shared" si="0"/>
        <v>280998208</v>
      </c>
      <c r="O5" s="358">
        <f t="shared" si="0"/>
        <v>57581705</v>
      </c>
      <c r="P5" s="356">
        <f t="shared" si="0"/>
        <v>46465934</v>
      </c>
      <c r="Q5" s="356">
        <f t="shared" si="0"/>
        <v>113632864</v>
      </c>
      <c r="R5" s="358">
        <f t="shared" si="0"/>
        <v>217680503</v>
      </c>
      <c r="S5" s="358">
        <f t="shared" si="0"/>
        <v>17067204</v>
      </c>
      <c r="T5" s="356">
        <f t="shared" si="0"/>
        <v>92497570</v>
      </c>
      <c r="U5" s="356">
        <f t="shared" si="0"/>
        <v>199364727</v>
      </c>
      <c r="V5" s="358">
        <f t="shared" si="0"/>
        <v>308929501</v>
      </c>
      <c r="W5" s="358">
        <f t="shared" si="0"/>
        <v>900547088</v>
      </c>
      <c r="X5" s="356">
        <f t="shared" si="0"/>
        <v>187162381</v>
      </c>
      <c r="Y5" s="358">
        <f t="shared" si="0"/>
        <v>713384707</v>
      </c>
      <c r="Z5" s="359">
        <f>+IF(X5&lt;&gt;0,+(Y5/X5)*100,0)</f>
        <v>381.1581703483458</v>
      </c>
      <c r="AA5" s="360">
        <f>+AA6+AA8+AA11+AA13+AA15</f>
        <v>187162381</v>
      </c>
    </row>
    <row r="6" spans="1:27" ht="13.5">
      <c r="A6" s="361" t="s">
        <v>205</v>
      </c>
      <c r="B6" s="142"/>
      <c r="C6" s="60">
        <f>+C7</f>
        <v>116892826</v>
      </c>
      <c r="D6" s="340">
        <f aca="true" t="shared" si="1" ref="D6:AA6">+D7</f>
        <v>0</v>
      </c>
      <c r="E6" s="60">
        <f t="shared" si="1"/>
        <v>20000000</v>
      </c>
      <c r="F6" s="59">
        <f t="shared" si="1"/>
        <v>20000000</v>
      </c>
      <c r="G6" s="59">
        <f t="shared" si="1"/>
        <v>0</v>
      </c>
      <c r="H6" s="60">
        <f t="shared" si="1"/>
        <v>1204341</v>
      </c>
      <c r="I6" s="60">
        <f t="shared" si="1"/>
        <v>3947875</v>
      </c>
      <c r="J6" s="59">
        <f t="shared" si="1"/>
        <v>5152216</v>
      </c>
      <c r="K6" s="59">
        <f t="shared" si="1"/>
        <v>21732857</v>
      </c>
      <c r="L6" s="60">
        <f t="shared" si="1"/>
        <v>14920344</v>
      </c>
      <c r="M6" s="60">
        <f t="shared" si="1"/>
        <v>27547813</v>
      </c>
      <c r="N6" s="59">
        <f t="shared" si="1"/>
        <v>64201014</v>
      </c>
      <c r="O6" s="59">
        <f t="shared" si="1"/>
        <v>15635150</v>
      </c>
      <c r="P6" s="60">
        <f t="shared" si="1"/>
        <v>13268525</v>
      </c>
      <c r="Q6" s="60">
        <f t="shared" si="1"/>
        <v>37327953</v>
      </c>
      <c r="R6" s="59">
        <f t="shared" si="1"/>
        <v>66231628</v>
      </c>
      <c r="S6" s="59">
        <f t="shared" si="1"/>
        <v>26274829</v>
      </c>
      <c r="T6" s="60">
        <f t="shared" si="1"/>
        <v>39989914</v>
      </c>
      <c r="U6" s="60">
        <f t="shared" si="1"/>
        <v>62319525</v>
      </c>
      <c r="V6" s="59">
        <f t="shared" si="1"/>
        <v>128584268</v>
      </c>
      <c r="W6" s="59">
        <f t="shared" si="1"/>
        <v>264169126</v>
      </c>
      <c r="X6" s="60">
        <f t="shared" si="1"/>
        <v>20000000</v>
      </c>
      <c r="Y6" s="59">
        <f t="shared" si="1"/>
        <v>244169126</v>
      </c>
      <c r="Z6" s="61">
        <f>+IF(X6&lt;&gt;0,+(Y6/X6)*100,0)</f>
        <v>1220.84563</v>
      </c>
      <c r="AA6" s="62">
        <f t="shared" si="1"/>
        <v>20000000</v>
      </c>
    </row>
    <row r="7" spans="1:27" ht="13.5">
      <c r="A7" s="291" t="s">
        <v>229</v>
      </c>
      <c r="B7" s="142"/>
      <c r="C7" s="60">
        <v>116892826</v>
      </c>
      <c r="D7" s="340"/>
      <c r="E7" s="60">
        <v>20000000</v>
      </c>
      <c r="F7" s="59">
        <v>20000000</v>
      </c>
      <c r="G7" s="59"/>
      <c r="H7" s="60">
        <v>1204341</v>
      </c>
      <c r="I7" s="60">
        <v>3947875</v>
      </c>
      <c r="J7" s="59">
        <v>5152216</v>
      </c>
      <c r="K7" s="59">
        <v>21732857</v>
      </c>
      <c r="L7" s="60">
        <v>14920344</v>
      </c>
      <c r="M7" s="60">
        <v>27547813</v>
      </c>
      <c r="N7" s="59">
        <v>64201014</v>
      </c>
      <c r="O7" s="59">
        <v>15635150</v>
      </c>
      <c r="P7" s="60">
        <v>13268525</v>
      </c>
      <c r="Q7" s="60">
        <v>37327953</v>
      </c>
      <c r="R7" s="59">
        <v>66231628</v>
      </c>
      <c r="S7" s="59">
        <v>26274829</v>
      </c>
      <c r="T7" s="60">
        <v>39989914</v>
      </c>
      <c r="U7" s="60">
        <v>62319525</v>
      </c>
      <c r="V7" s="59">
        <v>128584268</v>
      </c>
      <c r="W7" s="59">
        <v>264169126</v>
      </c>
      <c r="X7" s="60">
        <v>20000000</v>
      </c>
      <c r="Y7" s="59">
        <v>244169126</v>
      </c>
      <c r="Z7" s="61">
        <v>1220.85</v>
      </c>
      <c r="AA7" s="62">
        <v>20000000</v>
      </c>
    </row>
    <row r="8" spans="1:27" ht="13.5">
      <c r="A8" s="361" t="s">
        <v>206</v>
      </c>
      <c r="B8" s="142"/>
      <c r="C8" s="60">
        <f aca="true" t="shared" si="2" ref="C8:Y8">SUM(C9:C10)</f>
        <v>38944059</v>
      </c>
      <c r="D8" s="340">
        <f t="shared" si="2"/>
        <v>0</v>
      </c>
      <c r="E8" s="60">
        <f t="shared" si="2"/>
        <v>66500000</v>
      </c>
      <c r="F8" s="59">
        <f t="shared" si="2"/>
        <v>66500000</v>
      </c>
      <c r="G8" s="59">
        <f t="shared" si="2"/>
        <v>0</v>
      </c>
      <c r="H8" s="60">
        <f t="shared" si="2"/>
        <v>2018136</v>
      </c>
      <c r="I8" s="60">
        <f t="shared" si="2"/>
        <v>11841214</v>
      </c>
      <c r="J8" s="59">
        <f t="shared" si="2"/>
        <v>13859350</v>
      </c>
      <c r="K8" s="59">
        <f t="shared" si="2"/>
        <v>16251005</v>
      </c>
      <c r="L8" s="60">
        <f t="shared" si="2"/>
        <v>17123873</v>
      </c>
      <c r="M8" s="60">
        <f t="shared" si="2"/>
        <v>28572470</v>
      </c>
      <c r="N8" s="59">
        <f t="shared" si="2"/>
        <v>61947348</v>
      </c>
      <c r="O8" s="59">
        <f t="shared" si="2"/>
        <v>5784839</v>
      </c>
      <c r="P8" s="60">
        <f t="shared" si="2"/>
        <v>6533738</v>
      </c>
      <c r="Q8" s="60">
        <f t="shared" si="2"/>
        <v>10502623</v>
      </c>
      <c r="R8" s="59">
        <f t="shared" si="2"/>
        <v>22821200</v>
      </c>
      <c r="S8" s="59">
        <f t="shared" si="2"/>
        <v>9497815</v>
      </c>
      <c r="T8" s="60">
        <f t="shared" si="2"/>
        <v>6925632</v>
      </c>
      <c r="U8" s="60">
        <f t="shared" si="2"/>
        <v>24885770</v>
      </c>
      <c r="V8" s="59">
        <f t="shared" si="2"/>
        <v>41309217</v>
      </c>
      <c r="W8" s="59">
        <f t="shared" si="2"/>
        <v>139937115</v>
      </c>
      <c r="X8" s="60">
        <f t="shared" si="2"/>
        <v>66500000</v>
      </c>
      <c r="Y8" s="59">
        <f t="shared" si="2"/>
        <v>73437115</v>
      </c>
      <c r="Z8" s="61">
        <f>+IF(X8&lt;&gt;0,+(Y8/X8)*100,0)</f>
        <v>110.43175187969925</v>
      </c>
      <c r="AA8" s="62">
        <f>SUM(AA9:AA10)</f>
        <v>66500000</v>
      </c>
    </row>
    <row r="9" spans="1:27" ht="13.5">
      <c r="A9" s="291" t="s">
        <v>230</v>
      </c>
      <c r="B9" s="142"/>
      <c r="C9" s="60">
        <v>38944059</v>
      </c>
      <c r="D9" s="340"/>
      <c r="E9" s="60">
        <v>66500000</v>
      </c>
      <c r="F9" s="59">
        <v>66500000</v>
      </c>
      <c r="G9" s="59"/>
      <c r="H9" s="60">
        <v>2018136</v>
      </c>
      <c r="I9" s="60">
        <v>11841214</v>
      </c>
      <c r="J9" s="59">
        <v>13859350</v>
      </c>
      <c r="K9" s="59">
        <v>16251005</v>
      </c>
      <c r="L9" s="60">
        <v>17123873</v>
      </c>
      <c r="M9" s="60">
        <v>28572470</v>
      </c>
      <c r="N9" s="59">
        <v>61947348</v>
      </c>
      <c r="O9" s="59">
        <v>5784839</v>
      </c>
      <c r="P9" s="60">
        <v>6533738</v>
      </c>
      <c r="Q9" s="60">
        <v>10502623</v>
      </c>
      <c r="R9" s="59">
        <v>22821200</v>
      </c>
      <c r="S9" s="59">
        <v>9497815</v>
      </c>
      <c r="T9" s="60">
        <v>6925632</v>
      </c>
      <c r="U9" s="60">
        <v>24885770</v>
      </c>
      <c r="V9" s="59">
        <v>41309217</v>
      </c>
      <c r="W9" s="59">
        <v>139937115</v>
      </c>
      <c r="X9" s="60">
        <v>66500000</v>
      </c>
      <c r="Y9" s="59">
        <v>73437115</v>
      </c>
      <c r="Z9" s="61">
        <v>110.43</v>
      </c>
      <c r="AA9" s="62">
        <v>66500000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5045520</v>
      </c>
      <c r="I11" s="362">
        <f t="shared" si="3"/>
        <v>7284067</v>
      </c>
      <c r="J11" s="364">
        <f t="shared" si="3"/>
        <v>12329587</v>
      </c>
      <c r="K11" s="364">
        <f t="shared" si="3"/>
        <v>14287133</v>
      </c>
      <c r="L11" s="362">
        <f t="shared" si="3"/>
        <v>7338033</v>
      </c>
      <c r="M11" s="362">
        <f t="shared" si="3"/>
        <v>10899833</v>
      </c>
      <c r="N11" s="364">
        <f t="shared" si="3"/>
        <v>32524999</v>
      </c>
      <c r="O11" s="364">
        <f t="shared" si="3"/>
        <v>3318681</v>
      </c>
      <c r="P11" s="362">
        <f t="shared" si="3"/>
        <v>4598909</v>
      </c>
      <c r="Q11" s="362">
        <f t="shared" si="3"/>
        <v>17067001</v>
      </c>
      <c r="R11" s="364">
        <f t="shared" si="3"/>
        <v>24984591</v>
      </c>
      <c r="S11" s="364">
        <f t="shared" si="3"/>
        <v>4798708</v>
      </c>
      <c r="T11" s="362">
        <f t="shared" si="3"/>
        <v>11958236</v>
      </c>
      <c r="U11" s="362">
        <f t="shared" si="3"/>
        <v>25780060</v>
      </c>
      <c r="V11" s="364">
        <f t="shared" si="3"/>
        <v>42537004</v>
      </c>
      <c r="W11" s="364">
        <f t="shared" si="3"/>
        <v>112376181</v>
      </c>
      <c r="X11" s="362">
        <f t="shared" si="3"/>
        <v>0</v>
      </c>
      <c r="Y11" s="364">
        <f t="shared" si="3"/>
        <v>112376181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>
        <v>5045520</v>
      </c>
      <c r="I12" s="60">
        <v>7284067</v>
      </c>
      <c r="J12" s="59">
        <v>12329587</v>
      </c>
      <c r="K12" s="59">
        <v>14287133</v>
      </c>
      <c r="L12" s="60">
        <v>7338033</v>
      </c>
      <c r="M12" s="60">
        <v>10899833</v>
      </c>
      <c r="N12" s="59">
        <v>32524999</v>
      </c>
      <c r="O12" s="59">
        <v>3318681</v>
      </c>
      <c r="P12" s="60">
        <v>4598909</v>
      </c>
      <c r="Q12" s="60">
        <v>17067001</v>
      </c>
      <c r="R12" s="59">
        <v>24984591</v>
      </c>
      <c r="S12" s="59">
        <v>4798708</v>
      </c>
      <c r="T12" s="60">
        <v>11958236</v>
      </c>
      <c r="U12" s="60">
        <v>25780060</v>
      </c>
      <c r="V12" s="59">
        <v>42537004</v>
      </c>
      <c r="W12" s="59">
        <v>112376181</v>
      </c>
      <c r="X12" s="60"/>
      <c r="Y12" s="59">
        <v>112376181</v>
      </c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92461</v>
      </c>
      <c r="I13" s="275">
        <f t="shared" si="4"/>
        <v>10390705</v>
      </c>
      <c r="J13" s="342">
        <f t="shared" si="4"/>
        <v>10483166</v>
      </c>
      <c r="K13" s="342">
        <f t="shared" si="4"/>
        <v>10944408</v>
      </c>
      <c r="L13" s="275">
        <f t="shared" si="4"/>
        <v>24022298</v>
      </c>
      <c r="M13" s="275">
        <f t="shared" si="4"/>
        <v>24131886</v>
      </c>
      <c r="N13" s="342">
        <f t="shared" si="4"/>
        <v>59098592</v>
      </c>
      <c r="O13" s="342">
        <f t="shared" si="4"/>
        <v>11933468</v>
      </c>
      <c r="P13" s="275">
        <f t="shared" si="4"/>
        <v>5667848</v>
      </c>
      <c r="Q13" s="275">
        <f t="shared" si="4"/>
        <v>19926451</v>
      </c>
      <c r="R13" s="342">
        <f t="shared" si="4"/>
        <v>37527767</v>
      </c>
      <c r="S13" s="342">
        <f t="shared" si="4"/>
        <v>-36860412</v>
      </c>
      <c r="T13" s="275">
        <f t="shared" si="4"/>
        <v>10975809</v>
      </c>
      <c r="U13" s="275">
        <f t="shared" si="4"/>
        <v>62625051</v>
      </c>
      <c r="V13" s="342">
        <f t="shared" si="4"/>
        <v>36740448</v>
      </c>
      <c r="W13" s="342">
        <f t="shared" si="4"/>
        <v>143849973</v>
      </c>
      <c r="X13" s="275">
        <f t="shared" si="4"/>
        <v>0</v>
      </c>
      <c r="Y13" s="342">
        <f t="shared" si="4"/>
        <v>143849973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>
        <v>92461</v>
      </c>
      <c r="I14" s="60">
        <v>10390705</v>
      </c>
      <c r="J14" s="59">
        <v>10483166</v>
      </c>
      <c r="K14" s="59">
        <v>10944408</v>
      </c>
      <c r="L14" s="60">
        <v>24022298</v>
      </c>
      <c r="M14" s="60">
        <v>24131886</v>
      </c>
      <c r="N14" s="59">
        <v>59098592</v>
      </c>
      <c r="O14" s="59">
        <v>11933468</v>
      </c>
      <c r="P14" s="60">
        <v>5667848</v>
      </c>
      <c r="Q14" s="60">
        <v>19926451</v>
      </c>
      <c r="R14" s="59">
        <v>37527767</v>
      </c>
      <c r="S14" s="59">
        <v>-36860412</v>
      </c>
      <c r="T14" s="60">
        <v>10975809</v>
      </c>
      <c r="U14" s="60">
        <v>62625051</v>
      </c>
      <c r="V14" s="59">
        <v>36740448</v>
      </c>
      <c r="W14" s="59">
        <v>143849973</v>
      </c>
      <c r="X14" s="60"/>
      <c r="Y14" s="59">
        <v>143849973</v>
      </c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57323892</v>
      </c>
      <c r="D15" s="340">
        <f t="shared" si="5"/>
        <v>0</v>
      </c>
      <c r="E15" s="60">
        <f t="shared" si="5"/>
        <v>71710100</v>
      </c>
      <c r="F15" s="59">
        <f t="shared" si="5"/>
        <v>100662381</v>
      </c>
      <c r="G15" s="59">
        <f t="shared" si="5"/>
        <v>148272</v>
      </c>
      <c r="H15" s="60">
        <f t="shared" si="5"/>
        <v>31867105</v>
      </c>
      <c r="I15" s="60">
        <f t="shared" si="5"/>
        <v>19099180</v>
      </c>
      <c r="J15" s="59">
        <f t="shared" si="5"/>
        <v>51114557</v>
      </c>
      <c r="K15" s="59">
        <f t="shared" si="5"/>
        <v>33454408</v>
      </c>
      <c r="L15" s="60">
        <f t="shared" si="5"/>
        <v>18644061</v>
      </c>
      <c r="M15" s="60">
        <f t="shared" si="5"/>
        <v>11127786</v>
      </c>
      <c r="N15" s="59">
        <f t="shared" si="5"/>
        <v>63226255</v>
      </c>
      <c r="O15" s="59">
        <f t="shared" si="5"/>
        <v>20909567</v>
      </c>
      <c r="P15" s="60">
        <f t="shared" si="5"/>
        <v>16396914</v>
      </c>
      <c r="Q15" s="60">
        <f t="shared" si="5"/>
        <v>28808836</v>
      </c>
      <c r="R15" s="59">
        <f t="shared" si="5"/>
        <v>66115317</v>
      </c>
      <c r="S15" s="59">
        <f t="shared" si="5"/>
        <v>13356264</v>
      </c>
      <c r="T15" s="60">
        <f t="shared" si="5"/>
        <v>22647979</v>
      </c>
      <c r="U15" s="60">
        <f t="shared" si="5"/>
        <v>23754321</v>
      </c>
      <c r="V15" s="59">
        <f t="shared" si="5"/>
        <v>59758564</v>
      </c>
      <c r="W15" s="59">
        <f t="shared" si="5"/>
        <v>240214693</v>
      </c>
      <c r="X15" s="60">
        <f t="shared" si="5"/>
        <v>100662381</v>
      </c>
      <c r="Y15" s="59">
        <f t="shared" si="5"/>
        <v>139552312</v>
      </c>
      <c r="Z15" s="61">
        <f>+IF(X15&lt;&gt;0,+(Y15/X15)*100,0)</f>
        <v>138.63402654860707</v>
      </c>
      <c r="AA15" s="62">
        <f>SUM(AA16:AA20)</f>
        <v>100662381</v>
      </c>
    </row>
    <row r="16" spans="1:27" ht="13.5">
      <c r="A16" s="291" t="s">
        <v>234</v>
      </c>
      <c r="B16" s="300"/>
      <c r="C16" s="60"/>
      <c r="D16" s="340"/>
      <c r="E16" s="60">
        <v>21710100</v>
      </c>
      <c r="F16" s="59">
        <v>34662381</v>
      </c>
      <c r="G16" s="59"/>
      <c r="H16" s="60"/>
      <c r="I16" s="60">
        <v>6699290</v>
      </c>
      <c r="J16" s="59">
        <v>6699290</v>
      </c>
      <c r="K16" s="59">
        <v>2193663</v>
      </c>
      <c r="L16" s="60">
        <v>4403717</v>
      </c>
      <c r="M16" s="60">
        <v>5555111</v>
      </c>
      <c r="N16" s="59">
        <v>12152491</v>
      </c>
      <c r="O16" s="59">
        <v>10195</v>
      </c>
      <c r="P16" s="60"/>
      <c r="Q16" s="60">
        <v>8679437</v>
      </c>
      <c r="R16" s="59">
        <v>8689632</v>
      </c>
      <c r="S16" s="59">
        <v>593633</v>
      </c>
      <c r="T16" s="60">
        <v>2740723</v>
      </c>
      <c r="U16" s="60">
        <v>584230</v>
      </c>
      <c r="V16" s="59">
        <v>3918586</v>
      </c>
      <c r="W16" s="59">
        <v>31459999</v>
      </c>
      <c r="X16" s="60">
        <v>34662381</v>
      </c>
      <c r="Y16" s="59">
        <v>-3202382</v>
      </c>
      <c r="Z16" s="61">
        <v>-9.24</v>
      </c>
      <c r="AA16" s="62">
        <v>34662381</v>
      </c>
    </row>
    <row r="17" spans="1:27" ht="13.5">
      <c r="A17" s="291" t="s">
        <v>235</v>
      </c>
      <c r="B17" s="136"/>
      <c r="C17" s="60"/>
      <c r="D17" s="340"/>
      <c r="E17" s="60">
        <v>30000000</v>
      </c>
      <c r="F17" s="59">
        <v>42000000</v>
      </c>
      <c r="G17" s="59"/>
      <c r="H17" s="60">
        <v>14273</v>
      </c>
      <c r="I17" s="60">
        <v>2025032</v>
      </c>
      <c r="J17" s="59">
        <v>2039305</v>
      </c>
      <c r="K17" s="59">
        <v>842484</v>
      </c>
      <c r="L17" s="60">
        <v>2803843</v>
      </c>
      <c r="M17" s="60">
        <v>2929971</v>
      </c>
      <c r="N17" s="59">
        <v>6576298</v>
      </c>
      <c r="O17" s="59">
        <v>2113653</v>
      </c>
      <c r="P17" s="60">
        <v>1086832</v>
      </c>
      <c r="Q17" s="60">
        <v>3901246</v>
      </c>
      <c r="R17" s="59">
        <v>7101731</v>
      </c>
      <c r="S17" s="59">
        <v>9579040</v>
      </c>
      <c r="T17" s="60">
        <v>4356770</v>
      </c>
      <c r="U17" s="60">
        <v>9678892</v>
      </c>
      <c r="V17" s="59">
        <v>23614702</v>
      </c>
      <c r="W17" s="59">
        <v>39332036</v>
      </c>
      <c r="X17" s="60">
        <v>42000000</v>
      </c>
      <c r="Y17" s="59">
        <v>-2667964</v>
      </c>
      <c r="Z17" s="61">
        <v>-6.35</v>
      </c>
      <c r="AA17" s="62">
        <v>42000000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>
        <v>148272</v>
      </c>
      <c r="H18" s="60">
        <v>31493381</v>
      </c>
      <c r="I18" s="60">
        <v>10110384</v>
      </c>
      <c r="J18" s="59">
        <v>41752037</v>
      </c>
      <c r="K18" s="59">
        <v>26116337</v>
      </c>
      <c r="L18" s="60">
        <v>10516651</v>
      </c>
      <c r="M18" s="60">
        <v>239238</v>
      </c>
      <c r="N18" s="59">
        <v>36872226</v>
      </c>
      <c r="O18" s="59">
        <v>17427280</v>
      </c>
      <c r="P18" s="60">
        <v>13126295</v>
      </c>
      <c r="Q18" s="60">
        <v>17598473</v>
      </c>
      <c r="R18" s="59">
        <v>48152048</v>
      </c>
      <c r="S18" s="59">
        <v>3030711</v>
      </c>
      <c r="T18" s="60">
        <v>14329834</v>
      </c>
      <c r="U18" s="60">
        <v>11669241</v>
      </c>
      <c r="V18" s="59">
        <v>29029786</v>
      </c>
      <c r="W18" s="59">
        <v>155806097</v>
      </c>
      <c r="X18" s="60"/>
      <c r="Y18" s="59">
        <v>155806097</v>
      </c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57323892</v>
      </c>
      <c r="D20" s="340"/>
      <c r="E20" s="60">
        <v>20000000</v>
      </c>
      <c r="F20" s="59">
        <v>24000000</v>
      </c>
      <c r="G20" s="59"/>
      <c r="H20" s="60">
        <v>359451</v>
      </c>
      <c r="I20" s="60">
        <v>264474</v>
      </c>
      <c r="J20" s="59">
        <v>623925</v>
      </c>
      <c r="K20" s="59">
        <v>4301924</v>
      </c>
      <c r="L20" s="60">
        <v>919850</v>
      </c>
      <c r="M20" s="60">
        <v>2403466</v>
      </c>
      <c r="N20" s="59">
        <v>7625240</v>
      </c>
      <c r="O20" s="59">
        <v>1358439</v>
      </c>
      <c r="P20" s="60">
        <v>2183787</v>
      </c>
      <c r="Q20" s="60">
        <v>-1370320</v>
      </c>
      <c r="R20" s="59">
        <v>2171906</v>
      </c>
      <c r="S20" s="59">
        <v>152880</v>
      </c>
      <c r="T20" s="60">
        <v>1220652</v>
      </c>
      <c r="U20" s="60">
        <v>1821958</v>
      </c>
      <c r="V20" s="59">
        <v>3195490</v>
      </c>
      <c r="W20" s="59">
        <v>13616561</v>
      </c>
      <c r="X20" s="60">
        <v>24000000</v>
      </c>
      <c r="Y20" s="59">
        <v>-10383439</v>
      </c>
      <c r="Z20" s="61">
        <v>-43.26</v>
      </c>
      <c r="AA20" s="62">
        <v>24000000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20705697</v>
      </c>
      <c r="D22" s="344">
        <f t="shared" si="6"/>
        <v>0</v>
      </c>
      <c r="E22" s="343">
        <f t="shared" si="6"/>
        <v>35068500</v>
      </c>
      <c r="F22" s="345">
        <f t="shared" si="6"/>
        <v>18300000</v>
      </c>
      <c r="G22" s="345">
        <f t="shared" si="6"/>
        <v>0</v>
      </c>
      <c r="H22" s="343">
        <f t="shared" si="6"/>
        <v>40000</v>
      </c>
      <c r="I22" s="343">
        <f t="shared" si="6"/>
        <v>2265929</v>
      </c>
      <c r="J22" s="345">
        <f t="shared" si="6"/>
        <v>2305929</v>
      </c>
      <c r="K22" s="345">
        <f t="shared" si="6"/>
        <v>3926059</v>
      </c>
      <c r="L22" s="343">
        <f t="shared" si="6"/>
        <v>2118958</v>
      </c>
      <c r="M22" s="343">
        <f t="shared" si="6"/>
        <v>5494762</v>
      </c>
      <c r="N22" s="345">
        <f t="shared" si="6"/>
        <v>11539779</v>
      </c>
      <c r="O22" s="345">
        <f t="shared" si="6"/>
        <v>414441</v>
      </c>
      <c r="P22" s="343">
        <f t="shared" si="6"/>
        <v>690711</v>
      </c>
      <c r="Q22" s="343">
        <f t="shared" si="6"/>
        <v>1978126</v>
      </c>
      <c r="R22" s="345">
        <f t="shared" si="6"/>
        <v>3083278</v>
      </c>
      <c r="S22" s="345">
        <f t="shared" si="6"/>
        <v>1824424</v>
      </c>
      <c r="T22" s="343">
        <f t="shared" si="6"/>
        <v>2027348</v>
      </c>
      <c r="U22" s="343">
        <f t="shared" si="6"/>
        <v>15931708</v>
      </c>
      <c r="V22" s="345">
        <f t="shared" si="6"/>
        <v>19783480</v>
      </c>
      <c r="W22" s="345">
        <f t="shared" si="6"/>
        <v>36712466</v>
      </c>
      <c r="X22" s="343">
        <f t="shared" si="6"/>
        <v>18300000</v>
      </c>
      <c r="Y22" s="345">
        <f t="shared" si="6"/>
        <v>18412466</v>
      </c>
      <c r="Z22" s="336">
        <f>+IF(X22&lt;&gt;0,+(Y22/X22)*100,0)</f>
        <v>100.61456830601092</v>
      </c>
      <c r="AA22" s="350">
        <f>SUM(AA23:AA32)</f>
        <v>18300000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70742</v>
      </c>
      <c r="L23" s="60"/>
      <c r="M23" s="60"/>
      <c r="N23" s="59">
        <v>70742</v>
      </c>
      <c r="O23" s="59"/>
      <c r="P23" s="60"/>
      <c r="Q23" s="60"/>
      <c r="R23" s="59"/>
      <c r="S23" s="59"/>
      <c r="T23" s="60"/>
      <c r="U23" s="60"/>
      <c r="V23" s="59"/>
      <c r="W23" s="59">
        <v>70742</v>
      </c>
      <c r="X23" s="60"/>
      <c r="Y23" s="59">
        <v>70742</v>
      </c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>
        <v>154089</v>
      </c>
      <c r="J24" s="59">
        <v>154089</v>
      </c>
      <c r="K24" s="59">
        <v>1253289</v>
      </c>
      <c r="L24" s="60">
        <v>350747</v>
      </c>
      <c r="M24" s="60">
        <v>1066875</v>
      </c>
      <c r="N24" s="59">
        <v>2670911</v>
      </c>
      <c r="O24" s="59">
        <v>17250</v>
      </c>
      <c r="P24" s="60">
        <v>502779</v>
      </c>
      <c r="Q24" s="60">
        <v>192966</v>
      </c>
      <c r="R24" s="59">
        <v>712995</v>
      </c>
      <c r="S24" s="59">
        <v>298580</v>
      </c>
      <c r="T24" s="60">
        <v>1208927</v>
      </c>
      <c r="U24" s="60">
        <v>8690095</v>
      </c>
      <c r="V24" s="59">
        <v>10197602</v>
      </c>
      <c r="W24" s="59">
        <v>13735597</v>
      </c>
      <c r="X24" s="60"/>
      <c r="Y24" s="59">
        <v>13735597</v>
      </c>
      <c r="Z24" s="61"/>
      <c r="AA24" s="62"/>
    </row>
    <row r="25" spans="1:27" ht="13.5">
      <c r="A25" s="361" t="s">
        <v>239</v>
      </c>
      <c r="B25" s="142"/>
      <c r="C25" s="60">
        <v>11195685</v>
      </c>
      <c r="D25" s="340"/>
      <c r="E25" s="60">
        <v>27068500</v>
      </c>
      <c r="F25" s="59">
        <v>10300000</v>
      </c>
      <c r="G25" s="59"/>
      <c r="H25" s="60">
        <v>40000</v>
      </c>
      <c r="I25" s="60">
        <v>1065902</v>
      </c>
      <c r="J25" s="59">
        <v>1105902</v>
      </c>
      <c r="K25" s="59">
        <v>866413</v>
      </c>
      <c r="L25" s="60">
        <v>1575229</v>
      </c>
      <c r="M25" s="60">
        <v>1688610</v>
      </c>
      <c r="N25" s="59">
        <v>4130252</v>
      </c>
      <c r="O25" s="59">
        <v>87719</v>
      </c>
      <c r="P25" s="60">
        <v>108221</v>
      </c>
      <c r="Q25" s="60">
        <v>146788</v>
      </c>
      <c r="R25" s="59">
        <v>342728</v>
      </c>
      <c r="S25" s="59">
        <v>75000</v>
      </c>
      <c r="T25" s="60">
        <v>485117</v>
      </c>
      <c r="U25" s="60">
        <v>3801569</v>
      </c>
      <c r="V25" s="59">
        <v>4361686</v>
      </c>
      <c r="W25" s="59">
        <v>9940568</v>
      </c>
      <c r="X25" s="60">
        <v>10300000</v>
      </c>
      <c r="Y25" s="59">
        <v>-359432</v>
      </c>
      <c r="Z25" s="61">
        <v>-3.49</v>
      </c>
      <c r="AA25" s="62">
        <v>10300000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>
        <v>8622535</v>
      </c>
      <c r="D27" s="340"/>
      <c r="E27" s="60"/>
      <c r="F27" s="59"/>
      <c r="G27" s="59"/>
      <c r="H27" s="60"/>
      <c r="I27" s="60"/>
      <c r="J27" s="59"/>
      <c r="K27" s="59">
        <v>299029</v>
      </c>
      <c r="L27" s="60">
        <v>192982</v>
      </c>
      <c r="M27" s="60">
        <v>2115559</v>
      </c>
      <c r="N27" s="59">
        <v>2607570</v>
      </c>
      <c r="O27" s="59">
        <v>123830</v>
      </c>
      <c r="P27" s="60">
        <v>46206</v>
      </c>
      <c r="Q27" s="60">
        <v>61443</v>
      </c>
      <c r="R27" s="59">
        <v>231479</v>
      </c>
      <c r="S27" s="59">
        <v>801591</v>
      </c>
      <c r="T27" s="60">
        <v>269749</v>
      </c>
      <c r="U27" s="60">
        <v>2929693</v>
      </c>
      <c r="V27" s="59">
        <v>4001033</v>
      </c>
      <c r="W27" s="59">
        <v>6840082</v>
      </c>
      <c r="X27" s="60"/>
      <c r="Y27" s="59">
        <v>6840082</v>
      </c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887477</v>
      </c>
      <c r="D32" s="340"/>
      <c r="E32" s="60">
        <v>8000000</v>
      </c>
      <c r="F32" s="59">
        <v>8000000</v>
      </c>
      <c r="G32" s="59"/>
      <c r="H32" s="60"/>
      <c r="I32" s="60">
        <v>1045938</v>
      </c>
      <c r="J32" s="59">
        <v>1045938</v>
      </c>
      <c r="K32" s="59">
        <v>1436586</v>
      </c>
      <c r="L32" s="60"/>
      <c r="M32" s="60">
        <v>623718</v>
      </c>
      <c r="N32" s="59">
        <v>2060304</v>
      </c>
      <c r="O32" s="59">
        <v>185642</v>
      </c>
      <c r="P32" s="60">
        <v>33505</v>
      </c>
      <c r="Q32" s="60">
        <v>1576929</v>
      </c>
      <c r="R32" s="59">
        <v>1796076</v>
      </c>
      <c r="S32" s="59">
        <v>649253</v>
      </c>
      <c r="T32" s="60">
        <v>63555</v>
      </c>
      <c r="U32" s="60">
        <v>510351</v>
      </c>
      <c r="V32" s="59">
        <v>1223159</v>
      </c>
      <c r="W32" s="59">
        <v>6125477</v>
      </c>
      <c r="X32" s="60">
        <v>8000000</v>
      </c>
      <c r="Y32" s="59">
        <v>-1874523</v>
      </c>
      <c r="Z32" s="61">
        <v>-23.43</v>
      </c>
      <c r="AA32" s="62">
        <v>8000000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145315735</v>
      </c>
      <c r="D37" s="344">
        <f aca="true" t="shared" si="8" ref="D37:AA37">+D38</f>
        <v>0</v>
      </c>
      <c r="E37" s="343">
        <f t="shared" si="8"/>
        <v>211274000</v>
      </c>
      <c r="F37" s="345">
        <f t="shared" si="8"/>
        <v>195880112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195880112</v>
      </c>
      <c r="Y37" s="345">
        <f t="shared" si="8"/>
        <v>-195880112</v>
      </c>
      <c r="Z37" s="336">
        <f>+IF(X37&lt;&gt;0,+(Y37/X37)*100,0)</f>
        <v>-100</v>
      </c>
      <c r="AA37" s="350">
        <f t="shared" si="8"/>
        <v>195880112</v>
      </c>
    </row>
    <row r="38" spans="1:27" ht="13.5">
      <c r="A38" s="361" t="s">
        <v>213</v>
      </c>
      <c r="B38" s="142"/>
      <c r="C38" s="60">
        <v>145315735</v>
      </c>
      <c r="D38" s="340"/>
      <c r="E38" s="60">
        <v>211274000</v>
      </c>
      <c r="F38" s="59">
        <v>195880112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195880112</v>
      </c>
      <c r="Y38" s="59">
        <v>-195880112</v>
      </c>
      <c r="Z38" s="61">
        <v>-100</v>
      </c>
      <c r="AA38" s="62">
        <v>195880112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48568460</v>
      </c>
      <c r="D40" s="344">
        <f t="shared" si="9"/>
        <v>0</v>
      </c>
      <c r="E40" s="343">
        <f t="shared" si="9"/>
        <v>125375000</v>
      </c>
      <c r="F40" s="345">
        <f t="shared" si="9"/>
        <v>128255676</v>
      </c>
      <c r="G40" s="345">
        <f t="shared" si="9"/>
        <v>0</v>
      </c>
      <c r="H40" s="343">
        <f t="shared" si="9"/>
        <v>1800033</v>
      </c>
      <c r="I40" s="343">
        <f t="shared" si="9"/>
        <v>2701077</v>
      </c>
      <c r="J40" s="345">
        <f t="shared" si="9"/>
        <v>4501110</v>
      </c>
      <c r="K40" s="345">
        <f t="shared" si="9"/>
        <v>994632</v>
      </c>
      <c r="L40" s="343">
        <f t="shared" si="9"/>
        <v>1051852</v>
      </c>
      <c r="M40" s="343">
        <f t="shared" si="9"/>
        <v>3794170</v>
      </c>
      <c r="N40" s="345">
        <f t="shared" si="9"/>
        <v>5840654</v>
      </c>
      <c r="O40" s="345">
        <f t="shared" si="9"/>
        <v>4854607</v>
      </c>
      <c r="P40" s="343">
        <f t="shared" si="9"/>
        <v>2338549</v>
      </c>
      <c r="Q40" s="343">
        <f t="shared" si="9"/>
        <v>1554795</v>
      </c>
      <c r="R40" s="345">
        <f t="shared" si="9"/>
        <v>8747951</v>
      </c>
      <c r="S40" s="345">
        <f t="shared" si="9"/>
        <v>504561</v>
      </c>
      <c r="T40" s="343">
        <f t="shared" si="9"/>
        <v>1719262</v>
      </c>
      <c r="U40" s="343">
        <f t="shared" si="9"/>
        <v>51009168</v>
      </c>
      <c r="V40" s="345">
        <f t="shared" si="9"/>
        <v>53232991</v>
      </c>
      <c r="W40" s="345">
        <f t="shared" si="9"/>
        <v>72322706</v>
      </c>
      <c r="X40" s="343">
        <f t="shared" si="9"/>
        <v>128255676</v>
      </c>
      <c r="Y40" s="345">
        <f t="shared" si="9"/>
        <v>-55932970</v>
      </c>
      <c r="Z40" s="336">
        <f>+IF(X40&lt;&gt;0,+(Y40/X40)*100,0)</f>
        <v>-43.61052215731957</v>
      </c>
      <c r="AA40" s="350">
        <f>SUM(AA41:AA49)</f>
        <v>128255676</v>
      </c>
    </row>
    <row r="41" spans="1:27" ht="13.5">
      <c r="A41" s="361" t="s">
        <v>248</v>
      </c>
      <c r="B41" s="142"/>
      <c r="C41" s="362">
        <v>13902508</v>
      </c>
      <c r="D41" s="363"/>
      <c r="E41" s="362">
        <v>48450000</v>
      </c>
      <c r="F41" s="364">
        <v>48450000</v>
      </c>
      <c r="G41" s="364"/>
      <c r="H41" s="362"/>
      <c r="I41" s="362"/>
      <c r="J41" s="364"/>
      <c r="K41" s="364"/>
      <c r="L41" s="362"/>
      <c r="M41" s="362"/>
      <c r="N41" s="364"/>
      <c r="O41" s="364">
        <v>26294</v>
      </c>
      <c r="P41" s="362">
        <v>238</v>
      </c>
      <c r="Q41" s="362">
        <v>20964</v>
      </c>
      <c r="R41" s="364">
        <v>47496</v>
      </c>
      <c r="S41" s="364"/>
      <c r="T41" s="362"/>
      <c r="U41" s="362">
        <v>24967004</v>
      </c>
      <c r="V41" s="364">
        <v>24967004</v>
      </c>
      <c r="W41" s="364">
        <v>25014500</v>
      </c>
      <c r="X41" s="362">
        <v>48450000</v>
      </c>
      <c r="Y41" s="364">
        <v>-23435500</v>
      </c>
      <c r="Z41" s="365">
        <v>-48.37</v>
      </c>
      <c r="AA41" s="366">
        <v>48450000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7600000</v>
      </c>
      <c r="F42" s="53">
        <f t="shared" si="10"/>
        <v>5587926</v>
      </c>
      <c r="G42" s="53">
        <f t="shared" si="10"/>
        <v>0</v>
      </c>
      <c r="H42" s="54">
        <f t="shared" si="10"/>
        <v>1261780</v>
      </c>
      <c r="I42" s="54">
        <f t="shared" si="10"/>
        <v>0</v>
      </c>
      <c r="J42" s="53">
        <f t="shared" si="10"/>
        <v>1261780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422377</v>
      </c>
      <c r="U42" s="54">
        <f t="shared" si="10"/>
        <v>0</v>
      </c>
      <c r="V42" s="53">
        <f t="shared" si="10"/>
        <v>422377</v>
      </c>
      <c r="W42" s="53">
        <f t="shared" si="10"/>
        <v>1684157</v>
      </c>
      <c r="X42" s="54">
        <f t="shared" si="10"/>
        <v>5587926</v>
      </c>
      <c r="Y42" s="53">
        <f t="shared" si="10"/>
        <v>-3903769</v>
      </c>
      <c r="Z42" s="94">
        <f>+IF(X42&lt;&gt;0,+(Y42/X42)*100,0)</f>
        <v>-69.86078555800488</v>
      </c>
      <c r="AA42" s="95">
        <f>+AA62</f>
        <v>5587926</v>
      </c>
    </row>
    <row r="43" spans="1:27" ht="13.5">
      <c r="A43" s="361" t="s">
        <v>250</v>
      </c>
      <c r="B43" s="136"/>
      <c r="C43" s="275">
        <v>3505610</v>
      </c>
      <c r="D43" s="369"/>
      <c r="E43" s="305">
        <v>8675000</v>
      </c>
      <c r="F43" s="370">
        <v>43104846</v>
      </c>
      <c r="G43" s="370"/>
      <c r="H43" s="305">
        <v>227621</v>
      </c>
      <c r="I43" s="305">
        <v>319238</v>
      </c>
      <c r="J43" s="370">
        <v>546859</v>
      </c>
      <c r="K43" s="370">
        <v>174696</v>
      </c>
      <c r="L43" s="305">
        <v>184793</v>
      </c>
      <c r="M43" s="305">
        <v>1949750</v>
      </c>
      <c r="N43" s="370">
        <v>2309239</v>
      </c>
      <c r="O43" s="370">
        <v>109140</v>
      </c>
      <c r="P43" s="305"/>
      <c r="Q43" s="305">
        <v>24853</v>
      </c>
      <c r="R43" s="370">
        <v>133993</v>
      </c>
      <c r="S43" s="370">
        <v>27718</v>
      </c>
      <c r="T43" s="305">
        <v>814765</v>
      </c>
      <c r="U43" s="305">
        <v>2526231</v>
      </c>
      <c r="V43" s="370">
        <v>3368714</v>
      </c>
      <c r="W43" s="370">
        <v>6358805</v>
      </c>
      <c r="X43" s="305">
        <v>43104846</v>
      </c>
      <c r="Y43" s="370">
        <v>-36746041</v>
      </c>
      <c r="Z43" s="371">
        <v>-85.25</v>
      </c>
      <c r="AA43" s="303">
        <v>43104846</v>
      </c>
    </row>
    <row r="44" spans="1:27" ht="13.5">
      <c r="A44" s="361" t="s">
        <v>251</v>
      </c>
      <c r="B44" s="136"/>
      <c r="C44" s="60">
        <v>16124544</v>
      </c>
      <c r="D44" s="368"/>
      <c r="E44" s="54">
        <v>40650000</v>
      </c>
      <c r="F44" s="53">
        <v>31112904</v>
      </c>
      <c r="G44" s="53"/>
      <c r="H44" s="54">
        <v>46532</v>
      </c>
      <c r="I44" s="54">
        <v>1252779</v>
      </c>
      <c r="J44" s="53">
        <v>1299311</v>
      </c>
      <c r="K44" s="53">
        <v>725138</v>
      </c>
      <c r="L44" s="54">
        <v>501469</v>
      </c>
      <c r="M44" s="54">
        <v>746954</v>
      </c>
      <c r="N44" s="53">
        <v>1973561</v>
      </c>
      <c r="O44" s="53">
        <v>179856</v>
      </c>
      <c r="P44" s="54">
        <v>813389</v>
      </c>
      <c r="Q44" s="54">
        <v>-344156</v>
      </c>
      <c r="R44" s="53">
        <v>649089</v>
      </c>
      <c r="S44" s="53">
        <v>406207</v>
      </c>
      <c r="T44" s="54">
        <v>452736</v>
      </c>
      <c r="U44" s="54">
        <v>15337955</v>
      </c>
      <c r="V44" s="53">
        <v>16196898</v>
      </c>
      <c r="W44" s="53">
        <v>20118859</v>
      </c>
      <c r="X44" s="54">
        <v>31112904</v>
      </c>
      <c r="Y44" s="53">
        <v>-10994045</v>
      </c>
      <c r="Z44" s="94">
        <v>-35.34</v>
      </c>
      <c r="AA44" s="95">
        <v>31112904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15035798</v>
      </c>
      <c r="D48" s="368"/>
      <c r="E48" s="54">
        <v>20000000</v>
      </c>
      <c r="F48" s="53"/>
      <c r="G48" s="53"/>
      <c r="H48" s="54">
        <v>264100</v>
      </c>
      <c r="I48" s="54">
        <v>1100060</v>
      </c>
      <c r="J48" s="53">
        <v>1364160</v>
      </c>
      <c r="K48" s="53">
        <v>88900</v>
      </c>
      <c r="L48" s="54">
        <v>327378</v>
      </c>
      <c r="M48" s="54">
        <v>917449</v>
      </c>
      <c r="N48" s="53">
        <v>1333727</v>
      </c>
      <c r="O48" s="53">
        <v>4539317</v>
      </c>
      <c r="P48" s="54">
        <v>1347253</v>
      </c>
      <c r="Q48" s="54">
        <v>1853134</v>
      </c>
      <c r="R48" s="53">
        <v>7739704</v>
      </c>
      <c r="S48" s="53">
        <v>58136</v>
      </c>
      <c r="T48" s="54">
        <v>28002</v>
      </c>
      <c r="U48" s="54"/>
      <c r="V48" s="53">
        <v>86138</v>
      </c>
      <c r="W48" s="53">
        <v>10523729</v>
      </c>
      <c r="X48" s="54"/>
      <c r="Y48" s="53">
        <v>10523729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29000</v>
      </c>
      <c r="J49" s="53">
        <v>29000</v>
      </c>
      <c r="K49" s="53">
        <v>5898</v>
      </c>
      <c r="L49" s="54">
        <v>38212</v>
      </c>
      <c r="M49" s="54">
        <v>180017</v>
      </c>
      <c r="N49" s="53">
        <v>224127</v>
      </c>
      <c r="O49" s="53"/>
      <c r="P49" s="54">
        <v>177669</v>
      </c>
      <c r="Q49" s="54"/>
      <c r="R49" s="53">
        <v>177669</v>
      </c>
      <c r="S49" s="53">
        <v>12500</v>
      </c>
      <c r="T49" s="54">
        <v>1382</v>
      </c>
      <c r="U49" s="54">
        <v>8177978</v>
      </c>
      <c r="V49" s="53">
        <v>8191860</v>
      </c>
      <c r="W49" s="53">
        <v>8622656</v>
      </c>
      <c r="X49" s="54"/>
      <c r="Y49" s="53">
        <v>8622656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427750669</v>
      </c>
      <c r="D60" s="346">
        <f t="shared" si="14"/>
        <v>0</v>
      </c>
      <c r="E60" s="219">
        <f t="shared" si="14"/>
        <v>529927600</v>
      </c>
      <c r="F60" s="264">
        <f t="shared" si="14"/>
        <v>529598169</v>
      </c>
      <c r="G60" s="264">
        <f t="shared" si="14"/>
        <v>148272</v>
      </c>
      <c r="H60" s="219">
        <f t="shared" si="14"/>
        <v>42067596</v>
      </c>
      <c r="I60" s="219">
        <f t="shared" si="14"/>
        <v>57530047</v>
      </c>
      <c r="J60" s="264">
        <f t="shared" si="14"/>
        <v>99745915</v>
      </c>
      <c r="K60" s="264">
        <f t="shared" si="14"/>
        <v>101590502</v>
      </c>
      <c r="L60" s="219">
        <f t="shared" si="14"/>
        <v>85219419</v>
      </c>
      <c r="M60" s="219">
        <f t="shared" si="14"/>
        <v>111568720</v>
      </c>
      <c r="N60" s="264">
        <f t="shared" si="14"/>
        <v>298378641</v>
      </c>
      <c r="O60" s="264">
        <f t="shared" si="14"/>
        <v>62850753</v>
      </c>
      <c r="P60" s="219">
        <f t="shared" si="14"/>
        <v>49495194</v>
      </c>
      <c r="Q60" s="219">
        <f t="shared" si="14"/>
        <v>117165785</v>
      </c>
      <c r="R60" s="264">
        <f t="shared" si="14"/>
        <v>229511732</v>
      </c>
      <c r="S60" s="264">
        <f t="shared" si="14"/>
        <v>19396189</v>
      </c>
      <c r="T60" s="219">
        <f t="shared" si="14"/>
        <v>96244180</v>
      </c>
      <c r="U60" s="219">
        <f t="shared" si="14"/>
        <v>266305603</v>
      </c>
      <c r="V60" s="264">
        <f t="shared" si="14"/>
        <v>381945972</v>
      </c>
      <c r="W60" s="264">
        <f t="shared" si="14"/>
        <v>1009582260</v>
      </c>
      <c r="X60" s="219">
        <f t="shared" si="14"/>
        <v>529598169</v>
      </c>
      <c r="Y60" s="264">
        <f t="shared" si="14"/>
        <v>479984091</v>
      </c>
      <c r="Z60" s="337">
        <f>+IF(X60&lt;&gt;0,+(Y60/X60)*100,0)</f>
        <v>90.63175046588955</v>
      </c>
      <c r="AA60" s="232">
        <f>+AA57+AA54+AA51+AA40+AA37+AA34+AA22+AA5</f>
        <v>529598169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7600000</v>
      </c>
      <c r="F62" s="349">
        <f t="shared" si="15"/>
        <v>5587926</v>
      </c>
      <c r="G62" s="349">
        <f t="shared" si="15"/>
        <v>0</v>
      </c>
      <c r="H62" s="347">
        <f t="shared" si="15"/>
        <v>1261780</v>
      </c>
      <c r="I62" s="347">
        <f t="shared" si="15"/>
        <v>0</v>
      </c>
      <c r="J62" s="349">
        <f t="shared" si="15"/>
        <v>1261780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422377</v>
      </c>
      <c r="U62" s="347">
        <f t="shared" si="15"/>
        <v>0</v>
      </c>
      <c r="V62" s="349">
        <f t="shared" si="15"/>
        <v>422377</v>
      </c>
      <c r="W62" s="349">
        <f t="shared" si="15"/>
        <v>1684157</v>
      </c>
      <c r="X62" s="347">
        <f t="shared" si="15"/>
        <v>5587926</v>
      </c>
      <c r="Y62" s="349">
        <f t="shared" si="15"/>
        <v>-3903769</v>
      </c>
      <c r="Z62" s="338">
        <f>+IF(X62&lt;&gt;0,+(Y62/X62)*100,0)</f>
        <v>-69.86078555800488</v>
      </c>
      <c r="AA62" s="351">
        <f>SUM(AA63:AA66)</f>
        <v>5587926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>
        <v>7600000</v>
      </c>
      <c r="F64" s="59">
        <v>5587926</v>
      </c>
      <c r="G64" s="59"/>
      <c r="H64" s="60">
        <v>1261780</v>
      </c>
      <c r="I64" s="60"/>
      <c r="J64" s="59">
        <v>1261780</v>
      </c>
      <c r="K64" s="59"/>
      <c r="L64" s="60"/>
      <c r="M64" s="60"/>
      <c r="N64" s="59"/>
      <c r="O64" s="59"/>
      <c r="P64" s="60"/>
      <c r="Q64" s="60"/>
      <c r="R64" s="59"/>
      <c r="S64" s="59"/>
      <c r="T64" s="60">
        <v>422377</v>
      </c>
      <c r="U64" s="60"/>
      <c r="V64" s="59">
        <v>422377</v>
      </c>
      <c r="W64" s="59">
        <v>1684157</v>
      </c>
      <c r="X64" s="60">
        <v>5587926</v>
      </c>
      <c r="Y64" s="59">
        <v>-3903769</v>
      </c>
      <c r="Z64" s="61">
        <v>-69.86</v>
      </c>
      <c r="AA64" s="62">
        <v>5587926</v>
      </c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490454970</v>
      </c>
      <c r="D5" s="357">
        <f t="shared" si="0"/>
        <v>0</v>
      </c>
      <c r="E5" s="356">
        <f t="shared" si="0"/>
        <v>686055969</v>
      </c>
      <c r="F5" s="358">
        <f t="shared" si="0"/>
        <v>791000143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791000143</v>
      </c>
      <c r="Y5" s="358">
        <f t="shared" si="0"/>
        <v>-791000143</v>
      </c>
      <c r="Z5" s="359">
        <f>+IF(X5&lt;&gt;0,+(Y5/X5)*100,0)</f>
        <v>-100</v>
      </c>
      <c r="AA5" s="360">
        <f>+AA6+AA8+AA11+AA13+AA15</f>
        <v>791000143</v>
      </c>
    </row>
    <row r="6" spans="1:27" ht="13.5">
      <c r="A6" s="361" t="s">
        <v>205</v>
      </c>
      <c r="B6" s="142"/>
      <c r="C6" s="60">
        <f>+C7</f>
        <v>212001556</v>
      </c>
      <c r="D6" s="340">
        <f aca="true" t="shared" si="1" ref="D6:AA6">+D7</f>
        <v>0</v>
      </c>
      <c r="E6" s="60">
        <f t="shared" si="1"/>
        <v>245000000</v>
      </c>
      <c r="F6" s="59">
        <f t="shared" si="1"/>
        <v>320648616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320648616</v>
      </c>
      <c r="Y6" s="59">
        <f t="shared" si="1"/>
        <v>-320648616</v>
      </c>
      <c r="Z6" s="61">
        <f>+IF(X6&lt;&gt;0,+(Y6/X6)*100,0)</f>
        <v>-100</v>
      </c>
      <c r="AA6" s="62">
        <f t="shared" si="1"/>
        <v>320648616</v>
      </c>
    </row>
    <row r="7" spans="1:27" ht="13.5">
      <c r="A7" s="291" t="s">
        <v>229</v>
      </c>
      <c r="B7" s="142"/>
      <c r="C7" s="60">
        <v>212001556</v>
      </c>
      <c r="D7" s="340"/>
      <c r="E7" s="60">
        <v>245000000</v>
      </c>
      <c r="F7" s="59">
        <v>320648616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320648616</v>
      </c>
      <c r="Y7" s="59">
        <v>-320648616</v>
      </c>
      <c r="Z7" s="61">
        <v>-100</v>
      </c>
      <c r="AA7" s="62">
        <v>320648616</v>
      </c>
    </row>
    <row r="8" spans="1:27" ht="13.5">
      <c r="A8" s="361" t="s">
        <v>206</v>
      </c>
      <c r="B8" s="142"/>
      <c r="C8" s="60">
        <f aca="true" t="shared" si="2" ref="C8:Y8">SUM(C9:C10)</f>
        <v>79994235</v>
      </c>
      <c r="D8" s="340">
        <f t="shared" si="2"/>
        <v>0</v>
      </c>
      <c r="E8" s="60">
        <f t="shared" si="2"/>
        <v>92000000</v>
      </c>
      <c r="F8" s="59">
        <f t="shared" si="2"/>
        <v>98000000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98000000</v>
      </c>
      <c r="Y8" s="59">
        <f t="shared" si="2"/>
        <v>-98000000</v>
      </c>
      <c r="Z8" s="61">
        <f>+IF(X8&lt;&gt;0,+(Y8/X8)*100,0)</f>
        <v>-100</v>
      </c>
      <c r="AA8" s="62">
        <f>SUM(AA9:AA10)</f>
        <v>98000000</v>
      </c>
    </row>
    <row r="9" spans="1:27" ht="13.5">
      <c r="A9" s="291" t="s">
        <v>230</v>
      </c>
      <c r="B9" s="142"/>
      <c r="C9" s="60">
        <v>79994235</v>
      </c>
      <c r="D9" s="340"/>
      <c r="E9" s="60">
        <v>92000000</v>
      </c>
      <c r="F9" s="59">
        <v>98000000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98000000</v>
      </c>
      <c r="Y9" s="59">
        <v>-98000000</v>
      </c>
      <c r="Z9" s="61">
        <v>-100</v>
      </c>
      <c r="AA9" s="62">
        <v>98000000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90752066</v>
      </c>
      <c r="D11" s="363">
        <f aca="true" t="shared" si="3" ref="D11:AA11">+D12</f>
        <v>0</v>
      </c>
      <c r="E11" s="362">
        <f t="shared" si="3"/>
        <v>91000000</v>
      </c>
      <c r="F11" s="364">
        <f t="shared" si="3"/>
        <v>110000000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110000000</v>
      </c>
      <c r="Y11" s="364">
        <f t="shared" si="3"/>
        <v>-110000000</v>
      </c>
      <c r="Z11" s="365">
        <f>+IF(X11&lt;&gt;0,+(Y11/X11)*100,0)</f>
        <v>-100</v>
      </c>
      <c r="AA11" s="366">
        <f t="shared" si="3"/>
        <v>110000000</v>
      </c>
    </row>
    <row r="12" spans="1:27" ht="13.5">
      <c r="A12" s="291" t="s">
        <v>232</v>
      </c>
      <c r="B12" s="136"/>
      <c r="C12" s="60">
        <v>90752066</v>
      </c>
      <c r="D12" s="340"/>
      <c r="E12" s="60">
        <v>91000000</v>
      </c>
      <c r="F12" s="59">
        <v>110000000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110000000</v>
      </c>
      <c r="Y12" s="59">
        <v>-110000000</v>
      </c>
      <c r="Z12" s="61">
        <v>-100</v>
      </c>
      <c r="AA12" s="62">
        <v>110000000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107707113</v>
      </c>
      <c r="D15" s="340">
        <f t="shared" si="5"/>
        <v>0</v>
      </c>
      <c r="E15" s="60">
        <f t="shared" si="5"/>
        <v>258055969</v>
      </c>
      <c r="F15" s="59">
        <f t="shared" si="5"/>
        <v>262351527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262351527</v>
      </c>
      <c r="Y15" s="59">
        <f t="shared" si="5"/>
        <v>-262351527</v>
      </c>
      <c r="Z15" s="61">
        <f>+IF(X15&lt;&gt;0,+(Y15/X15)*100,0)</f>
        <v>-100</v>
      </c>
      <c r="AA15" s="62">
        <f>SUM(AA16:AA20)</f>
        <v>262351527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107707113</v>
      </c>
      <c r="D20" s="340"/>
      <c r="E20" s="60">
        <v>258055969</v>
      </c>
      <c r="F20" s="59">
        <v>262351527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262351527</v>
      </c>
      <c r="Y20" s="59">
        <v>-262351527</v>
      </c>
      <c r="Z20" s="61">
        <v>-100</v>
      </c>
      <c r="AA20" s="62">
        <v>262351527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4788437</v>
      </c>
      <c r="D22" s="344">
        <f t="shared" si="6"/>
        <v>0</v>
      </c>
      <c r="E22" s="343">
        <f t="shared" si="6"/>
        <v>30700000</v>
      </c>
      <c r="F22" s="345">
        <f t="shared" si="6"/>
        <v>27759413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27759413</v>
      </c>
      <c r="Y22" s="345">
        <f t="shared" si="6"/>
        <v>-27759413</v>
      </c>
      <c r="Z22" s="336">
        <f>+IF(X22&lt;&gt;0,+(Y22/X22)*100,0)</f>
        <v>-100</v>
      </c>
      <c r="AA22" s="350">
        <f>SUM(AA23:AA32)</f>
        <v>27759413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22700000</v>
      </c>
      <c r="F24" s="59">
        <v>19009413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19009413</v>
      </c>
      <c r="Y24" s="59">
        <v>-19009413</v>
      </c>
      <c r="Z24" s="61">
        <v>-100</v>
      </c>
      <c r="AA24" s="62">
        <v>19009413</v>
      </c>
    </row>
    <row r="25" spans="1:27" ht="13.5">
      <c r="A25" s="361" t="s">
        <v>239</v>
      </c>
      <c r="B25" s="142"/>
      <c r="C25" s="60">
        <v>4788437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8000000</v>
      </c>
      <c r="F27" s="59">
        <v>8750000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8750000</v>
      </c>
      <c r="Y27" s="59">
        <v>-8750000</v>
      </c>
      <c r="Z27" s="61">
        <v>-100</v>
      </c>
      <c r="AA27" s="62">
        <v>8750000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7055934</v>
      </c>
      <c r="D40" s="344">
        <f t="shared" si="9"/>
        <v>0</v>
      </c>
      <c r="E40" s="343">
        <f t="shared" si="9"/>
        <v>28670661</v>
      </c>
      <c r="F40" s="345">
        <f t="shared" si="9"/>
        <v>42519435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42519435</v>
      </c>
      <c r="Y40" s="345">
        <f t="shared" si="9"/>
        <v>-42519435</v>
      </c>
      <c r="Z40" s="336">
        <f>+IF(X40&lt;&gt;0,+(Y40/X40)*100,0)</f>
        <v>-100</v>
      </c>
      <c r="AA40" s="350">
        <f>SUM(AA41:AA49)</f>
        <v>42519435</v>
      </c>
    </row>
    <row r="41" spans="1:27" ht="13.5">
      <c r="A41" s="361" t="s">
        <v>248</v>
      </c>
      <c r="B41" s="142"/>
      <c r="C41" s="362">
        <v>7055934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>
        <v>24220661</v>
      </c>
      <c r="F48" s="53">
        <v>41519435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41519435</v>
      </c>
      <c r="Y48" s="53">
        <v>-41519435</v>
      </c>
      <c r="Z48" s="94">
        <v>-100</v>
      </c>
      <c r="AA48" s="95">
        <v>41519435</v>
      </c>
    </row>
    <row r="49" spans="1:27" ht="13.5">
      <c r="A49" s="361" t="s">
        <v>93</v>
      </c>
      <c r="B49" s="136"/>
      <c r="C49" s="54"/>
      <c r="D49" s="368"/>
      <c r="E49" s="54">
        <v>4450000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1000000</v>
      </c>
      <c r="Y49" s="53">
        <v>-1000000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502299341</v>
      </c>
      <c r="D60" s="346">
        <f t="shared" si="14"/>
        <v>0</v>
      </c>
      <c r="E60" s="219">
        <f t="shared" si="14"/>
        <v>745426630</v>
      </c>
      <c r="F60" s="264">
        <f t="shared" si="14"/>
        <v>861278991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861278991</v>
      </c>
      <c r="Y60" s="264">
        <f t="shared" si="14"/>
        <v>-861278991</v>
      </c>
      <c r="Z60" s="337">
        <f>+IF(X60&lt;&gt;0,+(Y60/X60)*100,0)</f>
        <v>-100</v>
      </c>
      <c r="AA60" s="232">
        <f>+AA57+AA54+AA51+AA40+AA37+AA34+AA22+AA5</f>
        <v>861278991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2016-08-11T07:33:49Z</dcterms:created>
  <dcterms:modified xsi:type="dcterms:W3CDTF">2016-08-11T07:33:56Z</dcterms:modified>
  <cp:category/>
  <cp:version/>
  <cp:contentType/>
  <cp:contentStatus/>
</cp:coreProperties>
</file>