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<sst xmlns="http://schemas.openxmlformats.org/spreadsheetml/2006/main" count="857" uniqueCount="303">
  <si>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City Of Tshwane(TSH)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</si>
  <si>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</si>
  <si>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</si>
  <si>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</si>
  <si>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</si>
  <si>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</si>
  <si>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</si>
  <si>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</si>
  <si>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</si>
  <si>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</si>
  <si>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</si>
  <si>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</si>
  <si>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</si>
  <si>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</si>
  <si>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</si>
  <si>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</si>
  <si>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</si>
  <si>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</si>
  <si>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</si>
  <si>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</si>
  <si>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</si>
  <si>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</si>
  <si>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</si>
  <si>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</si>
  <si>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</si>
  <si>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</si>
  <si>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</si>
  <si>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</si>
  <si>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</si>
  <si>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</si>
  <si>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</si>
  <si>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</si>
  <si>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</si>
  <si>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</si>
  <si>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</si>
  <si>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</si>
  <si>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</si>
  <si>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</si>
  <si>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</si>
  <si>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</si>
  <si>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</si>
  <si>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</si>
  <si>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</si>
  <si>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</si>
  <si>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</si>
  <si>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</si>
  <si>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</si>
  <si>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</si>
  <si>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</si>
  <si>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</si>
  <si>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</si>
  <si>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</si>
  <si>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</si>
  <si>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</si>
  <si>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</si>
  <si>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</si>
  <si>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</si>
  <si>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</si>
  <si>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</si>
  <si>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</si>
  <si>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</si>
  <si>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</si>
  <si>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</si>
  <si>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</si>
  <si>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</si>
  <si>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</si>
  <si>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</si>
  <si>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</si>
  <si>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</si>
  <si>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</si>
  <si>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Tshwane(TSH)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</si>
  <si>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</si>
  <si>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</si>
  <si>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</si>
  <si>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</si>
  <si>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</si>
  <si>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</si>
  <si>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</si>
  <si>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</si>
  <si>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</si>
  <si>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</si>
  <si>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</si>
  <si>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</si>
  <si>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</si>
  <si>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</si>
  <si>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</si>
  <si>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</si>
  <si>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</si>
  <si>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</si>
  <si>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</si>
  <si>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</si>
  <si>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</si>
  <si>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</si>
  <si>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</si>
  <si>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</si>
  <si>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</si>
  <si>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</si>
  <si>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</si>
  <si>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</si>
  <si>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</si>
  <si>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Tshwane(TSH)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</si>
  <si>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</si>
  <si>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</si>
  <si>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</si>
  <si>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</si>
  <si>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</si>
  <si>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</si>
  <si>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</si>
  <si>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</si>
  <si>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</si>
  <si>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</si>
  <si>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</si>
  <si>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</si>
  <si>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</si>
  <si>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</si>
  <si>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</si>
  <si>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</si>
  <si>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</si>
  <si>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</si>
  <si>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</si>
  <si>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</si>
  <si>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</si>
  <si>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</si>
  <si>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</si>
  <si>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</si>
  <si>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</si>
  <si>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</si>
  <si>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</si>
  <si>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</si>
  <si>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Tshwane(TSH)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</si>
  <si>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</si>
  <si>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</si>
  <si>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</si>
  <si>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</si>
  <si>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</si>
  <si>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</si>
  <si>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</si>
  <si>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</si>
  <si>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</si>
  <si>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</si>
  <si>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Tshwane(TSH)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</si>
  <si>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</si>
  <si>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</si>
  <si>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</si>
  <si>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</si>
  <si>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</si>
  <si>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</si>
  <si>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</si>
  <si>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</si>
  <si>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</si>
  <si>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</si>
  <si>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</si>
  <si>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</si>
  <si>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</si>
  <si>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</si>
  <si>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</si>
  <si>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</si>
  <si>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</si>
  <si>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</si>
  <si>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</si>
  <si>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</si>
  <si>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</si>
  <si>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</si>
  <si>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</si>
  <si>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</si>
  <si>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</si>
  <si>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</si>
  <si>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</si>
  <si>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</si>
  <si>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</si>
  <si>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</si>
  <si>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</si>
  <si>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</si>
  <si>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</si>
  <si>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Tshwane(TSH)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</si>
  <si>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</si>
  <si>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</si>
  <si>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</si>
  <si>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</si>
  <si>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</si>
  <si>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</si>
  <si>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</si>
  <si>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</si>
  <si>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</si>
  <si>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</si>
  <si>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</si>
  <si>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</si>
  <si>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</si>
  <si>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</si>
  <si>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</si>
  <si>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</si>
  <si>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</si>
  <si>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</si>
  <si>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</si>
  <si>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</si>
  <si>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</si>
  <si>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</si>
  <si>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</si>
  <si>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</si>
  <si>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</si>
  <si>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</si>
  <si>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</si>
  <si>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Tshwane(TSH)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</si>
  <si>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</si>
  <si>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</si>
  <si>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</si>
  <si>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</si>
  <si>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</si>
  <si>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</si>
  <si>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</si>
  <si>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</si>
  <si>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</si>
  <si>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</si>
  <si>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</si>
  <si>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</si>
  <si>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</si>
  <si>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</si>
  <si>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</si>
  <si>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</si>
  <si>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</si>
  <si>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</si>
  <si>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</si>
  <si>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</si>
  <si>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</si>
  <si>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</si>
  <si>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</si>
  <si>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</si>
  <si>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Tshwane(TSH)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</si>
  <si>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</si>
  <si>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</si>
  <si>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</si>
  <si>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</si>
  <si>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</si>
  <si>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</si>
  <si>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</si>
  <si>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</si>
  <si>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</si>
  <si>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</si>
  <si>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</si>
  <si>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</si>
  <si>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</si>
  <si>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</si>
  <si>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</si>
  <si>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</si>
  <si>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</si>
  <si>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</si>
  <si>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</si>
  <si>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</si>
  <si>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</si>
  <si>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</si>
  <si>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</si>
  <si>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</si>
  <si>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</si>
  <si>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</si>
  <si>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</si>
  <si>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</si>
  <si>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</si>
  <si>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</si>
  <si>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</si>
  <si>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</si>
  <si>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</si>
  <si>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</si>
  <si>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</si>
  <si>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Tshwane(TSH)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</si>
  <si>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</si>
  <si>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</si>
  <si>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Gauteng: City Of Tshwane(TSH)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</si>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</sst>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4891948260</v>
      </c>
      <c r="C5" s="19">
        <v>0</v>
      </c>
      <c r="D5" s="59">
        <v>5236387300</v>
      </c>
      <c r="E5" s="60">
        <v>5236780500</v>
      </c>
      <c r="F5" s="60">
        <v>440529423</v>
      </c>
      <c r="G5" s="60">
        <v>419108177</v>
      </c>
      <c r="H5" s="60">
        <v>427656729</v>
      </c>
      <c r="I5" s="60">
        <v>1287294329</v>
      </c>
      <c r="J5" s="60">
        <v>408377753</v>
      </c>
      <c r="K5" s="60">
        <v>467930882</v>
      </c>
      <c r="L5" s="60">
        <v>426027960</v>
      </c>
      <c r="M5" s="60">
        <v>1302336595</v>
      </c>
      <c r="N5" s="60">
        <v>449768439</v>
      </c>
      <c r="O5" s="60">
        <v>388768123</v>
      </c>
      <c r="P5" s="60">
        <v>459479622</v>
      </c>
      <c r="Q5" s="60">
        <v>1298016184</v>
      </c>
      <c r="R5" s="60">
        <v>469599703</v>
      </c>
      <c r="S5" s="60">
        <v>462505659</v>
      </c>
      <c r="T5" s="60">
        <v>496553724</v>
      </c>
      <c r="U5" s="60">
        <v>1428659086</v>
      </c>
      <c r="V5" s="60">
        <v>5316306194</v>
      </c>
      <c r="W5" s="60">
        <v>5236387300</v>
      </c>
      <c r="X5" s="60">
        <v>79918894</v>
      </c>
      <c r="Y5" s="61">
        <v>1.53</v>
      </c>
      <c r="Z5" s="62">
        <v>5236780500</v>
      </c>
    </row>
    <row r="6" spans="1:26" ht="13.5">
      <c r="A6" s="58" t="s">
        <v>32</v>
      </c>
      <c r="B6" s="19">
        <v>13344134833</v>
      </c>
      <c r="C6" s="19">
        <v>0</v>
      </c>
      <c r="D6" s="59">
        <v>15913703485</v>
      </c>
      <c r="E6" s="60">
        <v>15860197572</v>
      </c>
      <c r="F6" s="60">
        <v>1167477080</v>
      </c>
      <c r="G6" s="60">
        <v>1467058351</v>
      </c>
      <c r="H6" s="60">
        <v>1334803258</v>
      </c>
      <c r="I6" s="60">
        <v>3969338689</v>
      </c>
      <c r="J6" s="60">
        <v>1315950015</v>
      </c>
      <c r="K6" s="60">
        <v>1219877992</v>
      </c>
      <c r="L6" s="60">
        <v>1166988156</v>
      </c>
      <c r="M6" s="60">
        <v>3702816163</v>
      </c>
      <c r="N6" s="60">
        <v>1259427238</v>
      </c>
      <c r="O6" s="60">
        <v>1070855862</v>
      </c>
      <c r="P6" s="60">
        <v>1111828863</v>
      </c>
      <c r="Q6" s="60">
        <v>3442111963</v>
      </c>
      <c r="R6" s="60">
        <v>1208574598</v>
      </c>
      <c r="S6" s="60">
        <v>1262553064</v>
      </c>
      <c r="T6" s="60">
        <v>1109798833</v>
      </c>
      <c r="U6" s="60">
        <v>3580926495</v>
      </c>
      <c r="V6" s="60">
        <v>14695193310</v>
      </c>
      <c r="W6" s="60">
        <v>15913703487</v>
      </c>
      <c r="X6" s="60">
        <v>-1218510177</v>
      </c>
      <c r="Y6" s="61">
        <v>-7.66</v>
      </c>
      <c r="Z6" s="62">
        <v>15860197572</v>
      </c>
    </row>
    <row r="7" spans="1:26" ht="13.5">
      <c r="A7" s="58" t="s">
        <v>33</v>
      </c>
      <c r="B7" s="19">
        <v>38131712</v>
      </c>
      <c r="C7" s="19">
        <v>0</v>
      </c>
      <c r="D7" s="59">
        <v>70600433</v>
      </c>
      <c r="E7" s="60">
        <v>41175908</v>
      </c>
      <c r="F7" s="60">
        <v>1139893</v>
      </c>
      <c r="G7" s="60">
        <v>4958380</v>
      </c>
      <c r="H7" s="60">
        <v>4056856</v>
      </c>
      <c r="I7" s="60">
        <v>10155129</v>
      </c>
      <c r="J7" s="60">
        <v>3361902</v>
      </c>
      <c r="K7" s="60">
        <v>3684141</v>
      </c>
      <c r="L7" s="60">
        <v>3583637</v>
      </c>
      <c r="M7" s="60">
        <v>10629680</v>
      </c>
      <c r="N7" s="60">
        <v>4811766</v>
      </c>
      <c r="O7" s="60">
        <v>3811596</v>
      </c>
      <c r="P7" s="60">
        <v>4407948</v>
      </c>
      <c r="Q7" s="60">
        <v>13031310</v>
      </c>
      <c r="R7" s="60">
        <v>8214698</v>
      </c>
      <c r="S7" s="60">
        <v>6994297</v>
      </c>
      <c r="T7" s="60">
        <v>8134491</v>
      </c>
      <c r="U7" s="60">
        <v>23343486</v>
      </c>
      <c r="V7" s="60">
        <v>57159605</v>
      </c>
      <c r="W7" s="60">
        <v>70600434</v>
      </c>
      <c r="X7" s="60">
        <v>-13440829</v>
      </c>
      <c r="Y7" s="61">
        <v>-19.04</v>
      </c>
      <c r="Z7" s="62">
        <v>41175908</v>
      </c>
    </row>
    <row r="8" spans="1:26" ht="13.5">
      <c r="A8" s="58" t="s">
        <v>34</v>
      </c>
      <c r="B8" s="19">
        <v>3259820473</v>
      </c>
      <c r="C8" s="19">
        <v>0</v>
      </c>
      <c r="D8" s="59">
        <v>3670241004</v>
      </c>
      <c r="E8" s="60">
        <v>3557606323</v>
      </c>
      <c r="F8" s="60">
        <v>747646607</v>
      </c>
      <c r="G8" s="60">
        <v>511548889</v>
      </c>
      <c r="H8" s="60">
        <v>43746971</v>
      </c>
      <c r="I8" s="60">
        <v>1302942467</v>
      </c>
      <c r="J8" s="60">
        <v>84128566</v>
      </c>
      <c r="K8" s="60">
        <v>603550748</v>
      </c>
      <c r="L8" s="60">
        <v>543069290</v>
      </c>
      <c r="M8" s="60">
        <v>1230748604</v>
      </c>
      <c r="N8" s="60">
        <v>46982759</v>
      </c>
      <c r="O8" s="60">
        <v>70356507</v>
      </c>
      <c r="P8" s="60">
        <v>981559539</v>
      </c>
      <c r="Q8" s="60">
        <v>1098898805</v>
      </c>
      <c r="R8" s="60">
        <v>79212507</v>
      </c>
      <c r="S8" s="60">
        <v>71444139</v>
      </c>
      <c r="T8" s="60">
        <v>62702812</v>
      </c>
      <c r="U8" s="60">
        <v>213359458</v>
      </c>
      <c r="V8" s="60">
        <v>3845949334</v>
      </c>
      <c r="W8" s="60">
        <v>3670241003</v>
      </c>
      <c r="X8" s="60">
        <v>175708331</v>
      </c>
      <c r="Y8" s="61">
        <v>4.79</v>
      </c>
      <c r="Z8" s="62">
        <v>3557606323</v>
      </c>
    </row>
    <row r="9" spans="1:26" ht="13.5">
      <c r="A9" s="58" t="s">
        <v>35</v>
      </c>
      <c r="B9" s="19">
        <v>1572993134</v>
      </c>
      <c r="C9" s="19">
        <v>0</v>
      </c>
      <c r="D9" s="59">
        <v>1404899272</v>
      </c>
      <c r="E9" s="60">
        <v>2061170746</v>
      </c>
      <c r="F9" s="60">
        <v>75589651</v>
      </c>
      <c r="G9" s="60">
        <v>103908125</v>
      </c>
      <c r="H9" s="60">
        <v>174254886</v>
      </c>
      <c r="I9" s="60">
        <v>353752662</v>
      </c>
      <c r="J9" s="60">
        <v>91812343</v>
      </c>
      <c r="K9" s="60">
        <v>255398900</v>
      </c>
      <c r="L9" s="60">
        <v>121781109</v>
      </c>
      <c r="M9" s="60">
        <v>468992352</v>
      </c>
      <c r="N9" s="60">
        <v>182188790</v>
      </c>
      <c r="O9" s="60">
        <v>137824325</v>
      </c>
      <c r="P9" s="60">
        <v>119563958</v>
      </c>
      <c r="Q9" s="60">
        <v>439577073</v>
      </c>
      <c r="R9" s="60">
        <v>219598247</v>
      </c>
      <c r="S9" s="60">
        <v>155131799</v>
      </c>
      <c r="T9" s="60">
        <v>249652173</v>
      </c>
      <c r="U9" s="60">
        <v>624382219</v>
      </c>
      <c r="V9" s="60">
        <v>1886704306</v>
      </c>
      <c r="W9" s="60">
        <v>1404899274</v>
      </c>
      <c r="X9" s="60">
        <v>481805032</v>
      </c>
      <c r="Y9" s="61">
        <v>34.29</v>
      </c>
      <c r="Z9" s="62">
        <v>2061170746</v>
      </c>
    </row>
    <row r="10" spans="1:26" ht="25.5">
      <c r="A10" s="63" t="s">
        <v>278</v>
      </c>
      <c r="B10" s="64">
        <f>SUM(B5:B9)</f>
        <v>23107028412</v>
      </c>
      <c r="C10" s="64">
        <f>SUM(C5:C9)</f>
        <v>0</v>
      </c>
      <c r="D10" s="65">
        <f aca="true" t="shared" si="0" ref="D10:Z10">SUM(D5:D9)</f>
        <v>26295831494</v>
      </c>
      <c r="E10" s="66">
        <f t="shared" si="0"/>
        <v>26756931049</v>
      </c>
      <c r="F10" s="66">
        <f t="shared" si="0"/>
        <v>2432382654</v>
      </c>
      <c r="G10" s="66">
        <f t="shared" si="0"/>
        <v>2506581922</v>
      </c>
      <c r="H10" s="66">
        <f t="shared" si="0"/>
        <v>1984518700</v>
      </c>
      <c r="I10" s="66">
        <f t="shared" si="0"/>
        <v>6923483276</v>
      </c>
      <c r="J10" s="66">
        <f t="shared" si="0"/>
        <v>1903630579</v>
      </c>
      <c r="K10" s="66">
        <f t="shared" si="0"/>
        <v>2550442663</v>
      </c>
      <c r="L10" s="66">
        <f t="shared" si="0"/>
        <v>2261450152</v>
      </c>
      <c r="M10" s="66">
        <f t="shared" si="0"/>
        <v>6715523394</v>
      </c>
      <c r="N10" s="66">
        <f t="shared" si="0"/>
        <v>1943178992</v>
      </c>
      <c r="O10" s="66">
        <f t="shared" si="0"/>
        <v>1671616413</v>
      </c>
      <c r="P10" s="66">
        <f t="shared" si="0"/>
        <v>2676839930</v>
      </c>
      <c r="Q10" s="66">
        <f t="shared" si="0"/>
        <v>6291635335</v>
      </c>
      <c r="R10" s="66">
        <f t="shared" si="0"/>
        <v>1985199753</v>
      </c>
      <c r="S10" s="66">
        <f t="shared" si="0"/>
        <v>1958628958</v>
      </c>
      <c r="T10" s="66">
        <f t="shared" si="0"/>
        <v>1926842033</v>
      </c>
      <c r="U10" s="66">
        <f t="shared" si="0"/>
        <v>5870670744</v>
      </c>
      <c r="V10" s="66">
        <f t="shared" si="0"/>
        <v>25801312749</v>
      </c>
      <c r="W10" s="66">
        <f t="shared" si="0"/>
        <v>26295831498</v>
      </c>
      <c r="X10" s="66">
        <f t="shared" si="0"/>
        <v>-494518749</v>
      </c>
      <c r="Y10" s="67">
        <f>+IF(W10&lt;&gt;0,(X10/W10)*100,0)</f>
        <v>-1.8805974971265387</v>
      </c>
      <c r="Z10" s="68">
        <f t="shared" si="0"/>
        <v>26756931049</v>
      </c>
    </row>
    <row r="11" spans="1:26" ht="13.5">
      <c r="A11" s="58" t="s">
        <v>37</v>
      </c>
      <c r="B11" s="19">
        <v>6318953631</v>
      </c>
      <c r="C11" s="19">
        <v>0</v>
      </c>
      <c r="D11" s="59">
        <v>7058527191</v>
      </c>
      <c r="E11" s="60">
        <v>6924151483</v>
      </c>
      <c r="F11" s="60">
        <v>518765982</v>
      </c>
      <c r="G11" s="60">
        <v>515541002</v>
      </c>
      <c r="H11" s="60">
        <v>520698003</v>
      </c>
      <c r="I11" s="60">
        <v>1555004987</v>
      </c>
      <c r="J11" s="60">
        <v>637146515</v>
      </c>
      <c r="K11" s="60">
        <v>851758692</v>
      </c>
      <c r="L11" s="60">
        <v>461495812</v>
      </c>
      <c r="M11" s="60">
        <v>1950401019</v>
      </c>
      <c r="N11" s="60">
        <v>699612017</v>
      </c>
      <c r="O11" s="60">
        <v>580234145</v>
      </c>
      <c r="P11" s="60">
        <v>585513254</v>
      </c>
      <c r="Q11" s="60">
        <v>1865359416</v>
      </c>
      <c r="R11" s="60">
        <v>582320569</v>
      </c>
      <c r="S11" s="60">
        <v>584263691</v>
      </c>
      <c r="T11" s="60">
        <v>829785885</v>
      </c>
      <c r="U11" s="60">
        <v>1996370145</v>
      </c>
      <c r="V11" s="60">
        <v>7367135567</v>
      </c>
      <c r="W11" s="60">
        <v>7058527193</v>
      </c>
      <c r="X11" s="60">
        <v>308608374</v>
      </c>
      <c r="Y11" s="61">
        <v>4.37</v>
      </c>
      <c r="Z11" s="62">
        <v>6924151483</v>
      </c>
    </row>
    <row r="12" spans="1:26" ht="13.5">
      <c r="A12" s="58" t="s">
        <v>38</v>
      </c>
      <c r="B12" s="19">
        <v>106692332</v>
      </c>
      <c r="C12" s="19">
        <v>0</v>
      </c>
      <c r="D12" s="59">
        <v>116298270</v>
      </c>
      <c r="E12" s="60">
        <v>112646621</v>
      </c>
      <c r="F12" s="60">
        <v>9157124</v>
      </c>
      <c r="G12" s="60">
        <v>9025048</v>
      </c>
      <c r="H12" s="60">
        <v>9495586</v>
      </c>
      <c r="I12" s="60">
        <v>27677758</v>
      </c>
      <c r="J12" s="60">
        <v>9963520</v>
      </c>
      <c r="K12" s="60">
        <v>9408241</v>
      </c>
      <c r="L12" s="60">
        <v>9610942</v>
      </c>
      <c r="M12" s="60">
        <v>28982703</v>
      </c>
      <c r="N12" s="60">
        <v>9014624</v>
      </c>
      <c r="O12" s="60">
        <v>12847503</v>
      </c>
      <c r="P12" s="60">
        <v>9591813</v>
      </c>
      <c r="Q12" s="60">
        <v>31453940</v>
      </c>
      <c r="R12" s="60">
        <v>9674978</v>
      </c>
      <c r="S12" s="60">
        <v>9147244</v>
      </c>
      <c r="T12" s="60">
        <v>9900524</v>
      </c>
      <c r="U12" s="60">
        <v>28722746</v>
      </c>
      <c r="V12" s="60">
        <v>116837147</v>
      </c>
      <c r="W12" s="60">
        <v>116298266</v>
      </c>
      <c r="X12" s="60">
        <v>538881</v>
      </c>
      <c r="Y12" s="61">
        <v>0.46</v>
      </c>
      <c r="Z12" s="62">
        <v>112646621</v>
      </c>
    </row>
    <row r="13" spans="1:26" ht="13.5">
      <c r="A13" s="58" t="s">
        <v>279</v>
      </c>
      <c r="B13" s="19">
        <v>1454348836</v>
      </c>
      <c r="C13" s="19">
        <v>0</v>
      </c>
      <c r="D13" s="59">
        <v>1188780069</v>
      </c>
      <c r="E13" s="60">
        <v>1087524254</v>
      </c>
      <c r="F13" s="60">
        <v>86009574</v>
      </c>
      <c r="G13" s="60">
        <v>86012600</v>
      </c>
      <c r="H13" s="60">
        <v>101919971</v>
      </c>
      <c r="I13" s="60">
        <v>273942145</v>
      </c>
      <c r="J13" s="60">
        <v>99654172</v>
      </c>
      <c r="K13" s="60">
        <v>80690851</v>
      </c>
      <c r="L13" s="60">
        <v>98981975</v>
      </c>
      <c r="M13" s="60">
        <v>279326998</v>
      </c>
      <c r="N13" s="60">
        <v>91869827</v>
      </c>
      <c r="O13" s="60">
        <v>101793922</v>
      </c>
      <c r="P13" s="60">
        <v>177286483</v>
      </c>
      <c r="Q13" s="60">
        <v>370950232</v>
      </c>
      <c r="R13" s="60">
        <v>104339085</v>
      </c>
      <c r="S13" s="60">
        <v>121053175</v>
      </c>
      <c r="T13" s="60">
        <v>216375034</v>
      </c>
      <c r="U13" s="60">
        <v>441767294</v>
      </c>
      <c r="V13" s="60">
        <v>1365986669</v>
      </c>
      <c r="W13" s="60">
        <v>1188780066</v>
      </c>
      <c r="X13" s="60">
        <v>177206603</v>
      </c>
      <c r="Y13" s="61">
        <v>14.91</v>
      </c>
      <c r="Z13" s="62">
        <v>1087524254</v>
      </c>
    </row>
    <row r="14" spans="1:26" ht="13.5">
      <c r="A14" s="58" t="s">
        <v>40</v>
      </c>
      <c r="B14" s="19">
        <v>997466529</v>
      </c>
      <c r="C14" s="19">
        <v>0</v>
      </c>
      <c r="D14" s="59">
        <v>1029556174</v>
      </c>
      <c r="E14" s="60">
        <v>1039761667</v>
      </c>
      <c r="F14" s="60">
        <v>64204</v>
      </c>
      <c r="G14" s="60">
        <v>913875</v>
      </c>
      <c r="H14" s="60">
        <v>248668933</v>
      </c>
      <c r="I14" s="60">
        <v>249647012</v>
      </c>
      <c r="J14" s="60">
        <v>72121523</v>
      </c>
      <c r="K14" s="60">
        <v>1967274</v>
      </c>
      <c r="L14" s="60">
        <v>203299736</v>
      </c>
      <c r="M14" s="60">
        <v>277388533</v>
      </c>
      <c r="N14" s="60">
        <v>79639021</v>
      </c>
      <c r="O14" s="60">
        <v>9157166</v>
      </c>
      <c r="P14" s="60">
        <v>82026599</v>
      </c>
      <c r="Q14" s="60">
        <v>170822786</v>
      </c>
      <c r="R14" s="60">
        <v>68616413</v>
      </c>
      <c r="S14" s="60">
        <v>-4757285</v>
      </c>
      <c r="T14" s="60">
        <v>338011676</v>
      </c>
      <c r="U14" s="60">
        <v>401870804</v>
      </c>
      <c r="V14" s="60">
        <v>1099729135</v>
      </c>
      <c r="W14" s="60">
        <v>1029556170</v>
      </c>
      <c r="X14" s="60">
        <v>70172965</v>
      </c>
      <c r="Y14" s="61">
        <v>6.82</v>
      </c>
      <c r="Z14" s="62">
        <v>1039761667</v>
      </c>
    </row>
    <row r="15" spans="1:26" ht="13.5">
      <c r="A15" s="58" t="s">
        <v>41</v>
      </c>
      <c r="B15" s="19">
        <v>7843685495</v>
      </c>
      <c r="C15" s="19">
        <v>0</v>
      </c>
      <c r="D15" s="59">
        <v>9164376144</v>
      </c>
      <c r="E15" s="60">
        <v>9113429357</v>
      </c>
      <c r="F15" s="60">
        <v>737753712</v>
      </c>
      <c r="G15" s="60">
        <v>439001612</v>
      </c>
      <c r="H15" s="60">
        <v>954991725</v>
      </c>
      <c r="I15" s="60">
        <v>2131747049</v>
      </c>
      <c r="J15" s="60">
        <v>1392468135</v>
      </c>
      <c r="K15" s="60">
        <v>755780592</v>
      </c>
      <c r="L15" s="60">
        <v>900485333</v>
      </c>
      <c r="M15" s="60">
        <v>3048734060</v>
      </c>
      <c r="N15" s="60">
        <v>671213802</v>
      </c>
      <c r="O15" s="60">
        <v>668044294</v>
      </c>
      <c r="P15" s="60">
        <v>668965292</v>
      </c>
      <c r="Q15" s="60">
        <v>2008223388</v>
      </c>
      <c r="R15" s="60">
        <v>678456673</v>
      </c>
      <c r="S15" s="60">
        <v>524197769</v>
      </c>
      <c r="T15" s="60">
        <v>954096332</v>
      </c>
      <c r="U15" s="60">
        <v>2156750774</v>
      </c>
      <c r="V15" s="60">
        <v>9345455271</v>
      </c>
      <c r="W15" s="60">
        <v>9164376149</v>
      </c>
      <c r="X15" s="60">
        <v>181079122</v>
      </c>
      <c r="Y15" s="61">
        <v>1.98</v>
      </c>
      <c r="Z15" s="62">
        <v>9113429357</v>
      </c>
    </row>
    <row r="16" spans="1:26" ht="13.5">
      <c r="A16" s="69" t="s">
        <v>42</v>
      </c>
      <c r="B16" s="19">
        <v>25600087</v>
      </c>
      <c r="C16" s="19">
        <v>0</v>
      </c>
      <c r="D16" s="59">
        <v>259297800</v>
      </c>
      <c r="E16" s="60">
        <v>254147800</v>
      </c>
      <c r="F16" s="60">
        <v>11887647</v>
      </c>
      <c r="G16" s="60">
        <v>831615</v>
      </c>
      <c r="H16" s="60">
        <v>3671204</v>
      </c>
      <c r="I16" s="60">
        <v>16390466</v>
      </c>
      <c r="J16" s="60">
        <v>23850741</v>
      </c>
      <c r="K16" s="60">
        <v>2212851</v>
      </c>
      <c r="L16" s="60">
        <v>13373773</v>
      </c>
      <c r="M16" s="60">
        <v>39437365</v>
      </c>
      <c r="N16" s="60">
        <v>17496848</v>
      </c>
      <c r="O16" s="60">
        <v>5022784</v>
      </c>
      <c r="P16" s="60">
        <v>2511239</v>
      </c>
      <c r="Q16" s="60">
        <v>25030871</v>
      </c>
      <c r="R16" s="60">
        <v>15813619</v>
      </c>
      <c r="S16" s="60">
        <v>2594451</v>
      </c>
      <c r="T16" s="60">
        <v>14532002</v>
      </c>
      <c r="U16" s="60">
        <v>32940072</v>
      </c>
      <c r="V16" s="60">
        <v>113798774</v>
      </c>
      <c r="W16" s="60">
        <v>259297800</v>
      </c>
      <c r="X16" s="60">
        <v>-145499026</v>
      </c>
      <c r="Y16" s="61">
        <v>-56.11</v>
      </c>
      <c r="Z16" s="62">
        <v>254147800</v>
      </c>
    </row>
    <row r="17" spans="1:26" ht="13.5">
      <c r="A17" s="58" t="s">
        <v>43</v>
      </c>
      <c r="B17" s="19">
        <v>7746600633</v>
      </c>
      <c r="C17" s="19">
        <v>0</v>
      </c>
      <c r="D17" s="59">
        <v>6894080733</v>
      </c>
      <c r="E17" s="60">
        <v>7541190480</v>
      </c>
      <c r="F17" s="60">
        <v>311100774</v>
      </c>
      <c r="G17" s="60">
        <v>540519985</v>
      </c>
      <c r="H17" s="60">
        <v>641088372</v>
      </c>
      <c r="I17" s="60">
        <v>1492709131</v>
      </c>
      <c r="J17" s="60">
        <v>609239320</v>
      </c>
      <c r="K17" s="60">
        <v>676193893</v>
      </c>
      <c r="L17" s="60">
        <v>582204753</v>
      </c>
      <c r="M17" s="60">
        <v>1867637966</v>
      </c>
      <c r="N17" s="60">
        <v>322037932</v>
      </c>
      <c r="O17" s="60">
        <v>523063131</v>
      </c>
      <c r="P17" s="60">
        <v>661066098</v>
      </c>
      <c r="Q17" s="60">
        <v>1506167161</v>
      </c>
      <c r="R17" s="60">
        <v>597953699</v>
      </c>
      <c r="S17" s="60">
        <v>647838300</v>
      </c>
      <c r="T17" s="60">
        <v>1569644143</v>
      </c>
      <c r="U17" s="60">
        <v>2815436142</v>
      </c>
      <c r="V17" s="60">
        <v>7681950400</v>
      </c>
      <c r="W17" s="60">
        <v>6894080730</v>
      </c>
      <c r="X17" s="60">
        <v>787869670</v>
      </c>
      <c r="Y17" s="61">
        <v>11.43</v>
      </c>
      <c r="Z17" s="62">
        <v>7541190480</v>
      </c>
    </row>
    <row r="18" spans="1:26" ht="13.5">
      <c r="A18" s="70" t="s">
        <v>44</v>
      </c>
      <c r="B18" s="71">
        <f>SUM(B11:B17)</f>
        <v>24493347543</v>
      </c>
      <c r="C18" s="71">
        <f>SUM(C11:C17)</f>
        <v>0</v>
      </c>
      <c r="D18" s="72">
        <f aca="true" t="shared" si="1" ref="D18:Z18">SUM(D11:D17)</f>
        <v>25710916381</v>
      </c>
      <c r="E18" s="73">
        <f t="shared" si="1"/>
        <v>26072851662</v>
      </c>
      <c r="F18" s="73">
        <f t="shared" si="1"/>
        <v>1674739017</v>
      </c>
      <c r="G18" s="73">
        <f t="shared" si="1"/>
        <v>1591845737</v>
      </c>
      <c r="H18" s="73">
        <f t="shared" si="1"/>
        <v>2480533794</v>
      </c>
      <c r="I18" s="73">
        <f t="shared" si="1"/>
        <v>5747118548</v>
      </c>
      <c r="J18" s="73">
        <f t="shared" si="1"/>
        <v>2844443926</v>
      </c>
      <c r="K18" s="73">
        <f t="shared" si="1"/>
        <v>2378012394</v>
      </c>
      <c r="L18" s="73">
        <f t="shared" si="1"/>
        <v>2269452324</v>
      </c>
      <c r="M18" s="73">
        <f t="shared" si="1"/>
        <v>7491908644</v>
      </c>
      <c r="N18" s="73">
        <f t="shared" si="1"/>
        <v>1890884071</v>
      </c>
      <c r="O18" s="73">
        <f t="shared" si="1"/>
        <v>1900162945</v>
      </c>
      <c r="P18" s="73">
        <f t="shared" si="1"/>
        <v>2186960778</v>
      </c>
      <c r="Q18" s="73">
        <f t="shared" si="1"/>
        <v>5978007794</v>
      </c>
      <c r="R18" s="73">
        <f t="shared" si="1"/>
        <v>2057175036</v>
      </c>
      <c r="S18" s="73">
        <f t="shared" si="1"/>
        <v>1884337345</v>
      </c>
      <c r="T18" s="73">
        <f t="shared" si="1"/>
        <v>3932345596</v>
      </c>
      <c r="U18" s="73">
        <f t="shared" si="1"/>
        <v>7873857977</v>
      </c>
      <c r="V18" s="73">
        <f t="shared" si="1"/>
        <v>27090892963</v>
      </c>
      <c r="W18" s="73">
        <f t="shared" si="1"/>
        <v>25710916374</v>
      </c>
      <c r="X18" s="73">
        <f t="shared" si="1"/>
        <v>1379976589</v>
      </c>
      <c r="Y18" s="67">
        <f>+IF(W18&lt;&gt;0,(X18/W18)*100,0)</f>
        <v>5.367278897906154</v>
      </c>
      <c r="Z18" s="74">
        <f t="shared" si="1"/>
        <v>26072851662</v>
      </c>
    </row>
    <row r="19" spans="1:26" ht="13.5">
      <c r="A19" s="70" t="s">
        <v>45</v>
      </c>
      <c r="B19" s="75">
        <f>+B10-B18</f>
        <v>-1386319131</v>
      </c>
      <c r="C19" s="75">
        <f>+C10-C18</f>
        <v>0</v>
      </c>
      <c r="D19" s="76">
        <f aca="true" t="shared" si="2" ref="D19:Z19">+D10-D18</f>
        <v>584915113</v>
      </c>
      <c r="E19" s="77">
        <f t="shared" si="2"/>
        <v>684079387</v>
      </c>
      <c r="F19" s="77">
        <f t="shared" si="2"/>
        <v>757643637</v>
      </c>
      <c r="G19" s="77">
        <f t="shared" si="2"/>
        <v>914736185</v>
      </c>
      <c r="H19" s="77">
        <f t="shared" si="2"/>
        <v>-496015094</v>
      </c>
      <c r="I19" s="77">
        <f t="shared" si="2"/>
        <v>1176364728</v>
      </c>
      <c r="J19" s="77">
        <f t="shared" si="2"/>
        <v>-940813347</v>
      </c>
      <c r="K19" s="77">
        <f t="shared" si="2"/>
        <v>172430269</v>
      </c>
      <c r="L19" s="77">
        <f t="shared" si="2"/>
        <v>-8002172</v>
      </c>
      <c r="M19" s="77">
        <f t="shared" si="2"/>
        <v>-776385250</v>
      </c>
      <c r="N19" s="77">
        <f t="shared" si="2"/>
        <v>52294921</v>
      </c>
      <c r="O19" s="77">
        <f t="shared" si="2"/>
        <v>-228546532</v>
      </c>
      <c r="P19" s="77">
        <f t="shared" si="2"/>
        <v>489879152</v>
      </c>
      <c r="Q19" s="77">
        <f t="shared" si="2"/>
        <v>313627541</v>
      </c>
      <c r="R19" s="77">
        <f t="shared" si="2"/>
        <v>-71975283</v>
      </c>
      <c r="S19" s="77">
        <f t="shared" si="2"/>
        <v>74291613</v>
      </c>
      <c r="T19" s="77">
        <f t="shared" si="2"/>
        <v>-2005503563</v>
      </c>
      <c r="U19" s="77">
        <f t="shared" si="2"/>
        <v>-2003187233</v>
      </c>
      <c r="V19" s="77">
        <f t="shared" si="2"/>
        <v>-1289580214</v>
      </c>
      <c r="W19" s="77">
        <f>IF(E10=E18,0,W10-W18)</f>
        <v>584915124</v>
      </c>
      <c r="X19" s="77">
        <f t="shared" si="2"/>
        <v>-1874495338</v>
      </c>
      <c r="Y19" s="78">
        <f>+IF(W19&lt;&gt;0,(X19/W19)*100,0)</f>
        <v>-320.4730500352048</v>
      </c>
      <c r="Z19" s="79">
        <f t="shared" si="2"/>
        <v>684079387</v>
      </c>
    </row>
    <row r="20" spans="1:26" ht="13.5">
      <c r="A20" s="58" t="s">
        <v>46</v>
      </c>
      <c r="B20" s="19">
        <v>2564981575</v>
      </c>
      <c r="C20" s="19">
        <v>0</v>
      </c>
      <c r="D20" s="59">
        <v>2453159682</v>
      </c>
      <c r="E20" s="60">
        <v>2456035754</v>
      </c>
      <c r="F20" s="60">
        <v>50619582</v>
      </c>
      <c r="G20" s="60">
        <v>94503220</v>
      </c>
      <c r="H20" s="60">
        <v>52686725</v>
      </c>
      <c r="I20" s="60">
        <v>197809527</v>
      </c>
      <c r="J20" s="60">
        <v>186723119</v>
      </c>
      <c r="K20" s="60">
        <v>201049870</v>
      </c>
      <c r="L20" s="60">
        <v>367722753</v>
      </c>
      <c r="M20" s="60">
        <v>755495742</v>
      </c>
      <c r="N20" s="60">
        <v>61647418</v>
      </c>
      <c r="O20" s="60">
        <v>148582205</v>
      </c>
      <c r="P20" s="60">
        <v>266614888</v>
      </c>
      <c r="Q20" s="60">
        <v>476844511</v>
      </c>
      <c r="R20" s="60">
        <v>232852892</v>
      </c>
      <c r="S20" s="60">
        <v>254393564</v>
      </c>
      <c r="T20" s="60">
        <v>314029663</v>
      </c>
      <c r="U20" s="60">
        <v>801276119</v>
      </c>
      <c r="V20" s="60">
        <v>2231425899</v>
      </c>
      <c r="W20" s="60">
        <v>2453159682</v>
      </c>
      <c r="X20" s="60">
        <v>-221733783</v>
      </c>
      <c r="Y20" s="61">
        <v>-9.04</v>
      </c>
      <c r="Z20" s="62">
        <v>2456035754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1178662444</v>
      </c>
      <c r="C22" s="86">
        <f>SUM(C19:C21)</f>
        <v>0</v>
      </c>
      <c r="D22" s="87">
        <f aca="true" t="shared" si="3" ref="D22:Z22">SUM(D19:D21)</f>
        <v>3038074795</v>
      </c>
      <c r="E22" s="88">
        <f t="shared" si="3"/>
        <v>3140115141</v>
      </c>
      <c r="F22" s="88">
        <f t="shared" si="3"/>
        <v>808263219</v>
      </c>
      <c r="G22" s="88">
        <f t="shared" si="3"/>
        <v>1009239405</v>
      </c>
      <c r="H22" s="88">
        <f t="shared" si="3"/>
        <v>-443328369</v>
      </c>
      <c r="I22" s="88">
        <f t="shared" si="3"/>
        <v>1374174255</v>
      </c>
      <c r="J22" s="88">
        <f t="shared" si="3"/>
        <v>-754090228</v>
      </c>
      <c r="K22" s="88">
        <f t="shared" si="3"/>
        <v>373480139</v>
      </c>
      <c r="L22" s="88">
        <f t="shared" si="3"/>
        <v>359720581</v>
      </c>
      <c r="M22" s="88">
        <f t="shared" si="3"/>
        <v>-20889508</v>
      </c>
      <c r="N22" s="88">
        <f t="shared" si="3"/>
        <v>113942339</v>
      </c>
      <c r="O22" s="88">
        <f t="shared" si="3"/>
        <v>-79964327</v>
      </c>
      <c r="P22" s="88">
        <f t="shared" si="3"/>
        <v>756494040</v>
      </c>
      <c r="Q22" s="88">
        <f t="shared" si="3"/>
        <v>790472052</v>
      </c>
      <c r="R22" s="88">
        <f t="shared" si="3"/>
        <v>160877609</v>
      </c>
      <c r="S22" s="88">
        <f t="shared" si="3"/>
        <v>328685177</v>
      </c>
      <c r="T22" s="88">
        <f t="shared" si="3"/>
        <v>-1691473900</v>
      </c>
      <c r="U22" s="88">
        <f t="shared" si="3"/>
        <v>-1201911114</v>
      </c>
      <c r="V22" s="88">
        <f t="shared" si="3"/>
        <v>941845685</v>
      </c>
      <c r="W22" s="88">
        <f t="shared" si="3"/>
        <v>3038074806</v>
      </c>
      <c r="X22" s="88">
        <f t="shared" si="3"/>
        <v>-2096229121</v>
      </c>
      <c r="Y22" s="89">
        <f>+IF(W22&lt;&gt;0,(X22/W22)*100,0)</f>
        <v>-68.99860124774031</v>
      </c>
      <c r="Z22" s="90">
        <f t="shared" si="3"/>
        <v>3140115141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1178662444</v>
      </c>
      <c r="C24" s="75">
        <f>SUM(C22:C23)</f>
        <v>0</v>
      </c>
      <c r="D24" s="76">
        <f aca="true" t="shared" si="4" ref="D24:Z24">SUM(D22:D23)</f>
        <v>3038074795</v>
      </c>
      <c r="E24" s="77">
        <f t="shared" si="4"/>
        <v>3140115141</v>
      </c>
      <c r="F24" s="77">
        <f t="shared" si="4"/>
        <v>808263219</v>
      </c>
      <c r="G24" s="77">
        <f t="shared" si="4"/>
        <v>1009239405</v>
      </c>
      <c r="H24" s="77">
        <f t="shared" si="4"/>
        <v>-443328369</v>
      </c>
      <c r="I24" s="77">
        <f t="shared" si="4"/>
        <v>1374174255</v>
      </c>
      <c r="J24" s="77">
        <f t="shared" si="4"/>
        <v>-754090228</v>
      </c>
      <c r="K24" s="77">
        <f t="shared" si="4"/>
        <v>373480139</v>
      </c>
      <c r="L24" s="77">
        <f t="shared" si="4"/>
        <v>359720581</v>
      </c>
      <c r="M24" s="77">
        <f t="shared" si="4"/>
        <v>-20889508</v>
      </c>
      <c r="N24" s="77">
        <f t="shared" si="4"/>
        <v>113942339</v>
      </c>
      <c r="O24" s="77">
        <f t="shared" si="4"/>
        <v>-79964327</v>
      </c>
      <c r="P24" s="77">
        <f t="shared" si="4"/>
        <v>756494040</v>
      </c>
      <c r="Q24" s="77">
        <f t="shared" si="4"/>
        <v>790472052</v>
      </c>
      <c r="R24" s="77">
        <f t="shared" si="4"/>
        <v>160877609</v>
      </c>
      <c r="S24" s="77">
        <f t="shared" si="4"/>
        <v>328685177</v>
      </c>
      <c r="T24" s="77">
        <f t="shared" si="4"/>
        <v>-1691473900</v>
      </c>
      <c r="U24" s="77">
        <f t="shared" si="4"/>
        <v>-1201911114</v>
      </c>
      <c r="V24" s="77">
        <f t="shared" si="4"/>
        <v>941845685</v>
      </c>
      <c r="W24" s="77">
        <f t="shared" si="4"/>
        <v>3038074806</v>
      </c>
      <c r="X24" s="77">
        <f t="shared" si="4"/>
        <v>-2096229121</v>
      </c>
      <c r="Y24" s="78">
        <f>+IF(W24&lt;&gt;0,(X24/W24)*100,0)</f>
        <v>-68.99860124774031</v>
      </c>
      <c r="Z24" s="79">
        <f t="shared" si="4"/>
        <v>3140115141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4114917582</v>
      </c>
      <c r="C27" s="22">
        <v>0</v>
      </c>
      <c r="D27" s="99">
        <v>3856566482</v>
      </c>
      <c r="E27" s="100">
        <v>3995193295</v>
      </c>
      <c r="F27" s="100">
        <v>55244079</v>
      </c>
      <c r="G27" s="100">
        <v>114501055</v>
      </c>
      <c r="H27" s="100">
        <v>216441982</v>
      </c>
      <c r="I27" s="100">
        <v>386187116</v>
      </c>
      <c r="J27" s="100">
        <v>281689707</v>
      </c>
      <c r="K27" s="100">
        <v>430223532</v>
      </c>
      <c r="L27" s="100">
        <v>356853854</v>
      </c>
      <c r="M27" s="100">
        <v>1068767093</v>
      </c>
      <c r="N27" s="100">
        <v>118180439</v>
      </c>
      <c r="O27" s="100">
        <v>280718812</v>
      </c>
      <c r="P27" s="100">
        <v>244613473</v>
      </c>
      <c r="Q27" s="100">
        <v>643512724</v>
      </c>
      <c r="R27" s="100">
        <v>361268677</v>
      </c>
      <c r="S27" s="100">
        <v>703503098</v>
      </c>
      <c r="T27" s="100">
        <v>515108455</v>
      </c>
      <c r="U27" s="100">
        <v>1579880230</v>
      </c>
      <c r="V27" s="100">
        <v>3678347163</v>
      </c>
      <c r="W27" s="100">
        <v>3995193295</v>
      </c>
      <c r="X27" s="100">
        <v>-316846132</v>
      </c>
      <c r="Y27" s="101">
        <v>-7.93</v>
      </c>
      <c r="Z27" s="102">
        <v>3995193295</v>
      </c>
    </row>
    <row r="28" spans="1:26" ht="13.5">
      <c r="A28" s="103" t="s">
        <v>46</v>
      </c>
      <c r="B28" s="19">
        <v>2564981570</v>
      </c>
      <c r="C28" s="19">
        <v>0</v>
      </c>
      <c r="D28" s="59">
        <v>2453159682</v>
      </c>
      <c r="E28" s="60">
        <v>2442035754</v>
      </c>
      <c r="F28" s="60">
        <v>50619582</v>
      </c>
      <c r="G28" s="60">
        <v>17559878</v>
      </c>
      <c r="H28" s="60">
        <v>129907938</v>
      </c>
      <c r="I28" s="60">
        <v>198087398</v>
      </c>
      <c r="J28" s="60">
        <v>189300937</v>
      </c>
      <c r="K28" s="60">
        <v>307009414</v>
      </c>
      <c r="L28" s="60">
        <v>236537781</v>
      </c>
      <c r="M28" s="60">
        <v>732848132</v>
      </c>
      <c r="N28" s="60">
        <v>94756996</v>
      </c>
      <c r="O28" s="60">
        <v>207654164</v>
      </c>
      <c r="P28" s="60">
        <v>196803089</v>
      </c>
      <c r="Q28" s="60">
        <v>499214249</v>
      </c>
      <c r="R28" s="60">
        <v>275084532</v>
      </c>
      <c r="S28" s="60">
        <v>518314810</v>
      </c>
      <c r="T28" s="60">
        <v>54928385</v>
      </c>
      <c r="U28" s="60">
        <v>848327727</v>
      </c>
      <c r="V28" s="60">
        <v>2278477506</v>
      </c>
      <c r="W28" s="60">
        <v>2442035754</v>
      </c>
      <c r="X28" s="60">
        <v>-163558248</v>
      </c>
      <c r="Y28" s="61">
        <v>-6.7</v>
      </c>
      <c r="Z28" s="62">
        <v>2442035754</v>
      </c>
    </row>
    <row r="29" spans="1:26" ht="13.5">
      <c r="A29" s="58" t="s">
        <v>283</v>
      </c>
      <c r="B29" s="19">
        <v>57530020</v>
      </c>
      <c r="C29" s="19">
        <v>0</v>
      </c>
      <c r="D29" s="59">
        <v>168406800</v>
      </c>
      <c r="E29" s="60">
        <v>168406800</v>
      </c>
      <c r="F29" s="60">
        <v>0</v>
      </c>
      <c r="G29" s="60">
        <v>4371626</v>
      </c>
      <c r="H29" s="60">
        <v>21532753</v>
      </c>
      <c r="I29" s="60">
        <v>25904379</v>
      </c>
      <c r="J29" s="60">
        <v>11228624</v>
      </c>
      <c r="K29" s="60">
        <v>13760876</v>
      </c>
      <c r="L29" s="60">
        <v>3232564</v>
      </c>
      <c r="M29" s="60">
        <v>28222064</v>
      </c>
      <c r="N29" s="60">
        <v>8568151</v>
      </c>
      <c r="O29" s="60">
        <v>6416149</v>
      </c>
      <c r="P29" s="60">
        <v>6073957</v>
      </c>
      <c r="Q29" s="60">
        <v>21058257</v>
      </c>
      <c r="R29" s="60">
        <v>15986838</v>
      </c>
      <c r="S29" s="60">
        <v>26218044</v>
      </c>
      <c r="T29" s="60">
        <v>37682188</v>
      </c>
      <c r="U29" s="60">
        <v>79887070</v>
      </c>
      <c r="V29" s="60">
        <v>155071770</v>
      </c>
      <c r="W29" s="60">
        <v>168406800</v>
      </c>
      <c r="X29" s="60">
        <v>-13335030</v>
      </c>
      <c r="Y29" s="61">
        <v>-7.92</v>
      </c>
      <c r="Z29" s="62">
        <v>168406800</v>
      </c>
    </row>
    <row r="30" spans="1:26" ht="13.5">
      <c r="A30" s="58" t="s">
        <v>52</v>
      </c>
      <c r="B30" s="19">
        <v>1387942006</v>
      </c>
      <c r="C30" s="19">
        <v>0</v>
      </c>
      <c r="D30" s="59">
        <v>1200000000</v>
      </c>
      <c r="E30" s="60">
        <v>1200000000</v>
      </c>
      <c r="F30" s="60">
        <v>4624497</v>
      </c>
      <c r="G30" s="60">
        <v>92569551</v>
      </c>
      <c r="H30" s="60">
        <v>64996041</v>
      </c>
      <c r="I30" s="60">
        <v>162190089</v>
      </c>
      <c r="J30" s="60">
        <v>80661113</v>
      </c>
      <c r="K30" s="60">
        <v>108514037</v>
      </c>
      <c r="L30" s="60">
        <v>116334223</v>
      </c>
      <c r="M30" s="60">
        <v>305509373</v>
      </c>
      <c r="N30" s="60">
        <v>14232700</v>
      </c>
      <c r="O30" s="60">
        <v>65720926</v>
      </c>
      <c r="P30" s="60">
        <v>36932165</v>
      </c>
      <c r="Q30" s="60">
        <v>116885791</v>
      </c>
      <c r="R30" s="60">
        <v>62042682</v>
      </c>
      <c r="S30" s="60">
        <v>130698746</v>
      </c>
      <c r="T30" s="60">
        <v>308259104</v>
      </c>
      <c r="U30" s="60">
        <v>501000532</v>
      </c>
      <c r="V30" s="60">
        <v>1085585785</v>
      </c>
      <c r="W30" s="60">
        <v>1200000000</v>
      </c>
      <c r="X30" s="60">
        <v>-114414215</v>
      </c>
      <c r="Y30" s="61">
        <v>-9.53</v>
      </c>
      <c r="Z30" s="62">
        <v>1200000000</v>
      </c>
    </row>
    <row r="31" spans="1:26" ht="13.5">
      <c r="A31" s="58" t="s">
        <v>53</v>
      </c>
      <c r="B31" s="19">
        <v>104463982</v>
      </c>
      <c r="C31" s="19">
        <v>0</v>
      </c>
      <c r="D31" s="59">
        <v>35000000</v>
      </c>
      <c r="E31" s="60">
        <v>184750742</v>
      </c>
      <c r="F31" s="60">
        <v>0</v>
      </c>
      <c r="G31" s="60">
        <v>0</v>
      </c>
      <c r="H31" s="60">
        <v>5250</v>
      </c>
      <c r="I31" s="60">
        <v>5250</v>
      </c>
      <c r="J31" s="60">
        <v>499034</v>
      </c>
      <c r="K31" s="60">
        <v>939203</v>
      </c>
      <c r="L31" s="60">
        <v>749286</v>
      </c>
      <c r="M31" s="60">
        <v>2187523</v>
      </c>
      <c r="N31" s="60">
        <v>622593</v>
      </c>
      <c r="O31" s="60">
        <v>927573</v>
      </c>
      <c r="P31" s="60">
        <v>4804263</v>
      </c>
      <c r="Q31" s="60">
        <v>6354429</v>
      </c>
      <c r="R31" s="60">
        <v>8154627</v>
      </c>
      <c r="S31" s="60">
        <v>28271499</v>
      </c>
      <c r="T31" s="60">
        <v>114238778</v>
      </c>
      <c r="U31" s="60">
        <v>150664904</v>
      </c>
      <c r="V31" s="60">
        <v>159212106</v>
      </c>
      <c r="W31" s="60">
        <v>184750742</v>
      </c>
      <c r="X31" s="60">
        <v>-25538636</v>
      </c>
      <c r="Y31" s="61">
        <v>-13.82</v>
      </c>
      <c r="Z31" s="62">
        <v>184750742</v>
      </c>
    </row>
    <row r="32" spans="1:26" ht="13.5">
      <c r="A32" s="70" t="s">
        <v>54</v>
      </c>
      <c r="B32" s="22">
        <f>SUM(B28:B31)</f>
        <v>4114917578</v>
      </c>
      <c r="C32" s="22">
        <f>SUM(C28:C31)</f>
        <v>0</v>
      </c>
      <c r="D32" s="99">
        <f aca="true" t="shared" si="5" ref="D32:Z32">SUM(D28:D31)</f>
        <v>3856566482</v>
      </c>
      <c r="E32" s="100">
        <f t="shared" si="5"/>
        <v>3995193296</v>
      </c>
      <c r="F32" s="100">
        <f t="shared" si="5"/>
        <v>55244079</v>
      </c>
      <c r="G32" s="100">
        <f t="shared" si="5"/>
        <v>114501055</v>
      </c>
      <c r="H32" s="100">
        <f t="shared" si="5"/>
        <v>216441982</v>
      </c>
      <c r="I32" s="100">
        <f t="shared" si="5"/>
        <v>386187116</v>
      </c>
      <c r="J32" s="100">
        <f t="shared" si="5"/>
        <v>281689708</v>
      </c>
      <c r="K32" s="100">
        <f t="shared" si="5"/>
        <v>430223530</v>
      </c>
      <c r="L32" s="100">
        <f t="shared" si="5"/>
        <v>356853854</v>
      </c>
      <c r="M32" s="100">
        <f t="shared" si="5"/>
        <v>1068767092</v>
      </c>
      <c r="N32" s="100">
        <f t="shared" si="5"/>
        <v>118180440</v>
      </c>
      <c r="O32" s="100">
        <f t="shared" si="5"/>
        <v>280718812</v>
      </c>
      <c r="P32" s="100">
        <f t="shared" si="5"/>
        <v>244613474</v>
      </c>
      <c r="Q32" s="100">
        <f t="shared" si="5"/>
        <v>643512726</v>
      </c>
      <c r="R32" s="100">
        <f t="shared" si="5"/>
        <v>361268679</v>
      </c>
      <c r="S32" s="100">
        <f t="shared" si="5"/>
        <v>703503099</v>
      </c>
      <c r="T32" s="100">
        <f t="shared" si="5"/>
        <v>515108455</v>
      </c>
      <c r="U32" s="100">
        <f t="shared" si="5"/>
        <v>1579880233</v>
      </c>
      <c r="V32" s="100">
        <f t="shared" si="5"/>
        <v>3678347167</v>
      </c>
      <c r="W32" s="100">
        <f t="shared" si="5"/>
        <v>3995193296</v>
      </c>
      <c r="X32" s="100">
        <f t="shared" si="5"/>
        <v>-316846129</v>
      </c>
      <c r="Y32" s="101">
        <f>+IF(W32&lt;&gt;0,(X32/W32)*100,0)</f>
        <v>-7.930683336829468</v>
      </c>
      <c r="Z32" s="102">
        <f t="shared" si="5"/>
        <v>3995193296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5039322723</v>
      </c>
      <c r="C35" s="19">
        <v>0</v>
      </c>
      <c r="D35" s="59">
        <v>6193666848</v>
      </c>
      <c r="E35" s="60">
        <v>6556333346</v>
      </c>
      <c r="F35" s="60">
        <v>4754175149</v>
      </c>
      <c r="G35" s="60">
        <v>4384610763</v>
      </c>
      <c r="H35" s="60">
        <v>4570203669</v>
      </c>
      <c r="I35" s="60">
        <v>4570203669</v>
      </c>
      <c r="J35" s="60">
        <v>4525925796</v>
      </c>
      <c r="K35" s="60">
        <v>4805105423</v>
      </c>
      <c r="L35" s="60">
        <v>4880495546</v>
      </c>
      <c r="M35" s="60">
        <v>4880495546</v>
      </c>
      <c r="N35" s="60">
        <v>4927890118</v>
      </c>
      <c r="O35" s="60">
        <v>4792341272</v>
      </c>
      <c r="P35" s="60">
        <v>5127414303</v>
      </c>
      <c r="Q35" s="60">
        <v>5127414303</v>
      </c>
      <c r="R35" s="60">
        <v>5283040465</v>
      </c>
      <c r="S35" s="60">
        <v>5832842500</v>
      </c>
      <c r="T35" s="60">
        <v>5846432999</v>
      </c>
      <c r="U35" s="60">
        <v>5846432999</v>
      </c>
      <c r="V35" s="60">
        <v>5846432999</v>
      </c>
      <c r="W35" s="60">
        <v>6556333346</v>
      </c>
      <c r="X35" s="60">
        <v>-709900347</v>
      </c>
      <c r="Y35" s="61">
        <v>-10.83</v>
      </c>
      <c r="Z35" s="62">
        <v>6556333346</v>
      </c>
    </row>
    <row r="36" spans="1:26" ht="13.5">
      <c r="A36" s="58" t="s">
        <v>57</v>
      </c>
      <c r="B36" s="19">
        <v>33577391578</v>
      </c>
      <c r="C36" s="19">
        <v>0</v>
      </c>
      <c r="D36" s="59">
        <v>34914829537</v>
      </c>
      <c r="E36" s="60">
        <v>37002556061</v>
      </c>
      <c r="F36" s="60">
        <v>30455002425</v>
      </c>
      <c r="G36" s="60">
        <v>33475092634</v>
      </c>
      <c r="H36" s="60">
        <v>33601592278</v>
      </c>
      <c r="I36" s="60">
        <v>33601592278</v>
      </c>
      <c r="J36" s="60">
        <v>33851172889</v>
      </c>
      <c r="K36" s="60">
        <v>34214487020</v>
      </c>
      <c r="L36" s="60">
        <v>34472591802</v>
      </c>
      <c r="M36" s="60">
        <v>34472591802</v>
      </c>
      <c r="N36" s="60">
        <v>34478317801</v>
      </c>
      <c r="O36" s="60">
        <v>34670466697</v>
      </c>
      <c r="P36" s="60">
        <v>34736589076</v>
      </c>
      <c r="Q36" s="60">
        <v>34736589076</v>
      </c>
      <c r="R36" s="60">
        <v>34967287935</v>
      </c>
      <c r="S36" s="60">
        <v>35287969486</v>
      </c>
      <c r="T36" s="60">
        <v>36416965228</v>
      </c>
      <c r="U36" s="60">
        <v>36416965228</v>
      </c>
      <c r="V36" s="60">
        <v>36416965228</v>
      </c>
      <c r="W36" s="60">
        <v>37002556061</v>
      </c>
      <c r="X36" s="60">
        <v>-585590833</v>
      </c>
      <c r="Y36" s="61">
        <v>-1.58</v>
      </c>
      <c r="Z36" s="62">
        <v>37002556061</v>
      </c>
    </row>
    <row r="37" spans="1:26" ht="13.5">
      <c r="A37" s="58" t="s">
        <v>58</v>
      </c>
      <c r="B37" s="19">
        <v>6970948564</v>
      </c>
      <c r="C37" s="19">
        <v>0</v>
      </c>
      <c r="D37" s="59">
        <v>6064124897</v>
      </c>
      <c r="E37" s="60">
        <v>6888252918</v>
      </c>
      <c r="F37" s="60">
        <v>4799656537</v>
      </c>
      <c r="G37" s="60">
        <v>4658271209</v>
      </c>
      <c r="H37" s="60">
        <v>5232464170</v>
      </c>
      <c r="I37" s="60">
        <v>5232464170</v>
      </c>
      <c r="J37" s="60">
        <v>6076645393</v>
      </c>
      <c r="K37" s="60">
        <v>5891163533</v>
      </c>
      <c r="L37" s="60">
        <v>6763588069</v>
      </c>
      <c r="M37" s="60">
        <v>6763588069</v>
      </c>
      <c r="N37" s="60">
        <v>6725573762</v>
      </c>
      <c r="O37" s="60">
        <v>7377616928</v>
      </c>
      <c r="P37" s="60">
        <v>7451568839</v>
      </c>
      <c r="Q37" s="60">
        <v>7451568839</v>
      </c>
      <c r="R37" s="60">
        <v>6818232532</v>
      </c>
      <c r="S37" s="60">
        <v>6727919668</v>
      </c>
      <c r="T37" s="60">
        <v>8563507607</v>
      </c>
      <c r="U37" s="60">
        <v>8563507607</v>
      </c>
      <c r="V37" s="60">
        <v>8563507607</v>
      </c>
      <c r="W37" s="60">
        <v>6888252918</v>
      </c>
      <c r="X37" s="60">
        <v>1675254689</v>
      </c>
      <c r="Y37" s="61">
        <v>24.32</v>
      </c>
      <c r="Z37" s="62">
        <v>6888252918</v>
      </c>
    </row>
    <row r="38" spans="1:26" ht="13.5">
      <c r="A38" s="58" t="s">
        <v>59</v>
      </c>
      <c r="B38" s="19">
        <v>12661935455</v>
      </c>
      <c r="C38" s="19">
        <v>0</v>
      </c>
      <c r="D38" s="59">
        <v>14316236786</v>
      </c>
      <c r="E38" s="60">
        <v>14524870127</v>
      </c>
      <c r="F38" s="60">
        <v>12743092395</v>
      </c>
      <c r="G38" s="60">
        <v>12660731307</v>
      </c>
      <c r="H38" s="60">
        <v>12825935501</v>
      </c>
      <c r="I38" s="60">
        <v>12825935501</v>
      </c>
      <c r="J38" s="60">
        <v>13075281025</v>
      </c>
      <c r="K38" s="60">
        <v>13193489772</v>
      </c>
      <c r="L38" s="60">
        <v>12286744733</v>
      </c>
      <c r="M38" s="60">
        <v>12286744733</v>
      </c>
      <c r="N38" s="60">
        <v>12274956354</v>
      </c>
      <c r="O38" s="60">
        <v>11755454785</v>
      </c>
      <c r="P38" s="60">
        <v>11321465735</v>
      </c>
      <c r="Q38" s="60">
        <v>11321465735</v>
      </c>
      <c r="R38" s="60">
        <v>12190522653</v>
      </c>
      <c r="S38" s="60">
        <v>12819809575</v>
      </c>
      <c r="T38" s="60">
        <v>13800713294</v>
      </c>
      <c r="U38" s="60">
        <v>13800713294</v>
      </c>
      <c r="V38" s="60">
        <v>13800713294</v>
      </c>
      <c r="W38" s="60">
        <v>14524870127</v>
      </c>
      <c r="X38" s="60">
        <v>-724156833</v>
      </c>
      <c r="Y38" s="61">
        <v>-4.99</v>
      </c>
      <c r="Z38" s="62">
        <v>14524870127</v>
      </c>
    </row>
    <row r="39" spans="1:26" ht="13.5">
      <c r="A39" s="58" t="s">
        <v>60</v>
      </c>
      <c r="B39" s="19">
        <v>18983830282</v>
      </c>
      <c r="C39" s="19">
        <v>0</v>
      </c>
      <c r="D39" s="59">
        <v>20728134702</v>
      </c>
      <c r="E39" s="60">
        <v>22145766362</v>
      </c>
      <c r="F39" s="60">
        <v>17666428642</v>
      </c>
      <c r="G39" s="60">
        <v>20540700881</v>
      </c>
      <c r="H39" s="60">
        <v>20113396276</v>
      </c>
      <c r="I39" s="60">
        <v>20113396276</v>
      </c>
      <c r="J39" s="60">
        <v>19225172267</v>
      </c>
      <c r="K39" s="60">
        <v>19934939138</v>
      </c>
      <c r="L39" s="60">
        <v>20302754546</v>
      </c>
      <c r="M39" s="60">
        <v>20302754546</v>
      </c>
      <c r="N39" s="60">
        <v>20405677803</v>
      </c>
      <c r="O39" s="60">
        <v>20329736256</v>
      </c>
      <c r="P39" s="60">
        <v>21090968805</v>
      </c>
      <c r="Q39" s="60">
        <v>21090968805</v>
      </c>
      <c r="R39" s="60">
        <v>21241573215</v>
      </c>
      <c r="S39" s="60">
        <v>21573082743</v>
      </c>
      <c r="T39" s="60">
        <v>19899177326</v>
      </c>
      <c r="U39" s="60">
        <v>19899177326</v>
      </c>
      <c r="V39" s="60">
        <v>19899177326</v>
      </c>
      <c r="W39" s="60">
        <v>22145766362</v>
      </c>
      <c r="X39" s="60">
        <v>-2246589036</v>
      </c>
      <c r="Y39" s="61">
        <v>-10.14</v>
      </c>
      <c r="Z39" s="62">
        <v>22145766362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2833975394</v>
      </c>
      <c r="C42" s="19">
        <v>0</v>
      </c>
      <c r="D42" s="59">
        <v>3701015056</v>
      </c>
      <c r="E42" s="60">
        <v>4696387079</v>
      </c>
      <c r="F42" s="60">
        <v>-424491341</v>
      </c>
      <c r="G42" s="60">
        <v>-392260705</v>
      </c>
      <c r="H42" s="60">
        <v>131657421</v>
      </c>
      <c r="I42" s="60">
        <v>-685094625</v>
      </c>
      <c r="J42" s="60">
        <v>134019541</v>
      </c>
      <c r="K42" s="60">
        <v>579852203</v>
      </c>
      <c r="L42" s="60">
        <v>476228525</v>
      </c>
      <c r="M42" s="60">
        <v>1190100269</v>
      </c>
      <c r="N42" s="60">
        <v>35228761</v>
      </c>
      <c r="O42" s="60">
        <v>638536845</v>
      </c>
      <c r="P42" s="60">
        <v>1011185989</v>
      </c>
      <c r="Q42" s="60">
        <v>1684951595</v>
      </c>
      <c r="R42" s="60">
        <v>269615187</v>
      </c>
      <c r="S42" s="60">
        <v>576548408</v>
      </c>
      <c r="T42" s="60">
        <v>74907540</v>
      </c>
      <c r="U42" s="60">
        <v>921071135</v>
      </c>
      <c r="V42" s="60">
        <v>3111028374</v>
      </c>
      <c r="W42" s="60">
        <v>4696387079</v>
      </c>
      <c r="X42" s="60">
        <v>-1585358705</v>
      </c>
      <c r="Y42" s="61">
        <v>-33.76</v>
      </c>
      <c r="Z42" s="62">
        <v>4696387079</v>
      </c>
    </row>
    <row r="43" spans="1:26" ht="13.5">
      <c r="A43" s="58" t="s">
        <v>63</v>
      </c>
      <c r="B43" s="19">
        <v>-4034496996</v>
      </c>
      <c r="C43" s="19">
        <v>0</v>
      </c>
      <c r="D43" s="59">
        <v>-3678805779</v>
      </c>
      <c r="E43" s="60">
        <v>-3872205472</v>
      </c>
      <c r="F43" s="60">
        <v>410227012</v>
      </c>
      <c r="G43" s="60">
        <v>291543687</v>
      </c>
      <c r="H43" s="60">
        <v>-389700170</v>
      </c>
      <c r="I43" s="60">
        <v>312070529</v>
      </c>
      <c r="J43" s="60">
        <v>-184163021</v>
      </c>
      <c r="K43" s="60">
        <v>-713348508</v>
      </c>
      <c r="L43" s="60">
        <v>-328809553</v>
      </c>
      <c r="M43" s="60">
        <v>-1226321082</v>
      </c>
      <c r="N43" s="60">
        <v>33186641</v>
      </c>
      <c r="O43" s="60">
        <v>-95974832</v>
      </c>
      <c r="P43" s="60">
        <v>-294601951</v>
      </c>
      <c r="Q43" s="60">
        <v>-357390142</v>
      </c>
      <c r="R43" s="60">
        <v>-646966834</v>
      </c>
      <c r="S43" s="60">
        <v>-1113489265</v>
      </c>
      <c r="T43" s="60">
        <v>-142352982</v>
      </c>
      <c r="U43" s="60">
        <v>-1902809081</v>
      </c>
      <c r="V43" s="60">
        <v>-3174449776</v>
      </c>
      <c r="W43" s="60">
        <v>-3872205472</v>
      </c>
      <c r="X43" s="60">
        <v>697755696</v>
      </c>
      <c r="Y43" s="61">
        <v>-18.02</v>
      </c>
      <c r="Z43" s="62">
        <v>-3872205472</v>
      </c>
    </row>
    <row r="44" spans="1:26" ht="13.5">
      <c r="A44" s="58" t="s">
        <v>64</v>
      </c>
      <c r="B44" s="19">
        <v>953224042</v>
      </c>
      <c r="C44" s="19">
        <v>0</v>
      </c>
      <c r="D44" s="59">
        <v>648214901</v>
      </c>
      <c r="E44" s="60">
        <v>610494354</v>
      </c>
      <c r="F44" s="60">
        <v>2359303</v>
      </c>
      <c r="G44" s="60">
        <v>95408405</v>
      </c>
      <c r="H44" s="60">
        <v>222782579</v>
      </c>
      <c r="I44" s="60">
        <v>320550287</v>
      </c>
      <c r="J44" s="60">
        <v>129167490</v>
      </c>
      <c r="K44" s="60">
        <v>122268685</v>
      </c>
      <c r="L44" s="60">
        <v>-65254443</v>
      </c>
      <c r="M44" s="60">
        <v>186181732</v>
      </c>
      <c r="N44" s="60">
        <v>42512262</v>
      </c>
      <c r="O44" s="60">
        <v>-518240105</v>
      </c>
      <c r="P44" s="60">
        <v>-430898416</v>
      </c>
      <c r="Q44" s="60">
        <v>-906626259</v>
      </c>
      <c r="R44" s="60">
        <v>282312005</v>
      </c>
      <c r="S44" s="60">
        <v>646684440</v>
      </c>
      <c r="T44" s="60">
        <v>97129071</v>
      </c>
      <c r="U44" s="60">
        <v>1026125516</v>
      </c>
      <c r="V44" s="60">
        <v>626231276</v>
      </c>
      <c r="W44" s="60">
        <v>610494354</v>
      </c>
      <c r="X44" s="60">
        <v>15736922</v>
      </c>
      <c r="Y44" s="61">
        <v>2.58</v>
      </c>
      <c r="Z44" s="62">
        <v>610494354</v>
      </c>
    </row>
    <row r="45" spans="1:26" ht="13.5">
      <c r="A45" s="70" t="s">
        <v>65</v>
      </c>
      <c r="B45" s="22">
        <v>600518419</v>
      </c>
      <c r="C45" s="22">
        <v>0</v>
      </c>
      <c r="D45" s="99">
        <v>1873900285</v>
      </c>
      <c r="E45" s="100">
        <v>2012796450</v>
      </c>
      <c r="F45" s="100">
        <v>588613394</v>
      </c>
      <c r="G45" s="100">
        <v>583304781</v>
      </c>
      <c r="H45" s="100">
        <v>548044611</v>
      </c>
      <c r="I45" s="100">
        <v>548044611</v>
      </c>
      <c r="J45" s="100">
        <v>627068621</v>
      </c>
      <c r="K45" s="100">
        <v>615841001</v>
      </c>
      <c r="L45" s="100">
        <v>698005530</v>
      </c>
      <c r="M45" s="100">
        <v>698005530</v>
      </c>
      <c r="N45" s="100">
        <v>808933194</v>
      </c>
      <c r="O45" s="100">
        <v>833255102</v>
      </c>
      <c r="P45" s="100">
        <v>1118940724</v>
      </c>
      <c r="Q45" s="100">
        <v>808933194</v>
      </c>
      <c r="R45" s="100">
        <v>1023901082</v>
      </c>
      <c r="S45" s="100">
        <v>1133644665</v>
      </c>
      <c r="T45" s="100">
        <v>1163328294</v>
      </c>
      <c r="U45" s="100">
        <v>1163328294</v>
      </c>
      <c r="V45" s="100">
        <v>1163328294</v>
      </c>
      <c r="W45" s="100">
        <v>2012796450</v>
      </c>
      <c r="X45" s="100">
        <v>-849468156</v>
      </c>
      <c r="Y45" s="101">
        <v>-42.2</v>
      </c>
      <c r="Z45" s="102">
        <v>2012796450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1526901194</v>
      </c>
      <c r="C49" s="52">
        <v>0</v>
      </c>
      <c r="D49" s="129">
        <v>186001088</v>
      </c>
      <c r="E49" s="54">
        <v>148349928</v>
      </c>
      <c r="F49" s="54">
        <v>0</v>
      </c>
      <c r="G49" s="54">
        <v>0</v>
      </c>
      <c r="H49" s="54">
        <v>0</v>
      </c>
      <c r="I49" s="54">
        <v>200000707</v>
      </c>
      <c r="J49" s="54">
        <v>0</v>
      </c>
      <c r="K49" s="54">
        <v>0</v>
      </c>
      <c r="L49" s="54">
        <v>0</v>
      </c>
      <c r="M49" s="54">
        <v>101331618</v>
      </c>
      <c r="N49" s="54">
        <v>0</v>
      </c>
      <c r="O49" s="54">
        <v>0</v>
      </c>
      <c r="P49" s="54">
        <v>0</v>
      </c>
      <c r="Q49" s="54">
        <v>360594283</v>
      </c>
      <c r="R49" s="54">
        <v>0</v>
      </c>
      <c r="S49" s="54">
        <v>0</v>
      </c>
      <c r="T49" s="54">
        <v>0</v>
      </c>
      <c r="U49" s="54">
        <v>990804555</v>
      </c>
      <c r="V49" s="54">
        <v>4102867345</v>
      </c>
      <c r="W49" s="54">
        <v>7616850718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8124641664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8124641664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99.86087464538895</v>
      </c>
      <c r="C58" s="5">
        <f>IF(C67=0,0,+(C76/C67)*100)</f>
        <v>0</v>
      </c>
      <c r="D58" s="6">
        <f aca="true" t="shared" si="6" ref="D58:Z58">IF(D67=0,0,+(D76/D67)*100)</f>
        <v>91.39682463683921</v>
      </c>
      <c r="E58" s="7">
        <f t="shared" si="6"/>
        <v>98.7096084724768</v>
      </c>
      <c r="F58" s="7">
        <f t="shared" si="6"/>
        <v>100</v>
      </c>
      <c r="G58" s="7">
        <f t="shared" si="6"/>
        <v>100</v>
      </c>
      <c r="H58" s="7">
        <f t="shared" si="6"/>
        <v>100.00000005572664</v>
      </c>
      <c r="I58" s="7">
        <f t="shared" si="6"/>
        <v>100.00000001867537</v>
      </c>
      <c r="J58" s="7">
        <f t="shared" si="6"/>
        <v>99.99997557168331</v>
      </c>
      <c r="K58" s="7">
        <f t="shared" si="6"/>
        <v>100.00002496647487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100.00000006740018</v>
      </c>
      <c r="P58" s="7">
        <f t="shared" si="6"/>
        <v>99.99999993778947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100.00000000489774</v>
      </c>
      <c r="W58" s="7">
        <f t="shared" si="6"/>
        <v>98.30592044105745</v>
      </c>
      <c r="X58" s="7">
        <f t="shared" si="6"/>
        <v>0</v>
      </c>
      <c r="Y58" s="7">
        <f t="shared" si="6"/>
        <v>0</v>
      </c>
      <c r="Z58" s="8">
        <f t="shared" si="6"/>
        <v>98.7096084724768</v>
      </c>
    </row>
    <row r="59" spans="1:26" ht="13.5">
      <c r="A59" s="37" t="s">
        <v>31</v>
      </c>
      <c r="B59" s="9">
        <f aca="true" t="shared" si="7" ref="B59:Z66">IF(B68=0,0,+(B77/B68)*100)</f>
        <v>99.47668933440437</v>
      </c>
      <c r="C59" s="9">
        <f t="shared" si="7"/>
        <v>0</v>
      </c>
      <c r="D59" s="2">
        <f t="shared" si="7"/>
        <v>92</v>
      </c>
      <c r="E59" s="10">
        <f t="shared" si="7"/>
        <v>97.99999994271289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98.00735875667563</v>
      </c>
      <c r="X59" s="10">
        <f t="shared" si="7"/>
        <v>0</v>
      </c>
      <c r="Y59" s="10">
        <f t="shared" si="7"/>
        <v>0</v>
      </c>
      <c r="Z59" s="11">
        <f t="shared" si="7"/>
        <v>97.99999994271289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91.6704835662583</v>
      </c>
      <c r="E60" s="13">
        <f t="shared" si="7"/>
        <v>99.30430263873387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99.99996732398685</v>
      </c>
      <c r="K60" s="13">
        <f t="shared" si="7"/>
        <v>100.00003524942682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</v>
      </c>
      <c r="W60" s="13">
        <f t="shared" si="7"/>
        <v>98.97041633876209</v>
      </c>
      <c r="X60" s="13">
        <f t="shared" si="7"/>
        <v>0</v>
      </c>
      <c r="Y60" s="13">
        <f t="shared" si="7"/>
        <v>0</v>
      </c>
      <c r="Z60" s="14">
        <f t="shared" si="7"/>
        <v>99.30430263873387</v>
      </c>
    </row>
    <row r="61" spans="1:26" ht="13.5">
      <c r="A61" s="39" t="s">
        <v>103</v>
      </c>
      <c r="B61" s="12">
        <f t="shared" si="7"/>
        <v>99.04845483718248</v>
      </c>
      <c r="C61" s="12">
        <f t="shared" si="7"/>
        <v>0</v>
      </c>
      <c r="D61" s="3">
        <f t="shared" si="7"/>
        <v>91.59482488010896</v>
      </c>
      <c r="E61" s="13">
        <f t="shared" si="7"/>
        <v>97.23667122436707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</v>
      </c>
      <c r="W61" s="13">
        <f t="shared" si="7"/>
        <v>96.94675490165736</v>
      </c>
      <c r="X61" s="13">
        <f t="shared" si="7"/>
        <v>0</v>
      </c>
      <c r="Y61" s="13">
        <f t="shared" si="7"/>
        <v>0</v>
      </c>
      <c r="Z61" s="14">
        <f t="shared" si="7"/>
        <v>97.23667122436707</v>
      </c>
    </row>
    <row r="62" spans="1:26" ht="13.5">
      <c r="A62" s="39" t="s">
        <v>104</v>
      </c>
      <c r="B62" s="12">
        <f t="shared" si="7"/>
        <v>98.09223708020482</v>
      </c>
      <c r="C62" s="12">
        <f t="shared" si="7"/>
        <v>0</v>
      </c>
      <c r="D62" s="3">
        <f t="shared" si="7"/>
        <v>88.93503602353594</v>
      </c>
      <c r="E62" s="13">
        <f t="shared" si="7"/>
        <v>102.09152577278182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103.42164817256587</v>
      </c>
      <c r="X62" s="13">
        <f t="shared" si="7"/>
        <v>0</v>
      </c>
      <c r="Y62" s="13">
        <f t="shared" si="7"/>
        <v>0</v>
      </c>
      <c r="Z62" s="14">
        <f t="shared" si="7"/>
        <v>102.09152577278182</v>
      </c>
    </row>
    <row r="63" spans="1:26" ht="13.5">
      <c r="A63" s="39" t="s">
        <v>105</v>
      </c>
      <c r="B63" s="12">
        <f t="shared" si="7"/>
        <v>100.52360335991663</v>
      </c>
      <c r="C63" s="12">
        <f t="shared" si="7"/>
        <v>0</v>
      </c>
      <c r="D63" s="3">
        <f t="shared" si="7"/>
        <v>92.59535732201846</v>
      </c>
      <c r="E63" s="13">
        <f t="shared" si="7"/>
        <v>98.32380918010504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102.33946062555933</v>
      </c>
      <c r="X63" s="13">
        <f t="shared" si="7"/>
        <v>0</v>
      </c>
      <c r="Y63" s="13">
        <f t="shared" si="7"/>
        <v>0</v>
      </c>
      <c r="Z63" s="14">
        <f t="shared" si="7"/>
        <v>98.32380918010504</v>
      </c>
    </row>
    <row r="64" spans="1:26" ht="13.5">
      <c r="A64" s="39" t="s">
        <v>106</v>
      </c>
      <c r="B64" s="12">
        <f t="shared" si="7"/>
        <v>95.47444342452275</v>
      </c>
      <c r="C64" s="12">
        <f t="shared" si="7"/>
        <v>0</v>
      </c>
      <c r="D64" s="3">
        <f t="shared" si="7"/>
        <v>87.74063023469948</v>
      </c>
      <c r="E64" s="13">
        <f t="shared" si="7"/>
        <v>93.46296938317748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100.00050041041801</v>
      </c>
      <c r="P64" s="13">
        <f t="shared" si="7"/>
        <v>99.99956315837873</v>
      </c>
      <c r="Q64" s="13">
        <f t="shared" si="7"/>
        <v>100</v>
      </c>
      <c r="R64" s="13">
        <f t="shared" si="7"/>
        <v>100</v>
      </c>
      <c r="S64" s="13">
        <f t="shared" si="7"/>
        <v>100.00042170394481</v>
      </c>
      <c r="T64" s="13">
        <f t="shared" si="7"/>
        <v>99.99917093244419</v>
      </c>
      <c r="U64" s="13">
        <f t="shared" si="7"/>
        <v>99.99986165448725</v>
      </c>
      <c r="V64" s="13">
        <f t="shared" si="7"/>
        <v>99.9999633209684</v>
      </c>
      <c r="W64" s="13">
        <f t="shared" si="7"/>
        <v>98.00272308570995</v>
      </c>
      <c r="X64" s="13">
        <f t="shared" si="7"/>
        <v>0</v>
      </c>
      <c r="Y64" s="13">
        <f t="shared" si="7"/>
        <v>0</v>
      </c>
      <c r="Z64" s="14">
        <f t="shared" si="7"/>
        <v>93.46296938317748</v>
      </c>
    </row>
    <row r="65" spans="1:26" ht="13.5">
      <c r="A65" s="39" t="s">
        <v>107</v>
      </c>
      <c r="B65" s="12">
        <f t="shared" si="7"/>
        <v>-194679.6987314434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128.18728503193063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99.9220179068141</v>
      </c>
      <c r="C66" s="15">
        <f t="shared" si="7"/>
        <v>0</v>
      </c>
      <c r="D66" s="4">
        <f t="shared" si="7"/>
        <v>56.666919296422854</v>
      </c>
      <c r="E66" s="16">
        <f t="shared" si="7"/>
        <v>67.31547029240194</v>
      </c>
      <c r="F66" s="16">
        <f t="shared" si="7"/>
        <v>100</v>
      </c>
      <c r="G66" s="16">
        <f t="shared" si="7"/>
        <v>100</v>
      </c>
      <c r="H66" s="16">
        <f t="shared" si="7"/>
        <v>100.00000312365331</v>
      </c>
      <c r="I66" s="16">
        <f t="shared" si="7"/>
        <v>100.0000010202485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100.00000415774552</v>
      </c>
      <c r="P66" s="16">
        <f t="shared" si="7"/>
        <v>99.99999723271937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100.0000002462846</v>
      </c>
      <c r="W66" s="16">
        <f t="shared" si="7"/>
        <v>56.65249046407415</v>
      </c>
      <c r="X66" s="16">
        <f t="shared" si="7"/>
        <v>0</v>
      </c>
      <c r="Y66" s="16">
        <f t="shared" si="7"/>
        <v>0</v>
      </c>
      <c r="Z66" s="17">
        <f t="shared" si="7"/>
        <v>67.31547029240194</v>
      </c>
    </row>
    <row r="67" spans="1:26" ht="13.5" hidden="1">
      <c r="A67" s="41" t="s">
        <v>286</v>
      </c>
      <c r="B67" s="24">
        <v>18610730641</v>
      </c>
      <c r="C67" s="24"/>
      <c r="D67" s="25">
        <v>21366428457</v>
      </c>
      <c r="E67" s="26">
        <v>21279047184</v>
      </c>
      <c r="F67" s="26">
        <v>1641249195</v>
      </c>
      <c r="G67" s="26">
        <v>1918925375</v>
      </c>
      <c r="H67" s="26">
        <v>1794473783</v>
      </c>
      <c r="I67" s="26">
        <v>5354648353</v>
      </c>
      <c r="J67" s="26">
        <v>1760252274</v>
      </c>
      <c r="K67" s="26">
        <v>1722309626</v>
      </c>
      <c r="L67" s="26">
        <v>1625953570</v>
      </c>
      <c r="M67" s="26">
        <v>5108515470</v>
      </c>
      <c r="N67" s="26">
        <v>1749512189</v>
      </c>
      <c r="O67" s="26">
        <v>1483675481</v>
      </c>
      <c r="P67" s="26">
        <v>1607445044</v>
      </c>
      <c r="Q67" s="26">
        <v>4840632714</v>
      </c>
      <c r="R67" s="26">
        <v>1712100957</v>
      </c>
      <c r="S67" s="26">
        <v>1760124794</v>
      </c>
      <c r="T67" s="26">
        <v>1641511560</v>
      </c>
      <c r="U67" s="26">
        <v>5113737311</v>
      </c>
      <c r="V67" s="26">
        <v>20417533848</v>
      </c>
      <c r="W67" s="26">
        <v>21366428459</v>
      </c>
      <c r="X67" s="26"/>
      <c r="Y67" s="25"/>
      <c r="Z67" s="27">
        <v>21279047184</v>
      </c>
    </row>
    <row r="68" spans="1:26" ht="13.5" hidden="1">
      <c r="A68" s="37" t="s">
        <v>31</v>
      </c>
      <c r="B68" s="19">
        <v>4891948260</v>
      </c>
      <c r="C68" s="19"/>
      <c r="D68" s="20">
        <v>5236387300</v>
      </c>
      <c r="E68" s="21">
        <v>5236780500</v>
      </c>
      <c r="F68" s="21">
        <v>440529423</v>
      </c>
      <c r="G68" s="21">
        <v>419108177</v>
      </c>
      <c r="H68" s="21">
        <v>427656729</v>
      </c>
      <c r="I68" s="21">
        <v>1287294329</v>
      </c>
      <c r="J68" s="21">
        <v>408377753</v>
      </c>
      <c r="K68" s="21">
        <v>467930882</v>
      </c>
      <c r="L68" s="21">
        <v>426027960</v>
      </c>
      <c r="M68" s="21">
        <v>1302336595</v>
      </c>
      <c r="N68" s="21">
        <v>449768439</v>
      </c>
      <c r="O68" s="21">
        <v>388768123</v>
      </c>
      <c r="P68" s="21">
        <v>459479622</v>
      </c>
      <c r="Q68" s="21">
        <v>1298016184</v>
      </c>
      <c r="R68" s="21">
        <v>469599703</v>
      </c>
      <c r="S68" s="21">
        <v>462505659</v>
      </c>
      <c r="T68" s="21">
        <v>496553724</v>
      </c>
      <c r="U68" s="21">
        <v>1428659086</v>
      </c>
      <c r="V68" s="21">
        <v>5316306194</v>
      </c>
      <c r="W68" s="21">
        <v>5236387300</v>
      </c>
      <c r="X68" s="21"/>
      <c r="Y68" s="20"/>
      <c r="Z68" s="23">
        <v>5236780500</v>
      </c>
    </row>
    <row r="69" spans="1:26" ht="13.5" hidden="1">
      <c r="A69" s="38" t="s">
        <v>32</v>
      </c>
      <c r="B69" s="19">
        <v>13344134833</v>
      </c>
      <c r="C69" s="19"/>
      <c r="D69" s="20">
        <v>15913703485</v>
      </c>
      <c r="E69" s="21">
        <v>15860197572</v>
      </c>
      <c r="F69" s="21">
        <v>1167477080</v>
      </c>
      <c r="G69" s="21">
        <v>1467058351</v>
      </c>
      <c r="H69" s="21">
        <v>1334803258</v>
      </c>
      <c r="I69" s="21">
        <v>3969338689</v>
      </c>
      <c r="J69" s="21">
        <v>1315950015</v>
      </c>
      <c r="K69" s="21">
        <v>1219877992</v>
      </c>
      <c r="L69" s="21">
        <v>1166988156</v>
      </c>
      <c r="M69" s="21">
        <v>3702816163</v>
      </c>
      <c r="N69" s="21">
        <v>1259427238</v>
      </c>
      <c r="O69" s="21">
        <v>1070855862</v>
      </c>
      <c r="P69" s="21">
        <v>1111828863</v>
      </c>
      <c r="Q69" s="21">
        <v>3442111963</v>
      </c>
      <c r="R69" s="21">
        <v>1208574598</v>
      </c>
      <c r="S69" s="21">
        <v>1262553064</v>
      </c>
      <c r="T69" s="21">
        <v>1109798833</v>
      </c>
      <c r="U69" s="21">
        <v>3580926495</v>
      </c>
      <c r="V69" s="21">
        <v>14695193310</v>
      </c>
      <c r="W69" s="21">
        <v>15913703487</v>
      </c>
      <c r="X69" s="21"/>
      <c r="Y69" s="20"/>
      <c r="Z69" s="23">
        <v>15860197572</v>
      </c>
    </row>
    <row r="70" spans="1:26" ht="13.5" hidden="1">
      <c r="A70" s="39" t="s">
        <v>103</v>
      </c>
      <c r="B70" s="19">
        <v>8820846480</v>
      </c>
      <c r="C70" s="19"/>
      <c r="D70" s="20">
        <v>10518071300</v>
      </c>
      <c r="E70" s="21">
        <v>10440526822</v>
      </c>
      <c r="F70" s="21">
        <v>757707418</v>
      </c>
      <c r="G70" s="21">
        <v>1091079447</v>
      </c>
      <c r="H70" s="21">
        <v>860363751</v>
      </c>
      <c r="I70" s="21">
        <v>2709150616</v>
      </c>
      <c r="J70" s="21">
        <v>835688750</v>
      </c>
      <c r="K70" s="21">
        <v>724615021</v>
      </c>
      <c r="L70" s="21">
        <v>733012782</v>
      </c>
      <c r="M70" s="21">
        <v>2293316553</v>
      </c>
      <c r="N70" s="21">
        <v>769272783</v>
      </c>
      <c r="O70" s="21">
        <v>697512175</v>
      </c>
      <c r="P70" s="21">
        <v>695575453</v>
      </c>
      <c r="Q70" s="21">
        <v>2162360411</v>
      </c>
      <c r="R70" s="21">
        <v>755375074</v>
      </c>
      <c r="S70" s="21">
        <v>782175006</v>
      </c>
      <c r="T70" s="21">
        <v>645333023</v>
      </c>
      <c r="U70" s="21">
        <v>2182883103</v>
      </c>
      <c r="V70" s="21">
        <v>9347710683</v>
      </c>
      <c r="W70" s="21">
        <v>10471748900</v>
      </c>
      <c r="X70" s="21"/>
      <c r="Y70" s="20"/>
      <c r="Z70" s="23">
        <v>10440526822</v>
      </c>
    </row>
    <row r="71" spans="1:26" ht="13.5" hidden="1">
      <c r="A71" s="39" t="s">
        <v>104</v>
      </c>
      <c r="B71" s="19">
        <v>2757411807</v>
      </c>
      <c r="C71" s="19"/>
      <c r="D71" s="20">
        <v>3457066935</v>
      </c>
      <c r="E71" s="21">
        <v>3431075100</v>
      </c>
      <c r="F71" s="21">
        <v>251554762</v>
      </c>
      <c r="G71" s="21">
        <v>235607845</v>
      </c>
      <c r="H71" s="21">
        <v>303407384</v>
      </c>
      <c r="I71" s="21">
        <v>790569991</v>
      </c>
      <c r="J71" s="21">
        <v>313553297</v>
      </c>
      <c r="K71" s="21">
        <v>326744996</v>
      </c>
      <c r="L71" s="21">
        <v>275437595</v>
      </c>
      <c r="M71" s="21">
        <v>915735888</v>
      </c>
      <c r="N71" s="21">
        <v>322793722</v>
      </c>
      <c r="O71" s="21">
        <v>231721929</v>
      </c>
      <c r="P71" s="21">
        <v>256803189</v>
      </c>
      <c r="Q71" s="21">
        <v>811318840</v>
      </c>
      <c r="R71" s="21">
        <v>286136320</v>
      </c>
      <c r="S71" s="21">
        <v>306870592</v>
      </c>
      <c r="T71" s="21">
        <v>289098871</v>
      </c>
      <c r="U71" s="21">
        <v>882105783</v>
      </c>
      <c r="V71" s="21">
        <v>3399730502</v>
      </c>
      <c r="W71" s="21">
        <v>3386947493</v>
      </c>
      <c r="X71" s="21"/>
      <c r="Y71" s="20"/>
      <c r="Z71" s="23">
        <v>3431075100</v>
      </c>
    </row>
    <row r="72" spans="1:26" ht="13.5" hidden="1">
      <c r="A72" s="39" t="s">
        <v>105</v>
      </c>
      <c r="B72" s="19">
        <v>750363023</v>
      </c>
      <c r="C72" s="19"/>
      <c r="D72" s="20">
        <v>789591700</v>
      </c>
      <c r="E72" s="21">
        <v>839591700</v>
      </c>
      <c r="F72" s="21">
        <v>59422442</v>
      </c>
      <c r="G72" s="21">
        <v>53223913</v>
      </c>
      <c r="H72" s="21">
        <v>71048608</v>
      </c>
      <c r="I72" s="21">
        <v>183694963</v>
      </c>
      <c r="J72" s="21">
        <v>68928145</v>
      </c>
      <c r="K72" s="21">
        <v>69876870</v>
      </c>
      <c r="L72" s="21">
        <v>63576907</v>
      </c>
      <c r="M72" s="21">
        <v>202381922</v>
      </c>
      <c r="N72" s="21">
        <v>67513037</v>
      </c>
      <c r="O72" s="21">
        <v>55691862</v>
      </c>
      <c r="P72" s="21">
        <v>61016807</v>
      </c>
      <c r="Q72" s="21">
        <v>184221706</v>
      </c>
      <c r="R72" s="21">
        <v>61945458</v>
      </c>
      <c r="S72" s="21">
        <v>71539766</v>
      </c>
      <c r="T72" s="21">
        <v>71636807</v>
      </c>
      <c r="U72" s="21">
        <v>205122031</v>
      </c>
      <c r="V72" s="21">
        <v>775420622</v>
      </c>
      <c r="W72" s="21">
        <v>806647344</v>
      </c>
      <c r="X72" s="21"/>
      <c r="Y72" s="20"/>
      <c r="Z72" s="23">
        <v>839591700</v>
      </c>
    </row>
    <row r="73" spans="1:26" ht="13.5" hidden="1">
      <c r="A73" s="39" t="s">
        <v>106</v>
      </c>
      <c r="B73" s="19">
        <v>1015605202</v>
      </c>
      <c r="C73" s="19"/>
      <c r="D73" s="20">
        <v>1148973550</v>
      </c>
      <c r="E73" s="21">
        <v>1149003950</v>
      </c>
      <c r="F73" s="21">
        <v>98792458</v>
      </c>
      <c r="G73" s="21">
        <v>87147146</v>
      </c>
      <c r="H73" s="21">
        <v>99983515</v>
      </c>
      <c r="I73" s="21">
        <v>285923119</v>
      </c>
      <c r="J73" s="21">
        <v>97779393</v>
      </c>
      <c r="K73" s="21">
        <v>98641535</v>
      </c>
      <c r="L73" s="21">
        <v>94960872</v>
      </c>
      <c r="M73" s="21">
        <v>291381800</v>
      </c>
      <c r="N73" s="21">
        <v>99847696</v>
      </c>
      <c r="O73" s="21">
        <v>85929466</v>
      </c>
      <c r="P73" s="21">
        <v>98433844</v>
      </c>
      <c r="Q73" s="21">
        <v>284211006</v>
      </c>
      <c r="R73" s="21">
        <v>105117746</v>
      </c>
      <c r="S73" s="21">
        <v>101967270</v>
      </c>
      <c r="T73" s="21">
        <v>103730992</v>
      </c>
      <c r="U73" s="21">
        <v>310816008</v>
      </c>
      <c r="V73" s="21">
        <v>1172331933</v>
      </c>
      <c r="W73" s="21">
        <v>1095778950</v>
      </c>
      <c r="X73" s="21"/>
      <c r="Y73" s="20"/>
      <c r="Z73" s="23">
        <v>1149003950</v>
      </c>
    </row>
    <row r="74" spans="1:26" ht="13.5" hidden="1">
      <c r="A74" s="39" t="s">
        <v>107</v>
      </c>
      <c r="B74" s="19">
        <v>-91679</v>
      </c>
      <c r="C74" s="19"/>
      <c r="D74" s="20"/>
      <c r="E74" s="21"/>
      <c r="F74" s="21"/>
      <c r="G74" s="21"/>
      <c r="H74" s="21"/>
      <c r="I74" s="21"/>
      <c r="J74" s="21">
        <v>430</v>
      </c>
      <c r="K74" s="21">
        <v>-430</v>
      </c>
      <c r="L74" s="21"/>
      <c r="M74" s="21"/>
      <c r="N74" s="21"/>
      <c r="O74" s="21">
        <v>430</v>
      </c>
      <c r="P74" s="21">
        <v>-430</v>
      </c>
      <c r="Q74" s="21"/>
      <c r="R74" s="21"/>
      <c r="S74" s="21">
        <v>430</v>
      </c>
      <c r="T74" s="21">
        <v>-860</v>
      </c>
      <c r="U74" s="21">
        <v>-430</v>
      </c>
      <c r="V74" s="21">
        <v>-430</v>
      </c>
      <c r="W74" s="21">
        <v>152580800</v>
      </c>
      <c r="X74" s="21"/>
      <c r="Y74" s="20"/>
      <c r="Z74" s="23"/>
    </row>
    <row r="75" spans="1:26" ht="13.5" hidden="1">
      <c r="A75" s="40" t="s">
        <v>110</v>
      </c>
      <c r="B75" s="28">
        <v>374647548</v>
      </c>
      <c r="C75" s="28"/>
      <c r="D75" s="29">
        <v>216337672</v>
      </c>
      <c r="E75" s="30">
        <v>182069112</v>
      </c>
      <c r="F75" s="30">
        <v>33242692</v>
      </c>
      <c r="G75" s="30">
        <v>32758847</v>
      </c>
      <c r="H75" s="30">
        <v>32013796</v>
      </c>
      <c r="I75" s="30">
        <v>98015335</v>
      </c>
      <c r="J75" s="30">
        <v>35924506</v>
      </c>
      <c r="K75" s="30">
        <v>34500752</v>
      </c>
      <c r="L75" s="30">
        <v>32937454</v>
      </c>
      <c r="M75" s="30">
        <v>103362712</v>
      </c>
      <c r="N75" s="30">
        <v>40316512</v>
      </c>
      <c r="O75" s="30">
        <v>24051496</v>
      </c>
      <c r="P75" s="30">
        <v>36136559</v>
      </c>
      <c r="Q75" s="30">
        <v>100504567</v>
      </c>
      <c r="R75" s="30">
        <v>33926656</v>
      </c>
      <c r="S75" s="30">
        <v>35066071</v>
      </c>
      <c r="T75" s="30">
        <v>35159003</v>
      </c>
      <c r="U75" s="30">
        <v>104151730</v>
      </c>
      <c r="V75" s="30">
        <v>406034344</v>
      </c>
      <c r="W75" s="30">
        <v>216337672</v>
      </c>
      <c r="X75" s="30"/>
      <c r="Y75" s="29"/>
      <c r="Z75" s="31">
        <v>182069112</v>
      </c>
    </row>
    <row r="76" spans="1:26" ht="13.5" hidden="1">
      <c r="A76" s="42" t="s">
        <v>287</v>
      </c>
      <c r="B76" s="32">
        <v>18584838396</v>
      </c>
      <c r="C76" s="32"/>
      <c r="D76" s="33">
        <v>19528237148</v>
      </c>
      <c r="E76" s="34">
        <v>21004464162</v>
      </c>
      <c r="F76" s="34">
        <v>1641249195</v>
      </c>
      <c r="G76" s="34">
        <v>1918925375</v>
      </c>
      <c r="H76" s="34">
        <v>1794473784</v>
      </c>
      <c r="I76" s="34">
        <v>5354648354</v>
      </c>
      <c r="J76" s="34">
        <v>1760251844</v>
      </c>
      <c r="K76" s="34">
        <v>1722310056</v>
      </c>
      <c r="L76" s="34">
        <v>1625953570</v>
      </c>
      <c r="M76" s="34">
        <v>5108515470</v>
      </c>
      <c r="N76" s="34">
        <v>1749512189</v>
      </c>
      <c r="O76" s="34">
        <v>1483675482</v>
      </c>
      <c r="P76" s="34">
        <v>1607445043</v>
      </c>
      <c r="Q76" s="34">
        <v>4840632714</v>
      </c>
      <c r="R76" s="34">
        <v>1712100957</v>
      </c>
      <c r="S76" s="34">
        <v>1760124794</v>
      </c>
      <c r="T76" s="34">
        <v>1641511560</v>
      </c>
      <c r="U76" s="34">
        <v>5113737311</v>
      </c>
      <c r="V76" s="34">
        <v>20417533849</v>
      </c>
      <c r="W76" s="34">
        <v>21004464162</v>
      </c>
      <c r="X76" s="34"/>
      <c r="Y76" s="33"/>
      <c r="Z76" s="35">
        <v>21004464162</v>
      </c>
    </row>
    <row r="77" spans="1:26" ht="13.5" hidden="1">
      <c r="A77" s="37" t="s">
        <v>31</v>
      </c>
      <c r="B77" s="19">
        <v>4866348173</v>
      </c>
      <c r="C77" s="19"/>
      <c r="D77" s="20">
        <v>4817476316</v>
      </c>
      <c r="E77" s="21">
        <v>5132044887</v>
      </c>
      <c r="F77" s="21">
        <v>440529423</v>
      </c>
      <c r="G77" s="21">
        <v>419108177</v>
      </c>
      <c r="H77" s="21">
        <v>427656729</v>
      </c>
      <c r="I77" s="21">
        <v>1287294329</v>
      </c>
      <c r="J77" s="21">
        <v>408377753</v>
      </c>
      <c r="K77" s="21">
        <v>467930882</v>
      </c>
      <c r="L77" s="21">
        <v>426027960</v>
      </c>
      <c r="M77" s="21">
        <v>1302336595</v>
      </c>
      <c r="N77" s="21">
        <v>449768439</v>
      </c>
      <c r="O77" s="21">
        <v>388768123</v>
      </c>
      <c r="P77" s="21">
        <v>459479622</v>
      </c>
      <c r="Q77" s="21">
        <v>1298016184</v>
      </c>
      <c r="R77" s="21">
        <v>469599703</v>
      </c>
      <c r="S77" s="21">
        <v>462505659</v>
      </c>
      <c r="T77" s="21">
        <v>496553724</v>
      </c>
      <c r="U77" s="21">
        <v>1428659086</v>
      </c>
      <c r="V77" s="21">
        <v>5316306194</v>
      </c>
      <c r="W77" s="21">
        <v>5132044887</v>
      </c>
      <c r="X77" s="21"/>
      <c r="Y77" s="20"/>
      <c r="Z77" s="23">
        <v>5132044887</v>
      </c>
    </row>
    <row r="78" spans="1:26" ht="13.5" hidden="1">
      <c r="A78" s="38" t="s">
        <v>32</v>
      </c>
      <c r="B78" s="19">
        <v>13344134833</v>
      </c>
      <c r="C78" s="19"/>
      <c r="D78" s="20">
        <v>14588168938</v>
      </c>
      <c r="E78" s="21">
        <v>15749858596</v>
      </c>
      <c r="F78" s="21">
        <v>1167477080</v>
      </c>
      <c r="G78" s="21">
        <v>1467058351</v>
      </c>
      <c r="H78" s="21">
        <v>1334803258</v>
      </c>
      <c r="I78" s="21">
        <v>3969338689</v>
      </c>
      <c r="J78" s="21">
        <v>1315949585</v>
      </c>
      <c r="K78" s="21">
        <v>1219878422</v>
      </c>
      <c r="L78" s="21">
        <v>1166988156</v>
      </c>
      <c r="M78" s="21">
        <v>3702816163</v>
      </c>
      <c r="N78" s="21">
        <v>1259427238</v>
      </c>
      <c r="O78" s="21">
        <v>1070855862</v>
      </c>
      <c r="P78" s="21">
        <v>1111828863</v>
      </c>
      <c r="Q78" s="21">
        <v>3442111963</v>
      </c>
      <c r="R78" s="21">
        <v>1208574598</v>
      </c>
      <c r="S78" s="21">
        <v>1262553064</v>
      </c>
      <c r="T78" s="21">
        <v>1109798833</v>
      </c>
      <c r="U78" s="21">
        <v>3580926495</v>
      </c>
      <c r="V78" s="21">
        <v>14695193310</v>
      </c>
      <c r="W78" s="21">
        <v>15749858596</v>
      </c>
      <c r="X78" s="21"/>
      <c r="Y78" s="20"/>
      <c r="Z78" s="23">
        <v>15749858596</v>
      </c>
    </row>
    <row r="79" spans="1:26" ht="13.5" hidden="1">
      <c r="A79" s="39" t="s">
        <v>103</v>
      </c>
      <c r="B79" s="19">
        <v>8736912142</v>
      </c>
      <c r="C79" s="19"/>
      <c r="D79" s="20">
        <v>9634008988</v>
      </c>
      <c r="E79" s="21">
        <v>10152020740</v>
      </c>
      <c r="F79" s="21">
        <v>757707418</v>
      </c>
      <c r="G79" s="21">
        <v>1091079447</v>
      </c>
      <c r="H79" s="21">
        <v>860363751</v>
      </c>
      <c r="I79" s="21">
        <v>2709150616</v>
      </c>
      <c r="J79" s="21">
        <v>835688750</v>
      </c>
      <c r="K79" s="21">
        <v>724615021</v>
      </c>
      <c r="L79" s="21">
        <v>733012782</v>
      </c>
      <c r="M79" s="21">
        <v>2293316553</v>
      </c>
      <c r="N79" s="21">
        <v>769272783</v>
      </c>
      <c r="O79" s="21">
        <v>697512175</v>
      </c>
      <c r="P79" s="21">
        <v>695575453</v>
      </c>
      <c r="Q79" s="21">
        <v>2162360411</v>
      </c>
      <c r="R79" s="21">
        <v>755375074</v>
      </c>
      <c r="S79" s="21">
        <v>782175006</v>
      </c>
      <c r="T79" s="21">
        <v>645333023</v>
      </c>
      <c r="U79" s="21">
        <v>2182883103</v>
      </c>
      <c r="V79" s="21">
        <v>9347710683</v>
      </c>
      <c r="W79" s="21">
        <v>10152020740</v>
      </c>
      <c r="X79" s="21"/>
      <c r="Y79" s="20"/>
      <c r="Z79" s="23">
        <v>10152020740</v>
      </c>
    </row>
    <row r="80" spans="1:26" ht="13.5" hidden="1">
      <c r="A80" s="39" t="s">
        <v>104</v>
      </c>
      <c r="B80" s="19">
        <v>2704806927</v>
      </c>
      <c r="C80" s="19"/>
      <c r="D80" s="20">
        <v>3074543724</v>
      </c>
      <c r="E80" s="21">
        <v>3502836920</v>
      </c>
      <c r="F80" s="21">
        <v>251554762</v>
      </c>
      <c r="G80" s="21">
        <v>235607845</v>
      </c>
      <c r="H80" s="21">
        <v>303407384</v>
      </c>
      <c r="I80" s="21">
        <v>790569991</v>
      </c>
      <c r="J80" s="21">
        <v>313553297</v>
      </c>
      <c r="K80" s="21">
        <v>326744996</v>
      </c>
      <c r="L80" s="21">
        <v>275437595</v>
      </c>
      <c r="M80" s="21">
        <v>915735888</v>
      </c>
      <c r="N80" s="21">
        <v>322793722</v>
      </c>
      <c r="O80" s="21">
        <v>231721929</v>
      </c>
      <c r="P80" s="21">
        <v>256803189</v>
      </c>
      <c r="Q80" s="21">
        <v>811318840</v>
      </c>
      <c r="R80" s="21">
        <v>286136320</v>
      </c>
      <c r="S80" s="21">
        <v>306870592</v>
      </c>
      <c r="T80" s="21">
        <v>289098871</v>
      </c>
      <c r="U80" s="21">
        <v>882105783</v>
      </c>
      <c r="V80" s="21">
        <v>3399730502</v>
      </c>
      <c r="W80" s="21">
        <v>3502836920</v>
      </c>
      <c r="X80" s="21"/>
      <c r="Y80" s="20"/>
      <c r="Z80" s="23">
        <v>3502836920</v>
      </c>
    </row>
    <row r="81" spans="1:26" ht="13.5" hidden="1">
      <c r="A81" s="39" t="s">
        <v>105</v>
      </c>
      <c r="B81" s="19">
        <v>754291949</v>
      </c>
      <c r="C81" s="19"/>
      <c r="D81" s="20">
        <v>731125256</v>
      </c>
      <c r="E81" s="21">
        <v>825518541</v>
      </c>
      <c r="F81" s="21">
        <v>59422442</v>
      </c>
      <c r="G81" s="21">
        <v>53223913</v>
      </c>
      <c r="H81" s="21">
        <v>71048608</v>
      </c>
      <c r="I81" s="21">
        <v>183694963</v>
      </c>
      <c r="J81" s="21">
        <v>68928145</v>
      </c>
      <c r="K81" s="21">
        <v>69876870</v>
      </c>
      <c r="L81" s="21">
        <v>63576907</v>
      </c>
      <c r="M81" s="21">
        <v>202381922</v>
      </c>
      <c r="N81" s="21">
        <v>67513037</v>
      </c>
      <c r="O81" s="21">
        <v>55691862</v>
      </c>
      <c r="P81" s="21">
        <v>61016807</v>
      </c>
      <c r="Q81" s="21">
        <v>184221706</v>
      </c>
      <c r="R81" s="21">
        <v>61945458</v>
      </c>
      <c r="S81" s="21">
        <v>71539766</v>
      </c>
      <c r="T81" s="21">
        <v>71636807</v>
      </c>
      <c r="U81" s="21">
        <v>205122031</v>
      </c>
      <c r="V81" s="21">
        <v>775420622</v>
      </c>
      <c r="W81" s="21">
        <v>825518541</v>
      </c>
      <c r="X81" s="21"/>
      <c r="Y81" s="20"/>
      <c r="Z81" s="23">
        <v>825518541</v>
      </c>
    </row>
    <row r="82" spans="1:26" ht="13.5" hidden="1">
      <c r="A82" s="39" t="s">
        <v>106</v>
      </c>
      <c r="B82" s="19">
        <v>969643414</v>
      </c>
      <c r="C82" s="19"/>
      <c r="D82" s="20">
        <v>1008116634</v>
      </c>
      <c r="E82" s="21">
        <v>1073893210</v>
      </c>
      <c r="F82" s="21">
        <v>98792458</v>
      </c>
      <c r="G82" s="21">
        <v>87147146</v>
      </c>
      <c r="H82" s="21">
        <v>99983515</v>
      </c>
      <c r="I82" s="21">
        <v>285923119</v>
      </c>
      <c r="J82" s="21">
        <v>97779393</v>
      </c>
      <c r="K82" s="21">
        <v>98641535</v>
      </c>
      <c r="L82" s="21">
        <v>94960872</v>
      </c>
      <c r="M82" s="21">
        <v>291381800</v>
      </c>
      <c r="N82" s="21">
        <v>99847696</v>
      </c>
      <c r="O82" s="21">
        <v>85929896</v>
      </c>
      <c r="P82" s="21">
        <v>98433414</v>
      </c>
      <c r="Q82" s="21">
        <v>284211006</v>
      </c>
      <c r="R82" s="21">
        <v>105117746</v>
      </c>
      <c r="S82" s="21">
        <v>101967700</v>
      </c>
      <c r="T82" s="21">
        <v>103730132</v>
      </c>
      <c r="U82" s="21">
        <v>310815578</v>
      </c>
      <c r="V82" s="21">
        <v>1172331503</v>
      </c>
      <c r="W82" s="21">
        <v>1073893210</v>
      </c>
      <c r="X82" s="21"/>
      <c r="Y82" s="20"/>
      <c r="Z82" s="23">
        <v>1073893210</v>
      </c>
    </row>
    <row r="83" spans="1:26" ht="13.5" hidden="1">
      <c r="A83" s="39" t="s">
        <v>107</v>
      </c>
      <c r="B83" s="19">
        <v>178480401</v>
      </c>
      <c r="C83" s="19"/>
      <c r="D83" s="20">
        <v>140374336</v>
      </c>
      <c r="E83" s="21">
        <v>195589185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195589185</v>
      </c>
      <c r="X83" s="21"/>
      <c r="Y83" s="20"/>
      <c r="Z83" s="23">
        <v>195589185</v>
      </c>
    </row>
    <row r="84" spans="1:26" ht="13.5" hidden="1">
      <c r="A84" s="40" t="s">
        <v>110</v>
      </c>
      <c r="B84" s="28">
        <v>374355390</v>
      </c>
      <c r="C84" s="28"/>
      <c r="D84" s="29">
        <v>122591894</v>
      </c>
      <c r="E84" s="30">
        <v>122560679</v>
      </c>
      <c r="F84" s="30">
        <v>33242692</v>
      </c>
      <c r="G84" s="30">
        <v>32758847</v>
      </c>
      <c r="H84" s="30">
        <v>32013797</v>
      </c>
      <c r="I84" s="30">
        <v>98015336</v>
      </c>
      <c r="J84" s="30">
        <v>35924506</v>
      </c>
      <c r="K84" s="30">
        <v>34500752</v>
      </c>
      <c r="L84" s="30">
        <v>32937454</v>
      </c>
      <c r="M84" s="30">
        <v>103362712</v>
      </c>
      <c r="N84" s="30">
        <v>40316512</v>
      </c>
      <c r="O84" s="30">
        <v>24051497</v>
      </c>
      <c r="P84" s="30">
        <v>36136558</v>
      </c>
      <c r="Q84" s="30">
        <v>100504567</v>
      </c>
      <c r="R84" s="30">
        <v>33926656</v>
      </c>
      <c r="S84" s="30">
        <v>35066071</v>
      </c>
      <c r="T84" s="30">
        <v>35159003</v>
      </c>
      <c r="U84" s="30">
        <v>104151730</v>
      </c>
      <c r="V84" s="30">
        <v>406034345</v>
      </c>
      <c r="W84" s="30">
        <v>122560679</v>
      </c>
      <c r="X84" s="30"/>
      <c r="Y84" s="29"/>
      <c r="Z84" s="31">
        <v>122560679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677161079</v>
      </c>
      <c r="D5" s="357">
        <f t="shared" si="0"/>
        <v>0</v>
      </c>
      <c r="E5" s="356">
        <f t="shared" si="0"/>
        <v>801393000</v>
      </c>
      <c r="F5" s="358">
        <f t="shared" si="0"/>
        <v>816291072</v>
      </c>
      <c r="G5" s="358">
        <f t="shared" si="0"/>
        <v>24904935</v>
      </c>
      <c r="H5" s="356">
        <f t="shared" si="0"/>
        <v>58467969</v>
      </c>
      <c r="I5" s="356">
        <f t="shared" si="0"/>
        <v>80284266</v>
      </c>
      <c r="J5" s="358">
        <f t="shared" si="0"/>
        <v>163657170</v>
      </c>
      <c r="K5" s="358">
        <f t="shared" si="0"/>
        <v>79207367</v>
      </c>
      <c r="L5" s="356">
        <f t="shared" si="0"/>
        <v>70289872</v>
      </c>
      <c r="M5" s="356">
        <f t="shared" si="0"/>
        <v>75649457</v>
      </c>
      <c r="N5" s="358">
        <f t="shared" si="0"/>
        <v>225146696</v>
      </c>
      <c r="O5" s="358">
        <f t="shared" si="0"/>
        <v>67932631</v>
      </c>
      <c r="P5" s="356">
        <f t="shared" si="0"/>
        <v>67673500</v>
      </c>
      <c r="Q5" s="356">
        <f t="shared" si="0"/>
        <v>74828179</v>
      </c>
      <c r="R5" s="358">
        <f t="shared" si="0"/>
        <v>210434310</v>
      </c>
      <c r="S5" s="358">
        <f t="shared" si="0"/>
        <v>62193335</v>
      </c>
      <c r="T5" s="356">
        <f t="shared" si="0"/>
        <v>81586323</v>
      </c>
      <c r="U5" s="356">
        <f t="shared" si="0"/>
        <v>113715982</v>
      </c>
      <c r="V5" s="358">
        <f t="shared" si="0"/>
        <v>257495640</v>
      </c>
      <c r="W5" s="358">
        <f t="shared" si="0"/>
        <v>856733816</v>
      </c>
      <c r="X5" s="356">
        <f t="shared" si="0"/>
        <v>816291072</v>
      </c>
      <c r="Y5" s="358">
        <f t="shared" si="0"/>
        <v>40442744</v>
      </c>
      <c r="Z5" s="359">
        <f>+IF(X5&lt;&gt;0,+(Y5/X5)*100,0)</f>
        <v>4.954451345512205</v>
      </c>
      <c r="AA5" s="360">
        <f>+AA6+AA8+AA11+AA13+AA15</f>
        <v>816291072</v>
      </c>
    </row>
    <row r="6" spans="1:27" ht="13.5">
      <c r="A6" s="361" t="s">
        <v>205</v>
      </c>
      <c r="B6" s="142"/>
      <c r="C6" s="60">
        <f>+C7</f>
        <v>150252090</v>
      </c>
      <c r="D6" s="340">
        <f aca="true" t="shared" si="1" ref="D6:AA6">+D7</f>
        <v>0</v>
      </c>
      <c r="E6" s="60">
        <f t="shared" si="1"/>
        <v>120794100</v>
      </c>
      <c r="F6" s="59">
        <f t="shared" si="1"/>
        <v>125230500</v>
      </c>
      <c r="G6" s="59">
        <f t="shared" si="1"/>
        <v>1074856</v>
      </c>
      <c r="H6" s="60">
        <f t="shared" si="1"/>
        <v>10988617</v>
      </c>
      <c r="I6" s="60">
        <f t="shared" si="1"/>
        <v>22014129</v>
      </c>
      <c r="J6" s="59">
        <f t="shared" si="1"/>
        <v>34077602</v>
      </c>
      <c r="K6" s="59">
        <f t="shared" si="1"/>
        <v>14833479</v>
      </c>
      <c r="L6" s="60">
        <f t="shared" si="1"/>
        <v>5584471</v>
      </c>
      <c r="M6" s="60">
        <f t="shared" si="1"/>
        <v>11622092</v>
      </c>
      <c r="N6" s="59">
        <f t="shared" si="1"/>
        <v>32040042</v>
      </c>
      <c r="O6" s="59">
        <f t="shared" si="1"/>
        <v>16491531</v>
      </c>
      <c r="P6" s="60">
        <f t="shared" si="1"/>
        <v>5102996</v>
      </c>
      <c r="Q6" s="60">
        <f t="shared" si="1"/>
        <v>10081677</v>
      </c>
      <c r="R6" s="59">
        <f t="shared" si="1"/>
        <v>31676204</v>
      </c>
      <c r="S6" s="59">
        <f t="shared" si="1"/>
        <v>4910350</v>
      </c>
      <c r="T6" s="60">
        <f t="shared" si="1"/>
        <v>7431290</v>
      </c>
      <c r="U6" s="60">
        <f t="shared" si="1"/>
        <v>15305281</v>
      </c>
      <c r="V6" s="59">
        <f t="shared" si="1"/>
        <v>27646921</v>
      </c>
      <c r="W6" s="59">
        <f t="shared" si="1"/>
        <v>125440769</v>
      </c>
      <c r="X6" s="60">
        <f t="shared" si="1"/>
        <v>125230500</v>
      </c>
      <c r="Y6" s="59">
        <f t="shared" si="1"/>
        <v>210269</v>
      </c>
      <c r="Z6" s="61">
        <f>+IF(X6&lt;&gt;0,+(Y6/X6)*100,0)</f>
        <v>0.16790558210659545</v>
      </c>
      <c r="AA6" s="62">
        <f t="shared" si="1"/>
        <v>125230500</v>
      </c>
    </row>
    <row r="7" spans="1:27" ht="13.5">
      <c r="A7" s="291" t="s">
        <v>229</v>
      </c>
      <c r="B7" s="142"/>
      <c r="C7" s="60">
        <v>150252090</v>
      </c>
      <c r="D7" s="340"/>
      <c r="E7" s="60">
        <v>120794100</v>
      </c>
      <c r="F7" s="59">
        <v>125230500</v>
      </c>
      <c r="G7" s="59">
        <v>1074856</v>
      </c>
      <c r="H7" s="60">
        <v>10988617</v>
      </c>
      <c r="I7" s="60">
        <v>22014129</v>
      </c>
      <c r="J7" s="59">
        <v>34077602</v>
      </c>
      <c r="K7" s="59">
        <v>14833479</v>
      </c>
      <c r="L7" s="60">
        <v>5584471</v>
      </c>
      <c r="M7" s="60">
        <v>11622092</v>
      </c>
      <c r="N7" s="59">
        <v>32040042</v>
      </c>
      <c r="O7" s="59">
        <v>16491531</v>
      </c>
      <c r="P7" s="60">
        <v>5102996</v>
      </c>
      <c r="Q7" s="60">
        <v>10081677</v>
      </c>
      <c r="R7" s="59">
        <v>31676204</v>
      </c>
      <c r="S7" s="59">
        <v>4910350</v>
      </c>
      <c r="T7" s="60">
        <v>7431290</v>
      </c>
      <c r="U7" s="60">
        <v>15305281</v>
      </c>
      <c r="V7" s="59">
        <v>27646921</v>
      </c>
      <c r="W7" s="59">
        <v>125440769</v>
      </c>
      <c r="X7" s="60">
        <v>125230500</v>
      </c>
      <c r="Y7" s="59">
        <v>210269</v>
      </c>
      <c r="Z7" s="61">
        <v>0.17</v>
      </c>
      <c r="AA7" s="62">
        <v>125230500</v>
      </c>
    </row>
    <row r="8" spans="1:27" ht="13.5">
      <c r="A8" s="361" t="s">
        <v>206</v>
      </c>
      <c r="B8" s="142"/>
      <c r="C8" s="60">
        <f aca="true" t="shared" si="2" ref="C8:Y8">SUM(C9:C10)</f>
        <v>352751048</v>
      </c>
      <c r="D8" s="340">
        <f t="shared" si="2"/>
        <v>0</v>
      </c>
      <c r="E8" s="60">
        <f t="shared" si="2"/>
        <v>386114100</v>
      </c>
      <c r="F8" s="59">
        <f t="shared" si="2"/>
        <v>379144142</v>
      </c>
      <c r="G8" s="59">
        <f t="shared" si="2"/>
        <v>13989918</v>
      </c>
      <c r="H8" s="60">
        <f t="shared" si="2"/>
        <v>30043264</v>
      </c>
      <c r="I8" s="60">
        <f t="shared" si="2"/>
        <v>38044876</v>
      </c>
      <c r="J8" s="59">
        <f t="shared" si="2"/>
        <v>82078058</v>
      </c>
      <c r="K8" s="59">
        <f t="shared" si="2"/>
        <v>39133930</v>
      </c>
      <c r="L8" s="60">
        <f t="shared" si="2"/>
        <v>50316865</v>
      </c>
      <c r="M8" s="60">
        <f t="shared" si="2"/>
        <v>38478396</v>
      </c>
      <c r="N8" s="59">
        <f t="shared" si="2"/>
        <v>127929191</v>
      </c>
      <c r="O8" s="59">
        <f t="shared" si="2"/>
        <v>32101489</v>
      </c>
      <c r="P8" s="60">
        <f t="shared" si="2"/>
        <v>41165109</v>
      </c>
      <c r="Q8" s="60">
        <f t="shared" si="2"/>
        <v>43681815</v>
      </c>
      <c r="R8" s="59">
        <f t="shared" si="2"/>
        <v>116948413</v>
      </c>
      <c r="S8" s="59">
        <f t="shared" si="2"/>
        <v>35748960</v>
      </c>
      <c r="T8" s="60">
        <f t="shared" si="2"/>
        <v>45807873</v>
      </c>
      <c r="U8" s="60">
        <f t="shared" si="2"/>
        <v>68681771</v>
      </c>
      <c r="V8" s="59">
        <f t="shared" si="2"/>
        <v>150238604</v>
      </c>
      <c r="W8" s="59">
        <f t="shared" si="2"/>
        <v>477194266</v>
      </c>
      <c r="X8" s="60">
        <f t="shared" si="2"/>
        <v>379144142</v>
      </c>
      <c r="Y8" s="59">
        <f t="shared" si="2"/>
        <v>98050124</v>
      </c>
      <c r="Z8" s="61">
        <f>+IF(X8&lt;&gt;0,+(Y8/X8)*100,0)</f>
        <v>25.860909648447105</v>
      </c>
      <c r="AA8" s="62">
        <f>SUM(AA9:AA10)</f>
        <v>379144142</v>
      </c>
    </row>
    <row r="9" spans="1:27" ht="13.5">
      <c r="A9" s="291" t="s">
        <v>230</v>
      </c>
      <c r="B9" s="142"/>
      <c r="C9" s="60">
        <v>297507244</v>
      </c>
      <c r="D9" s="340"/>
      <c r="E9" s="60">
        <v>363211400</v>
      </c>
      <c r="F9" s="59">
        <v>321741442</v>
      </c>
      <c r="G9" s="59">
        <v>10929172</v>
      </c>
      <c r="H9" s="60">
        <v>23600211</v>
      </c>
      <c r="I9" s="60">
        <v>30442075</v>
      </c>
      <c r="J9" s="59">
        <v>64971458</v>
      </c>
      <c r="K9" s="59">
        <v>31920879</v>
      </c>
      <c r="L9" s="60">
        <v>43205443</v>
      </c>
      <c r="M9" s="60">
        <v>33229387</v>
      </c>
      <c r="N9" s="59">
        <v>108355709</v>
      </c>
      <c r="O9" s="59">
        <v>29928382</v>
      </c>
      <c r="P9" s="60">
        <v>36118051</v>
      </c>
      <c r="Q9" s="60">
        <v>39161773</v>
      </c>
      <c r="R9" s="59">
        <v>105208206</v>
      </c>
      <c r="S9" s="59">
        <v>30685442</v>
      </c>
      <c r="T9" s="60">
        <v>41873375</v>
      </c>
      <c r="U9" s="60">
        <v>62316379</v>
      </c>
      <c r="V9" s="59">
        <v>134875196</v>
      </c>
      <c r="W9" s="59">
        <v>413410569</v>
      </c>
      <c r="X9" s="60">
        <v>321741442</v>
      </c>
      <c r="Y9" s="59">
        <v>91669127</v>
      </c>
      <c r="Z9" s="61">
        <v>28.49</v>
      </c>
      <c r="AA9" s="62">
        <v>321741442</v>
      </c>
    </row>
    <row r="10" spans="1:27" ht="13.5">
      <c r="A10" s="291" t="s">
        <v>231</v>
      </c>
      <c r="B10" s="142"/>
      <c r="C10" s="60">
        <v>55243804</v>
      </c>
      <c r="D10" s="340"/>
      <c r="E10" s="60">
        <v>22902700</v>
      </c>
      <c r="F10" s="59">
        <v>57402700</v>
      </c>
      <c r="G10" s="59">
        <v>3060746</v>
      </c>
      <c r="H10" s="60">
        <v>6443053</v>
      </c>
      <c r="I10" s="60">
        <v>7602801</v>
      </c>
      <c r="J10" s="59">
        <v>17106600</v>
      </c>
      <c r="K10" s="59">
        <v>7213051</v>
      </c>
      <c r="L10" s="60">
        <v>7111422</v>
      </c>
      <c r="M10" s="60">
        <v>5249009</v>
      </c>
      <c r="N10" s="59">
        <v>19573482</v>
      </c>
      <c r="O10" s="59">
        <v>2173107</v>
      </c>
      <c r="P10" s="60">
        <v>5047058</v>
      </c>
      <c r="Q10" s="60">
        <v>4520042</v>
      </c>
      <c r="R10" s="59">
        <v>11740207</v>
      </c>
      <c r="S10" s="59">
        <v>5063518</v>
      </c>
      <c r="T10" s="60">
        <v>3934498</v>
      </c>
      <c r="U10" s="60">
        <v>6365392</v>
      </c>
      <c r="V10" s="59">
        <v>15363408</v>
      </c>
      <c r="W10" s="59">
        <v>63783697</v>
      </c>
      <c r="X10" s="60">
        <v>57402700</v>
      </c>
      <c r="Y10" s="59">
        <v>6380997</v>
      </c>
      <c r="Z10" s="61">
        <v>11.12</v>
      </c>
      <c r="AA10" s="62">
        <v>57402700</v>
      </c>
    </row>
    <row r="11" spans="1:27" ht="13.5">
      <c r="A11" s="361" t="s">
        <v>207</v>
      </c>
      <c r="B11" s="142"/>
      <c r="C11" s="362">
        <f>+C12</f>
        <v>84064487</v>
      </c>
      <c r="D11" s="363">
        <f aca="true" t="shared" si="3" ref="D11:AA11">+D12</f>
        <v>0</v>
      </c>
      <c r="E11" s="362">
        <f t="shared" si="3"/>
        <v>231797400</v>
      </c>
      <c r="F11" s="364">
        <f t="shared" si="3"/>
        <v>234023683</v>
      </c>
      <c r="G11" s="364">
        <f t="shared" si="3"/>
        <v>6489017</v>
      </c>
      <c r="H11" s="362">
        <f t="shared" si="3"/>
        <v>14345507</v>
      </c>
      <c r="I11" s="362">
        <f t="shared" si="3"/>
        <v>15060424</v>
      </c>
      <c r="J11" s="364">
        <f t="shared" si="3"/>
        <v>35894948</v>
      </c>
      <c r="K11" s="364">
        <f t="shared" si="3"/>
        <v>19637541</v>
      </c>
      <c r="L11" s="362">
        <f t="shared" si="3"/>
        <v>8699924</v>
      </c>
      <c r="M11" s="362">
        <f t="shared" si="3"/>
        <v>19421213</v>
      </c>
      <c r="N11" s="364">
        <f t="shared" si="3"/>
        <v>47758678</v>
      </c>
      <c r="O11" s="364">
        <f t="shared" si="3"/>
        <v>11012294</v>
      </c>
      <c r="P11" s="362">
        <f t="shared" si="3"/>
        <v>15261243</v>
      </c>
      <c r="Q11" s="362">
        <f t="shared" si="3"/>
        <v>14333649</v>
      </c>
      <c r="R11" s="364">
        <f t="shared" si="3"/>
        <v>40607186</v>
      </c>
      <c r="S11" s="364">
        <f t="shared" si="3"/>
        <v>14523235</v>
      </c>
      <c r="T11" s="362">
        <f t="shared" si="3"/>
        <v>20823354</v>
      </c>
      <c r="U11" s="362">
        <f t="shared" si="3"/>
        <v>16053994</v>
      </c>
      <c r="V11" s="364">
        <f t="shared" si="3"/>
        <v>51400583</v>
      </c>
      <c r="W11" s="364">
        <f t="shared" si="3"/>
        <v>175661395</v>
      </c>
      <c r="X11" s="362">
        <f t="shared" si="3"/>
        <v>234023683</v>
      </c>
      <c r="Y11" s="364">
        <f t="shared" si="3"/>
        <v>-58362288</v>
      </c>
      <c r="Z11" s="365">
        <f>+IF(X11&lt;&gt;0,+(Y11/X11)*100,0)</f>
        <v>-24.938624694663915</v>
      </c>
      <c r="AA11" s="366">
        <f t="shared" si="3"/>
        <v>234023683</v>
      </c>
    </row>
    <row r="12" spans="1:27" ht="13.5">
      <c r="A12" s="291" t="s">
        <v>232</v>
      </c>
      <c r="B12" s="136"/>
      <c r="C12" s="60">
        <v>84064487</v>
      </c>
      <c r="D12" s="340"/>
      <c r="E12" s="60">
        <v>231797400</v>
      </c>
      <c r="F12" s="59">
        <v>234023683</v>
      </c>
      <c r="G12" s="59">
        <v>6489017</v>
      </c>
      <c r="H12" s="60">
        <v>14345507</v>
      </c>
      <c r="I12" s="60">
        <v>15060424</v>
      </c>
      <c r="J12" s="59">
        <v>35894948</v>
      </c>
      <c r="K12" s="59">
        <v>19637541</v>
      </c>
      <c r="L12" s="60">
        <v>8699924</v>
      </c>
      <c r="M12" s="60">
        <v>19421213</v>
      </c>
      <c r="N12" s="59">
        <v>47758678</v>
      </c>
      <c r="O12" s="59">
        <v>11012294</v>
      </c>
      <c r="P12" s="60">
        <v>15261243</v>
      </c>
      <c r="Q12" s="60">
        <v>14333649</v>
      </c>
      <c r="R12" s="59">
        <v>40607186</v>
      </c>
      <c r="S12" s="59">
        <v>14523235</v>
      </c>
      <c r="T12" s="60">
        <v>20823354</v>
      </c>
      <c r="U12" s="60">
        <v>16053994</v>
      </c>
      <c r="V12" s="59">
        <v>51400583</v>
      </c>
      <c r="W12" s="59">
        <v>175661395</v>
      </c>
      <c r="X12" s="60">
        <v>234023683</v>
      </c>
      <c r="Y12" s="59">
        <v>-58362288</v>
      </c>
      <c r="Z12" s="61">
        <v>-24.94</v>
      </c>
      <c r="AA12" s="62">
        <v>234023683</v>
      </c>
    </row>
    <row r="13" spans="1:27" ht="13.5">
      <c r="A13" s="361" t="s">
        <v>208</v>
      </c>
      <c r="B13" s="136"/>
      <c r="C13" s="275">
        <f>+C14</f>
        <v>57265859</v>
      </c>
      <c r="D13" s="341">
        <f aca="true" t="shared" si="4" ref="D13:AA13">+D14</f>
        <v>0</v>
      </c>
      <c r="E13" s="275">
        <f t="shared" si="4"/>
        <v>49336700</v>
      </c>
      <c r="F13" s="342">
        <f t="shared" si="4"/>
        <v>59440417</v>
      </c>
      <c r="G13" s="342">
        <f t="shared" si="4"/>
        <v>2526206</v>
      </c>
      <c r="H13" s="275">
        <f t="shared" si="4"/>
        <v>2228501</v>
      </c>
      <c r="I13" s="275">
        <f t="shared" si="4"/>
        <v>3722698</v>
      </c>
      <c r="J13" s="342">
        <f t="shared" si="4"/>
        <v>8477405</v>
      </c>
      <c r="K13" s="342">
        <f t="shared" si="4"/>
        <v>4224383</v>
      </c>
      <c r="L13" s="275">
        <f t="shared" si="4"/>
        <v>4111227</v>
      </c>
      <c r="M13" s="275">
        <f t="shared" si="4"/>
        <v>4449301</v>
      </c>
      <c r="N13" s="342">
        <f t="shared" si="4"/>
        <v>12784911</v>
      </c>
      <c r="O13" s="342">
        <f t="shared" si="4"/>
        <v>6864692</v>
      </c>
      <c r="P13" s="275">
        <f t="shared" si="4"/>
        <v>4951517</v>
      </c>
      <c r="Q13" s="275">
        <f t="shared" si="4"/>
        <v>5227213</v>
      </c>
      <c r="R13" s="342">
        <f t="shared" si="4"/>
        <v>17043422</v>
      </c>
      <c r="S13" s="342">
        <f t="shared" si="4"/>
        <v>6569577</v>
      </c>
      <c r="T13" s="275">
        <f t="shared" si="4"/>
        <v>5586776</v>
      </c>
      <c r="U13" s="275">
        <f t="shared" si="4"/>
        <v>9570802</v>
      </c>
      <c r="V13" s="342">
        <f t="shared" si="4"/>
        <v>21727155</v>
      </c>
      <c r="W13" s="342">
        <f t="shared" si="4"/>
        <v>60032893</v>
      </c>
      <c r="X13" s="275">
        <f t="shared" si="4"/>
        <v>59440417</v>
      </c>
      <c r="Y13" s="342">
        <f t="shared" si="4"/>
        <v>592476</v>
      </c>
      <c r="Z13" s="335">
        <f>+IF(X13&lt;&gt;0,+(Y13/X13)*100,0)</f>
        <v>0.9967561297559537</v>
      </c>
      <c r="AA13" s="273">
        <f t="shared" si="4"/>
        <v>59440417</v>
      </c>
    </row>
    <row r="14" spans="1:27" ht="13.5">
      <c r="A14" s="291" t="s">
        <v>233</v>
      </c>
      <c r="B14" s="136"/>
      <c r="C14" s="60">
        <v>57265859</v>
      </c>
      <c r="D14" s="340"/>
      <c r="E14" s="60">
        <v>49336700</v>
      </c>
      <c r="F14" s="59">
        <v>59440417</v>
      </c>
      <c r="G14" s="59">
        <v>2526206</v>
      </c>
      <c r="H14" s="60">
        <v>2228501</v>
      </c>
      <c r="I14" s="60">
        <v>3722698</v>
      </c>
      <c r="J14" s="59">
        <v>8477405</v>
      </c>
      <c r="K14" s="59">
        <v>4224383</v>
      </c>
      <c r="L14" s="60">
        <v>4111227</v>
      </c>
      <c r="M14" s="60">
        <v>4449301</v>
      </c>
      <c r="N14" s="59">
        <v>12784911</v>
      </c>
      <c r="O14" s="59">
        <v>6864692</v>
      </c>
      <c r="P14" s="60">
        <v>4951517</v>
      </c>
      <c r="Q14" s="60">
        <v>5227213</v>
      </c>
      <c r="R14" s="59">
        <v>17043422</v>
      </c>
      <c r="S14" s="59">
        <v>6569577</v>
      </c>
      <c r="T14" s="60">
        <v>5586776</v>
      </c>
      <c r="U14" s="60">
        <v>9570802</v>
      </c>
      <c r="V14" s="59">
        <v>21727155</v>
      </c>
      <c r="W14" s="59">
        <v>60032893</v>
      </c>
      <c r="X14" s="60">
        <v>59440417</v>
      </c>
      <c r="Y14" s="59">
        <v>592476</v>
      </c>
      <c r="Z14" s="61">
        <v>1</v>
      </c>
      <c r="AA14" s="62">
        <v>59440417</v>
      </c>
    </row>
    <row r="15" spans="1:27" ht="13.5">
      <c r="A15" s="361" t="s">
        <v>209</v>
      </c>
      <c r="B15" s="136"/>
      <c r="C15" s="60">
        <f aca="true" t="shared" si="5" ref="C15:Y15">SUM(C16:C20)</f>
        <v>32827595</v>
      </c>
      <c r="D15" s="340">
        <f t="shared" si="5"/>
        <v>0</v>
      </c>
      <c r="E15" s="60">
        <f t="shared" si="5"/>
        <v>13350700</v>
      </c>
      <c r="F15" s="59">
        <f t="shared" si="5"/>
        <v>18452330</v>
      </c>
      <c r="G15" s="59">
        <f t="shared" si="5"/>
        <v>824938</v>
      </c>
      <c r="H15" s="60">
        <f t="shared" si="5"/>
        <v>862080</v>
      </c>
      <c r="I15" s="60">
        <f t="shared" si="5"/>
        <v>1442139</v>
      </c>
      <c r="J15" s="59">
        <f t="shared" si="5"/>
        <v>3129157</v>
      </c>
      <c r="K15" s="59">
        <f t="shared" si="5"/>
        <v>1378034</v>
      </c>
      <c r="L15" s="60">
        <f t="shared" si="5"/>
        <v>1577385</v>
      </c>
      <c r="M15" s="60">
        <f t="shared" si="5"/>
        <v>1678455</v>
      </c>
      <c r="N15" s="59">
        <f t="shared" si="5"/>
        <v>4633874</v>
      </c>
      <c r="O15" s="59">
        <f t="shared" si="5"/>
        <v>1462625</v>
      </c>
      <c r="P15" s="60">
        <f t="shared" si="5"/>
        <v>1192635</v>
      </c>
      <c r="Q15" s="60">
        <f t="shared" si="5"/>
        <v>1503825</v>
      </c>
      <c r="R15" s="59">
        <f t="shared" si="5"/>
        <v>4159085</v>
      </c>
      <c r="S15" s="59">
        <f t="shared" si="5"/>
        <v>441213</v>
      </c>
      <c r="T15" s="60">
        <f t="shared" si="5"/>
        <v>1937030</v>
      </c>
      <c r="U15" s="60">
        <f t="shared" si="5"/>
        <v>4104134</v>
      </c>
      <c r="V15" s="59">
        <f t="shared" si="5"/>
        <v>6482377</v>
      </c>
      <c r="W15" s="59">
        <f t="shared" si="5"/>
        <v>18404493</v>
      </c>
      <c r="X15" s="60">
        <f t="shared" si="5"/>
        <v>18452330</v>
      </c>
      <c r="Y15" s="59">
        <f t="shared" si="5"/>
        <v>-47837</v>
      </c>
      <c r="Z15" s="61">
        <f>+IF(X15&lt;&gt;0,+(Y15/X15)*100,0)</f>
        <v>-0.25924639327391175</v>
      </c>
      <c r="AA15" s="62">
        <f>SUM(AA16:AA20)</f>
        <v>18452330</v>
      </c>
    </row>
    <row r="16" spans="1:27" ht="13.5">
      <c r="A16" s="291" t="s">
        <v>234</v>
      </c>
      <c r="B16" s="300"/>
      <c r="C16" s="60">
        <v>32827595</v>
      </c>
      <c r="D16" s="340"/>
      <c r="E16" s="60">
        <v>13350700</v>
      </c>
      <c r="F16" s="59">
        <v>18452330</v>
      </c>
      <c r="G16" s="59">
        <v>824938</v>
      </c>
      <c r="H16" s="60">
        <v>862080</v>
      </c>
      <c r="I16" s="60">
        <v>1442139</v>
      </c>
      <c r="J16" s="59">
        <v>3129157</v>
      </c>
      <c r="K16" s="59">
        <v>1378034</v>
      </c>
      <c r="L16" s="60">
        <v>1577385</v>
      </c>
      <c r="M16" s="60">
        <v>1678455</v>
      </c>
      <c r="N16" s="59">
        <v>4633874</v>
      </c>
      <c r="O16" s="59">
        <v>1462625</v>
      </c>
      <c r="P16" s="60">
        <v>1192635</v>
      </c>
      <c r="Q16" s="60">
        <v>1503825</v>
      </c>
      <c r="R16" s="59">
        <v>4159085</v>
      </c>
      <c r="S16" s="59">
        <v>441213</v>
      </c>
      <c r="T16" s="60">
        <v>1937030</v>
      </c>
      <c r="U16" s="60">
        <v>4104134</v>
      </c>
      <c r="V16" s="59">
        <v>6482377</v>
      </c>
      <c r="W16" s="59">
        <v>18404493</v>
      </c>
      <c r="X16" s="60">
        <v>18452330</v>
      </c>
      <c r="Y16" s="59">
        <v>-47837</v>
      </c>
      <c r="Z16" s="61">
        <v>-0.26</v>
      </c>
      <c r="AA16" s="62">
        <v>18452330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216282561</v>
      </c>
      <c r="D22" s="344">
        <f t="shared" si="6"/>
        <v>0</v>
      </c>
      <c r="E22" s="343">
        <f t="shared" si="6"/>
        <v>202263300</v>
      </c>
      <c r="F22" s="345">
        <f t="shared" si="6"/>
        <v>210858060</v>
      </c>
      <c r="G22" s="345">
        <f t="shared" si="6"/>
        <v>3040073</v>
      </c>
      <c r="H22" s="343">
        <f t="shared" si="6"/>
        <v>7031687</v>
      </c>
      <c r="I22" s="343">
        <f t="shared" si="6"/>
        <v>9670174</v>
      </c>
      <c r="J22" s="345">
        <f t="shared" si="6"/>
        <v>19741934</v>
      </c>
      <c r="K22" s="345">
        <f t="shared" si="6"/>
        <v>14516251</v>
      </c>
      <c r="L22" s="343">
        <f t="shared" si="6"/>
        <v>25724153</v>
      </c>
      <c r="M22" s="343">
        <f t="shared" si="6"/>
        <v>17913754</v>
      </c>
      <c r="N22" s="345">
        <f t="shared" si="6"/>
        <v>58154158</v>
      </c>
      <c r="O22" s="345">
        <f t="shared" si="6"/>
        <v>14442264</v>
      </c>
      <c r="P22" s="343">
        <f t="shared" si="6"/>
        <v>15364038</v>
      </c>
      <c r="Q22" s="343">
        <f t="shared" si="6"/>
        <v>21861572</v>
      </c>
      <c r="R22" s="345">
        <f t="shared" si="6"/>
        <v>51667874</v>
      </c>
      <c r="S22" s="345">
        <f t="shared" si="6"/>
        <v>20808229</v>
      </c>
      <c r="T22" s="343">
        <f t="shared" si="6"/>
        <v>18719488</v>
      </c>
      <c r="U22" s="343">
        <f t="shared" si="6"/>
        <v>65297763</v>
      </c>
      <c r="V22" s="345">
        <f t="shared" si="6"/>
        <v>104825480</v>
      </c>
      <c r="W22" s="345">
        <f t="shared" si="6"/>
        <v>234389446</v>
      </c>
      <c r="X22" s="343">
        <f t="shared" si="6"/>
        <v>210858060</v>
      </c>
      <c r="Y22" s="345">
        <f t="shared" si="6"/>
        <v>23531386</v>
      </c>
      <c r="Z22" s="336">
        <f>+IF(X22&lt;&gt;0,+(Y22/X22)*100,0)</f>
        <v>11.159822868521127</v>
      </c>
      <c r="AA22" s="350">
        <f>SUM(AA23:AA32)</f>
        <v>210858060</v>
      </c>
    </row>
    <row r="23" spans="1:27" ht="13.5">
      <c r="A23" s="361" t="s">
        <v>237</v>
      </c>
      <c r="B23" s="142"/>
      <c r="C23" s="60">
        <v>31208149</v>
      </c>
      <c r="D23" s="340"/>
      <c r="E23" s="60">
        <v>32910300</v>
      </c>
      <c r="F23" s="59">
        <v>32849005</v>
      </c>
      <c r="G23" s="59">
        <v>190469</v>
      </c>
      <c r="H23" s="60">
        <v>2512111</v>
      </c>
      <c r="I23" s="60">
        <v>1995192</v>
      </c>
      <c r="J23" s="59">
        <v>4697772</v>
      </c>
      <c r="K23" s="59">
        <v>2975268</v>
      </c>
      <c r="L23" s="60">
        <v>2195920</v>
      </c>
      <c r="M23" s="60">
        <v>2683269</v>
      </c>
      <c r="N23" s="59">
        <v>7854457</v>
      </c>
      <c r="O23" s="59">
        <v>2153020</v>
      </c>
      <c r="P23" s="60">
        <v>854557</v>
      </c>
      <c r="Q23" s="60">
        <v>1638455</v>
      </c>
      <c r="R23" s="59">
        <v>4646032</v>
      </c>
      <c r="S23" s="59">
        <v>1516060</v>
      </c>
      <c r="T23" s="60">
        <v>4238982</v>
      </c>
      <c r="U23" s="60">
        <v>5902526</v>
      </c>
      <c r="V23" s="59">
        <v>11657568</v>
      </c>
      <c r="W23" s="59">
        <v>28855829</v>
      </c>
      <c r="X23" s="60">
        <v>32849005</v>
      </c>
      <c r="Y23" s="59">
        <v>-3993176</v>
      </c>
      <c r="Z23" s="61">
        <v>-12.16</v>
      </c>
      <c r="AA23" s="62">
        <v>32849005</v>
      </c>
    </row>
    <row r="24" spans="1:27" ht="13.5">
      <c r="A24" s="361" t="s">
        <v>238</v>
      </c>
      <c r="B24" s="142"/>
      <c r="C24" s="60">
        <v>181340</v>
      </c>
      <c r="D24" s="340"/>
      <c r="E24" s="60">
        <v>198200</v>
      </c>
      <c r="F24" s="59">
        <v>198200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25850</v>
      </c>
      <c r="V24" s="59">
        <v>25850</v>
      </c>
      <c r="W24" s="59">
        <v>25850</v>
      </c>
      <c r="X24" s="60">
        <v>198200</v>
      </c>
      <c r="Y24" s="59">
        <v>-172350</v>
      </c>
      <c r="Z24" s="61">
        <v>-86.96</v>
      </c>
      <c r="AA24" s="62">
        <v>198200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>
        <v>13020316</v>
      </c>
      <c r="D27" s="340"/>
      <c r="E27" s="60">
        <v>12924500</v>
      </c>
      <c r="F27" s="59">
        <v>12855685</v>
      </c>
      <c r="G27" s="59">
        <v>63469</v>
      </c>
      <c r="H27" s="60">
        <v>364703</v>
      </c>
      <c r="I27" s="60">
        <v>1887401</v>
      </c>
      <c r="J27" s="59">
        <v>2315573</v>
      </c>
      <c r="K27" s="59">
        <v>1858521</v>
      </c>
      <c r="L27" s="60">
        <v>1827776</v>
      </c>
      <c r="M27" s="60">
        <v>1228656</v>
      </c>
      <c r="N27" s="59">
        <v>4914953</v>
      </c>
      <c r="O27" s="59">
        <v>2118050</v>
      </c>
      <c r="P27" s="60">
        <v>1525262</v>
      </c>
      <c r="Q27" s="60">
        <v>-999811</v>
      </c>
      <c r="R27" s="59">
        <v>2643501</v>
      </c>
      <c r="S27" s="59">
        <v>637699</v>
      </c>
      <c r="T27" s="60">
        <v>815912</v>
      </c>
      <c r="U27" s="60">
        <v>1296329</v>
      </c>
      <c r="V27" s="59">
        <v>2749940</v>
      </c>
      <c r="W27" s="59">
        <v>12623967</v>
      </c>
      <c r="X27" s="60">
        <v>12855685</v>
      </c>
      <c r="Y27" s="59">
        <v>-231718</v>
      </c>
      <c r="Z27" s="61">
        <v>-1.8</v>
      </c>
      <c r="AA27" s="62">
        <v>12855685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>
        <v>526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171872230</v>
      </c>
      <c r="D32" s="340"/>
      <c r="E32" s="60">
        <v>156230300</v>
      </c>
      <c r="F32" s="59">
        <v>164955170</v>
      </c>
      <c r="G32" s="59">
        <v>2786135</v>
      </c>
      <c r="H32" s="60">
        <v>4154873</v>
      </c>
      <c r="I32" s="60">
        <v>5787581</v>
      </c>
      <c r="J32" s="59">
        <v>12728589</v>
      </c>
      <c r="K32" s="59">
        <v>9682462</v>
      </c>
      <c r="L32" s="60">
        <v>21700457</v>
      </c>
      <c r="M32" s="60">
        <v>14001829</v>
      </c>
      <c r="N32" s="59">
        <v>45384748</v>
      </c>
      <c r="O32" s="59">
        <v>10171194</v>
      </c>
      <c r="P32" s="60">
        <v>12984219</v>
      </c>
      <c r="Q32" s="60">
        <v>21222928</v>
      </c>
      <c r="R32" s="59">
        <v>44378341</v>
      </c>
      <c r="S32" s="59">
        <v>18654470</v>
      </c>
      <c r="T32" s="60">
        <v>13664594</v>
      </c>
      <c r="U32" s="60">
        <v>58073058</v>
      </c>
      <c r="V32" s="59">
        <v>90392122</v>
      </c>
      <c r="W32" s="59">
        <v>192883800</v>
      </c>
      <c r="X32" s="60">
        <v>164955170</v>
      </c>
      <c r="Y32" s="59">
        <v>27928630</v>
      </c>
      <c r="Z32" s="61">
        <v>16.93</v>
      </c>
      <c r="AA32" s="62">
        <v>164955170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493888436</v>
      </c>
      <c r="D40" s="344">
        <f t="shared" si="9"/>
        <v>0</v>
      </c>
      <c r="E40" s="343">
        <f t="shared" si="9"/>
        <v>435604600</v>
      </c>
      <c r="F40" s="345">
        <f t="shared" si="9"/>
        <v>432875046</v>
      </c>
      <c r="G40" s="345">
        <f t="shared" si="9"/>
        <v>6586118</v>
      </c>
      <c r="H40" s="343">
        <f t="shared" si="9"/>
        <v>14497494</v>
      </c>
      <c r="I40" s="343">
        <f t="shared" si="9"/>
        <v>30073183</v>
      </c>
      <c r="J40" s="345">
        <f t="shared" si="9"/>
        <v>51156795</v>
      </c>
      <c r="K40" s="345">
        <f t="shared" si="9"/>
        <v>30447077</v>
      </c>
      <c r="L40" s="343">
        <f t="shared" si="9"/>
        <v>29358818</v>
      </c>
      <c r="M40" s="343">
        <f t="shared" si="9"/>
        <v>24639548</v>
      </c>
      <c r="N40" s="345">
        <f t="shared" si="9"/>
        <v>84445443</v>
      </c>
      <c r="O40" s="345">
        <f t="shared" si="9"/>
        <v>24920840</v>
      </c>
      <c r="P40" s="343">
        <f t="shared" si="9"/>
        <v>27023654</v>
      </c>
      <c r="Q40" s="343">
        <f t="shared" si="9"/>
        <v>38162387</v>
      </c>
      <c r="R40" s="345">
        <f t="shared" si="9"/>
        <v>90106881</v>
      </c>
      <c r="S40" s="345">
        <f t="shared" si="9"/>
        <v>32948568</v>
      </c>
      <c r="T40" s="343">
        <f t="shared" si="9"/>
        <v>44188699</v>
      </c>
      <c r="U40" s="343">
        <f t="shared" si="9"/>
        <v>50259419</v>
      </c>
      <c r="V40" s="345">
        <f t="shared" si="9"/>
        <v>127396686</v>
      </c>
      <c r="W40" s="345">
        <f t="shared" si="9"/>
        <v>353105805</v>
      </c>
      <c r="X40" s="343">
        <f t="shared" si="9"/>
        <v>432875046</v>
      </c>
      <c r="Y40" s="345">
        <f t="shared" si="9"/>
        <v>-79769241</v>
      </c>
      <c r="Z40" s="336">
        <f>+IF(X40&lt;&gt;0,+(Y40/X40)*100,0)</f>
        <v>-18.42777534466609</v>
      </c>
      <c r="AA40" s="350">
        <f>SUM(AA41:AA49)</f>
        <v>432875046</v>
      </c>
    </row>
    <row r="41" spans="1:27" ht="13.5">
      <c r="A41" s="361" t="s">
        <v>248</v>
      </c>
      <c r="B41" s="142"/>
      <c r="C41" s="362">
        <v>208029904</v>
      </c>
      <c r="D41" s="363"/>
      <c r="E41" s="362">
        <v>198819500</v>
      </c>
      <c r="F41" s="364">
        <v>158625500</v>
      </c>
      <c r="G41" s="364">
        <v>1459566</v>
      </c>
      <c r="H41" s="362">
        <v>4548268</v>
      </c>
      <c r="I41" s="362">
        <v>5841909</v>
      </c>
      <c r="J41" s="364">
        <v>11849743</v>
      </c>
      <c r="K41" s="364">
        <v>11208157</v>
      </c>
      <c r="L41" s="362">
        <v>8080416</v>
      </c>
      <c r="M41" s="362">
        <v>6626184</v>
      </c>
      <c r="N41" s="364">
        <v>25914757</v>
      </c>
      <c r="O41" s="364">
        <v>7465753</v>
      </c>
      <c r="P41" s="362">
        <v>8729749</v>
      </c>
      <c r="Q41" s="362">
        <v>14094467</v>
      </c>
      <c r="R41" s="364">
        <v>30289969</v>
      </c>
      <c r="S41" s="364">
        <v>11076473</v>
      </c>
      <c r="T41" s="362">
        <v>15475068</v>
      </c>
      <c r="U41" s="362">
        <v>12187789</v>
      </c>
      <c r="V41" s="364">
        <v>38739330</v>
      </c>
      <c r="W41" s="364">
        <v>106793799</v>
      </c>
      <c r="X41" s="362">
        <v>158625500</v>
      </c>
      <c r="Y41" s="364">
        <v>-51831701</v>
      </c>
      <c r="Z41" s="365">
        <v>-32.68</v>
      </c>
      <c r="AA41" s="366">
        <v>158625500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23062008</v>
      </c>
      <c r="D43" s="369"/>
      <c r="E43" s="305">
        <v>34141000</v>
      </c>
      <c r="F43" s="370">
        <v>44540646</v>
      </c>
      <c r="G43" s="370">
        <v>224853</v>
      </c>
      <c r="H43" s="305">
        <v>1411955</v>
      </c>
      <c r="I43" s="305">
        <v>2206258</v>
      </c>
      <c r="J43" s="370">
        <v>3843066</v>
      </c>
      <c r="K43" s="370">
        <v>1291952</v>
      </c>
      <c r="L43" s="305">
        <v>1262012</v>
      </c>
      <c r="M43" s="305">
        <v>1135112</v>
      </c>
      <c r="N43" s="370">
        <v>3689076</v>
      </c>
      <c r="O43" s="370">
        <v>843902</v>
      </c>
      <c r="P43" s="305">
        <v>1218777</v>
      </c>
      <c r="Q43" s="305">
        <v>1186773</v>
      </c>
      <c r="R43" s="370">
        <v>3249452</v>
      </c>
      <c r="S43" s="370">
        <v>2837486</v>
      </c>
      <c r="T43" s="305">
        <v>9010697</v>
      </c>
      <c r="U43" s="305">
        <v>14078499</v>
      </c>
      <c r="V43" s="370">
        <v>25926682</v>
      </c>
      <c r="W43" s="370">
        <v>36708276</v>
      </c>
      <c r="X43" s="305">
        <v>44540646</v>
      </c>
      <c r="Y43" s="370">
        <v>-7832370</v>
      </c>
      <c r="Z43" s="371">
        <v>-17.58</v>
      </c>
      <c r="AA43" s="303">
        <v>44540646</v>
      </c>
    </row>
    <row r="44" spans="1:27" ht="13.5">
      <c r="A44" s="361" t="s">
        <v>251</v>
      </c>
      <c r="B44" s="136"/>
      <c r="C44" s="60">
        <v>14354160</v>
      </c>
      <c r="D44" s="368"/>
      <c r="E44" s="54">
        <v>14387800</v>
      </c>
      <c r="F44" s="53">
        <v>21171300</v>
      </c>
      <c r="G44" s="53">
        <v>267076</v>
      </c>
      <c r="H44" s="54">
        <v>426926</v>
      </c>
      <c r="I44" s="54">
        <v>1329013</v>
      </c>
      <c r="J44" s="53">
        <v>2023015</v>
      </c>
      <c r="K44" s="53">
        <v>592170</v>
      </c>
      <c r="L44" s="54">
        <v>812311</v>
      </c>
      <c r="M44" s="54">
        <v>1317575</v>
      </c>
      <c r="N44" s="53">
        <v>2722056</v>
      </c>
      <c r="O44" s="53">
        <v>846094</v>
      </c>
      <c r="P44" s="54">
        <v>1539107</v>
      </c>
      <c r="Q44" s="54">
        <v>951889</v>
      </c>
      <c r="R44" s="53">
        <v>3337090</v>
      </c>
      <c r="S44" s="53">
        <v>1424747</v>
      </c>
      <c r="T44" s="54">
        <v>2379150</v>
      </c>
      <c r="U44" s="54">
        <v>3469400</v>
      </c>
      <c r="V44" s="53">
        <v>7273297</v>
      </c>
      <c r="W44" s="53">
        <v>15355458</v>
      </c>
      <c r="X44" s="54">
        <v>21171300</v>
      </c>
      <c r="Y44" s="53">
        <v>-5815842</v>
      </c>
      <c r="Z44" s="94">
        <v>-27.47</v>
      </c>
      <c r="AA44" s="95">
        <v>21171300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>
        <v>1645749</v>
      </c>
      <c r="D47" s="368"/>
      <c r="E47" s="54">
        <v>1490700</v>
      </c>
      <c r="F47" s="53">
        <v>1490700</v>
      </c>
      <c r="G47" s="53">
        <v>56013</v>
      </c>
      <c r="H47" s="54">
        <v>79214</v>
      </c>
      <c r="I47" s="54">
        <v>36092</v>
      </c>
      <c r="J47" s="53">
        <v>171319</v>
      </c>
      <c r="K47" s="53">
        <v>56129</v>
      </c>
      <c r="L47" s="54">
        <v>8040</v>
      </c>
      <c r="M47" s="54">
        <v>27350</v>
      </c>
      <c r="N47" s="53">
        <v>91519</v>
      </c>
      <c r="O47" s="53">
        <v>61920</v>
      </c>
      <c r="P47" s="54">
        <v>131202</v>
      </c>
      <c r="Q47" s="54">
        <v>182275</v>
      </c>
      <c r="R47" s="53">
        <v>375397</v>
      </c>
      <c r="S47" s="53">
        <v>130645</v>
      </c>
      <c r="T47" s="54">
        <v>129697</v>
      </c>
      <c r="U47" s="54">
        <v>133043</v>
      </c>
      <c r="V47" s="53">
        <v>393385</v>
      </c>
      <c r="W47" s="53">
        <v>1031620</v>
      </c>
      <c r="X47" s="54">
        <v>1490700</v>
      </c>
      <c r="Y47" s="53">
        <v>-459080</v>
      </c>
      <c r="Z47" s="94">
        <v>-30.8</v>
      </c>
      <c r="AA47" s="95">
        <v>1490700</v>
      </c>
    </row>
    <row r="48" spans="1:27" ht="13.5">
      <c r="A48" s="361" t="s">
        <v>255</v>
      </c>
      <c r="B48" s="136"/>
      <c r="C48" s="60">
        <v>212718759</v>
      </c>
      <c r="D48" s="368"/>
      <c r="E48" s="54">
        <v>178869600</v>
      </c>
      <c r="F48" s="53">
        <v>201584646</v>
      </c>
      <c r="G48" s="53">
        <v>4305398</v>
      </c>
      <c r="H48" s="54">
        <v>7440194</v>
      </c>
      <c r="I48" s="54">
        <v>19660783</v>
      </c>
      <c r="J48" s="53">
        <v>31406375</v>
      </c>
      <c r="K48" s="53">
        <v>16901481</v>
      </c>
      <c r="L48" s="54">
        <v>17907803</v>
      </c>
      <c r="M48" s="54">
        <v>14268163</v>
      </c>
      <c r="N48" s="53">
        <v>49077447</v>
      </c>
      <c r="O48" s="53">
        <v>15069177</v>
      </c>
      <c r="P48" s="54">
        <v>14860835</v>
      </c>
      <c r="Q48" s="54">
        <v>21295218</v>
      </c>
      <c r="R48" s="53">
        <v>51225230</v>
      </c>
      <c r="S48" s="53">
        <v>16749469</v>
      </c>
      <c r="T48" s="54">
        <v>16763742</v>
      </c>
      <c r="U48" s="54">
        <v>19615141</v>
      </c>
      <c r="V48" s="53">
        <v>53128352</v>
      </c>
      <c r="W48" s="53">
        <v>184837404</v>
      </c>
      <c r="X48" s="54">
        <v>201584646</v>
      </c>
      <c r="Y48" s="53">
        <v>-16747242</v>
      </c>
      <c r="Z48" s="94">
        <v>-8.31</v>
      </c>
      <c r="AA48" s="95">
        <v>201584646</v>
      </c>
    </row>
    <row r="49" spans="1:27" ht="13.5">
      <c r="A49" s="361" t="s">
        <v>93</v>
      </c>
      <c r="B49" s="136"/>
      <c r="C49" s="54">
        <v>34077856</v>
      </c>
      <c r="D49" s="368"/>
      <c r="E49" s="54">
        <v>7896000</v>
      </c>
      <c r="F49" s="53">
        <v>5462254</v>
      </c>
      <c r="G49" s="53">
        <v>273212</v>
      </c>
      <c r="H49" s="54">
        <v>590937</v>
      </c>
      <c r="I49" s="54">
        <v>999128</v>
      </c>
      <c r="J49" s="53">
        <v>1863277</v>
      </c>
      <c r="K49" s="53">
        <v>397188</v>
      </c>
      <c r="L49" s="54">
        <v>1288236</v>
      </c>
      <c r="M49" s="54">
        <v>1265164</v>
      </c>
      <c r="N49" s="53">
        <v>2950588</v>
      </c>
      <c r="O49" s="53">
        <v>633994</v>
      </c>
      <c r="P49" s="54">
        <v>543984</v>
      </c>
      <c r="Q49" s="54">
        <v>451765</v>
      </c>
      <c r="R49" s="53">
        <v>1629743</v>
      </c>
      <c r="S49" s="53">
        <v>729748</v>
      </c>
      <c r="T49" s="54">
        <v>430345</v>
      </c>
      <c r="U49" s="54">
        <v>775547</v>
      </c>
      <c r="V49" s="53">
        <v>1935640</v>
      </c>
      <c r="W49" s="53">
        <v>8379248</v>
      </c>
      <c r="X49" s="54">
        <v>5462254</v>
      </c>
      <c r="Y49" s="53">
        <v>2916994</v>
      </c>
      <c r="Z49" s="94">
        <v>53.4</v>
      </c>
      <c r="AA49" s="95">
        <v>5462254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101240881</v>
      </c>
      <c r="D57" s="344">
        <f aca="true" t="shared" si="13" ref="D57:AA57">+D58</f>
        <v>0</v>
      </c>
      <c r="E57" s="343">
        <f t="shared" si="13"/>
        <v>73767200</v>
      </c>
      <c r="F57" s="345">
        <f t="shared" si="13"/>
        <v>75421500</v>
      </c>
      <c r="G57" s="345">
        <f t="shared" si="13"/>
        <v>1808108</v>
      </c>
      <c r="H57" s="343">
        <f t="shared" si="13"/>
        <v>9578012</v>
      </c>
      <c r="I57" s="343">
        <f t="shared" si="13"/>
        <v>2851623</v>
      </c>
      <c r="J57" s="345">
        <f t="shared" si="13"/>
        <v>14237743</v>
      </c>
      <c r="K57" s="345">
        <f t="shared" si="13"/>
        <v>16943212</v>
      </c>
      <c r="L57" s="343">
        <f t="shared" si="13"/>
        <v>16907216</v>
      </c>
      <c r="M57" s="343">
        <f t="shared" si="13"/>
        <v>3791028</v>
      </c>
      <c r="N57" s="345">
        <f t="shared" si="13"/>
        <v>37641456</v>
      </c>
      <c r="O57" s="345">
        <f t="shared" si="13"/>
        <v>1724090</v>
      </c>
      <c r="P57" s="343">
        <f t="shared" si="13"/>
        <v>3401189</v>
      </c>
      <c r="Q57" s="343">
        <f t="shared" si="13"/>
        <v>7934451</v>
      </c>
      <c r="R57" s="345">
        <f t="shared" si="13"/>
        <v>13059730</v>
      </c>
      <c r="S57" s="345">
        <f t="shared" si="13"/>
        <v>2707427</v>
      </c>
      <c r="T57" s="343">
        <f t="shared" si="13"/>
        <v>3865904</v>
      </c>
      <c r="U57" s="343">
        <f t="shared" si="13"/>
        <v>2289707</v>
      </c>
      <c r="V57" s="345">
        <f t="shared" si="13"/>
        <v>8863038</v>
      </c>
      <c r="W57" s="345">
        <f t="shared" si="13"/>
        <v>73801967</v>
      </c>
      <c r="X57" s="343">
        <f t="shared" si="13"/>
        <v>75421500</v>
      </c>
      <c r="Y57" s="345">
        <f t="shared" si="13"/>
        <v>-1619533</v>
      </c>
      <c r="Z57" s="336">
        <f>+IF(X57&lt;&gt;0,+(Y57/X57)*100,0)</f>
        <v>-2.1473094542007254</v>
      </c>
      <c r="AA57" s="350">
        <f t="shared" si="13"/>
        <v>75421500</v>
      </c>
    </row>
    <row r="58" spans="1:27" ht="13.5">
      <c r="A58" s="361" t="s">
        <v>217</v>
      </c>
      <c r="B58" s="136"/>
      <c r="C58" s="60">
        <v>101240881</v>
      </c>
      <c r="D58" s="340"/>
      <c r="E58" s="60">
        <v>73767200</v>
      </c>
      <c r="F58" s="59">
        <v>75421500</v>
      </c>
      <c r="G58" s="59">
        <v>1808108</v>
      </c>
      <c r="H58" s="60">
        <v>9578012</v>
      </c>
      <c r="I58" s="60">
        <v>2851623</v>
      </c>
      <c r="J58" s="59">
        <v>14237743</v>
      </c>
      <c r="K58" s="59">
        <v>16943212</v>
      </c>
      <c r="L58" s="60">
        <v>16907216</v>
      </c>
      <c r="M58" s="60">
        <v>3791028</v>
      </c>
      <c r="N58" s="59">
        <v>37641456</v>
      </c>
      <c r="O58" s="59">
        <v>1724090</v>
      </c>
      <c r="P58" s="60">
        <v>3401189</v>
      </c>
      <c r="Q58" s="60">
        <v>7934451</v>
      </c>
      <c r="R58" s="59">
        <v>13059730</v>
      </c>
      <c r="S58" s="59">
        <v>2707427</v>
      </c>
      <c r="T58" s="60">
        <v>3865904</v>
      </c>
      <c r="U58" s="60">
        <v>2289707</v>
      </c>
      <c r="V58" s="59">
        <v>8863038</v>
      </c>
      <c r="W58" s="59">
        <v>73801967</v>
      </c>
      <c r="X58" s="60">
        <v>75421500</v>
      </c>
      <c r="Y58" s="59">
        <v>-1619533</v>
      </c>
      <c r="Z58" s="61">
        <v>-2.15</v>
      </c>
      <c r="AA58" s="62">
        <v>75421500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1488572957</v>
      </c>
      <c r="D60" s="346">
        <f t="shared" si="14"/>
        <v>0</v>
      </c>
      <c r="E60" s="219">
        <f t="shared" si="14"/>
        <v>1513028100</v>
      </c>
      <c r="F60" s="264">
        <f t="shared" si="14"/>
        <v>1535445678</v>
      </c>
      <c r="G60" s="264">
        <f t="shared" si="14"/>
        <v>36339234</v>
      </c>
      <c r="H60" s="219">
        <f t="shared" si="14"/>
        <v>89575162</v>
      </c>
      <c r="I60" s="219">
        <f t="shared" si="14"/>
        <v>122879246</v>
      </c>
      <c r="J60" s="264">
        <f t="shared" si="14"/>
        <v>248793642</v>
      </c>
      <c r="K60" s="264">
        <f t="shared" si="14"/>
        <v>141113907</v>
      </c>
      <c r="L60" s="219">
        <f t="shared" si="14"/>
        <v>142280059</v>
      </c>
      <c r="M60" s="219">
        <f t="shared" si="14"/>
        <v>121993787</v>
      </c>
      <c r="N60" s="264">
        <f t="shared" si="14"/>
        <v>405387753</v>
      </c>
      <c r="O60" s="264">
        <f t="shared" si="14"/>
        <v>109019825</v>
      </c>
      <c r="P60" s="219">
        <f t="shared" si="14"/>
        <v>113462381</v>
      </c>
      <c r="Q60" s="219">
        <f t="shared" si="14"/>
        <v>142786589</v>
      </c>
      <c r="R60" s="264">
        <f t="shared" si="14"/>
        <v>365268795</v>
      </c>
      <c r="S60" s="264">
        <f t="shared" si="14"/>
        <v>118657559</v>
      </c>
      <c r="T60" s="219">
        <f t="shared" si="14"/>
        <v>148360414</v>
      </c>
      <c r="U60" s="219">
        <f t="shared" si="14"/>
        <v>231562871</v>
      </c>
      <c r="V60" s="264">
        <f t="shared" si="14"/>
        <v>498580844</v>
      </c>
      <c r="W60" s="264">
        <f t="shared" si="14"/>
        <v>1518031034</v>
      </c>
      <c r="X60" s="219">
        <f t="shared" si="14"/>
        <v>1535445678</v>
      </c>
      <c r="Y60" s="264">
        <f t="shared" si="14"/>
        <v>-17414644</v>
      </c>
      <c r="Z60" s="337">
        <f>+IF(X60&lt;&gt;0,+(Y60/X60)*100,0)</f>
        <v>-1.1341751941809823</v>
      </c>
      <c r="AA60" s="232">
        <f>+AA57+AA54+AA51+AA40+AA37+AA34+AA22+AA5</f>
        <v>1535445678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8293414970</v>
      </c>
      <c r="D5" s="153">
        <f>SUM(D6:D8)</f>
        <v>0</v>
      </c>
      <c r="E5" s="154">
        <f t="shared" si="0"/>
        <v>8801187798</v>
      </c>
      <c r="F5" s="100">
        <f t="shared" si="0"/>
        <v>9434451894</v>
      </c>
      <c r="G5" s="100">
        <f t="shared" si="0"/>
        <v>1153331480</v>
      </c>
      <c r="H5" s="100">
        <f t="shared" si="0"/>
        <v>916079400</v>
      </c>
      <c r="I5" s="100">
        <f t="shared" si="0"/>
        <v>538801857</v>
      </c>
      <c r="J5" s="100">
        <f t="shared" si="0"/>
        <v>2608212737</v>
      </c>
      <c r="K5" s="100">
        <f t="shared" si="0"/>
        <v>435562857</v>
      </c>
      <c r="L5" s="100">
        <f t="shared" si="0"/>
        <v>1095559631</v>
      </c>
      <c r="M5" s="100">
        <f t="shared" si="0"/>
        <v>921598198</v>
      </c>
      <c r="N5" s="100">
        <f t="shared" si="0"/>
        <v>2452720686</v>
      </c>
      <c r="O5" s="100">
        <f t="shared" si="0"/>
        <v>556538161</v>
      </c>
      <c r="P5" s="100">
        <f t="shared" si="0"/>
        <v>452320521</v>
      </c>
      <c r="Q5" s="100">
        <f t="shared" si="0"/>
        <v>1379754029</v>
      </c>
      <c r="R5" s="100">
        <f t="shared" si="0"/>
        <v>2388612711</v>
      </c>
      <c r="S5" s="100">
        <f t="shared" si="0"/>
        <v>519902437</v>
      </c>
      <c r="T5" s="100">
        <f t="shared" si="0"/>
        <v>512387386</v>
      </c>
      <c r="U5" s="100">
        <f t="shared" si="0"/>
        <v>541985654</v>
      </c>
      <c r="V5" s="100">
        <f t="shared" si="0"/>
        <v>1574275477</v>
      </c>
      <c r="W5" s="100">
        <f t="shared" si="0"/>
        <v>9023821611</v>
      </c>
      <c r="X5" s="100">
        <f t="shared" si="0"/>
        <v>8801187798</v>
      </c>
      <c r="Y5" s="100">
        <f t="shared" si="0"/>
        <v>222633813</v>
      </c>
      <c r="Z5" s="137">
        <f>+IF(X5&lt;&gt;0,+(Y5/X5)*100,0)</f>
        <v>2.529588256832694</v>
      </c>
      <c r="AA5" s="153">
        <f>SUM(AA6:AA8)</f>
        <v>9434451894</v>
      </c>
    </row>
    <row r="6" spans="1:27" ht="13.5">
      <c r="A6" s="138" t="s">
        <v>75</v>
      </c>
      <c r="B6" s="136"/>
      <c r="C6" s="155">
        <v>181695359</v>
      </c>
      <c r="D6" s="155"/>
      <c r="E6" s="156">
        <v>115176300</v>
      </c>
      <c r="F6" s="60">
        <v>77795300</v>
      </c>
      <c r="G6" s="60">
        <v>672151</v>
      </c>
      <c r="H6" s="60">
        <v>-44298</v>
      </c>
      <c r="I6" s="60">
        <v>979101</v>
      </c>
      <c r="J6" s="60">
        <v>1606954</v>
      </c>
      <c r="K6" s="60">
        <v>6850991</v>
      </c>
      <c r="L6" s="60">
        <v>13729278</v>
      </c>
      <c r="M6" s="60">
        <v>722907</v>
      </c>
      <c r="N6" s="60">
        <v>21303176</v>
      </c>
      <c r="O6" s="60"/>
      <c r="P6" s="60">
        <v>24098284</v>
      </c>
      <c r="Q6" s="60">
        <v>1895111</v>
      </c>
      <c r="R6" s="60">
        <v>25993395</v>
      </c>
      <c r="S6" s="60">
        <v>13448434</v>
      </c>
      <c r="T6" s="60">
        <v>9794883</v>
      </c>
      <c r="U6" s="60">
        <v>2422907</v>
      </c>
      <c r="V6" s="60">
        <v>25666224</v>
      </c>
      <c r="W6" s="60">
        <v>74569749</v>
      </c>
      <c r="X6" s="60">
        <v>115176300</v>
      </c>
      <c r="Y6" s="60">
        <v>-40606551</v>
      </c>
      <c r="Z6" s="140">
        <v>-35.26</v>
      </c>
      <c r="AA6" s="155">
        <v>77795300</v>
      </c>
    </row>
    <row r="7" spans="1:27" ht="13.5">
      <c r="A7" s="138" t="s">
        <v>76</v>
      </c>
      <c r="B7" s="136"/>
      <c r="C7" s="157">
        <v>7923613325</v>
      </c>
      <c r="D7" s="157"/>
      <c r="E7" s="158">
        <v>8373584300</v>
      </c>
      <c r="F7" s="159">
        <v>8383977500</v>
      </c>
      <c r="G7" s="159">
        <v>1148311702</v>
      </c>
      <c r="H7" s="159">
        <v>903097604</v>
      </c>
      <c r="I7" s="159">
        <v>452929718</v>
      </c>
      <c r="J7" s="159">
        <v>2504339024</v>
      </c>
      <c r="K7" s="159">
        <v>421546587</v>
      </c>
      <c r="L7" s="159">
        <v>1038939287</v>
      </c>
      <c r="M7" s="159">
        <v>910530110</v>
      </c>
      <c r="N7" s="159">
        <v>2371015984</v>
      </c>
      <c r="O7" s="159">
        <v>473032404</v>
      </c>
      <c r="P7" s="159">
        <v>399582560</v>
      </c>
      <c r="Q7" s="159">
        <v>1358063236</v>
      </c>
      <c r="R7" s="159">
        <v>2230678200</v>
      </c>
      <c r="S7" s="159">
        <v>487753004</v>
      </c>
      <c r="T7" s="159">
        <v>480264347</v>
      </c>
      <c r="U7" s="159">
        <v>512835379</v>
      </c>
      <c r="V7" s="159">
        <v>1480852730</v>
      </c>
      <c r="W7" s="159">
        <v>8586885938</v>
      </c>
      <c r="X7" s="159">
        <v>8373584300</v>
      </c>
      <c r="Y7" s="159">
        <v>213301638</v>
      </c>
      <c r="Z7" s="141">
        <v>2.55</v>
      </c>
      <c r="AA7" s="157">
        <v>8383977500</v>
      </c>
    </row>
    <row r="8" spans="1:27" ht="13.5">
      <c r="A8" s="138" t="s">
        <v>77</v>
      </c>
      <c r="B8" s="136"/>
      <c r="C8" s="155">
        <v>188106286</v>
      </c>
      <c r="D8" s="155"/>
      <c r="E8" s="156">
        <v>312427198</v>
      </c>
      <c r="F8" s="60">
        <v>972679094</v>
      </c>
      <c r="G8" s="60">
        <v>4347627</v>
      </c>
      <c r="H8" s="60">
        <v>13026094</v>
      </c>
      <c r="I8" s="60">
        <v>84893038</v>
      </c>
      <c r="J8" s="60">
        <v>102266759</v>
      </c>
      <c r="K8" s="60">
        <v>7165279</v>
      </c>
      <c r="L8" s="60">
        <v>42891066</v>
      </c>
      <c r="M8" s="60">
        <v>10345181</v>
      </c>
      <c r="N8" s="60">
        <v>60401526</v>
      </c>
      <c r="O8" s="60">
        <v>83505757</v>
      </c>
      <c r="P8" s="60">
        <v>28639677</v>
      </c>
      <c r="Q8" s="60">
        <v>19795682</v>
      </c>
      <c r="R8" s="60">
        <v>131941116</v>
      </c>
      <c r="S8" s="60">
        <v>18700999</v>
      </c>
      <c r="T8" s="60">
        <v>22328156</v>
      </c>
      <c r="U8" s="60">
        <v>26727368</v>
      </c>
      <c r="V8" s="60">
        <v>67756523</v>
      </c>
      <c r="W8" s="60">
        <v>362365924</v>
      </c>
      <c r="X8" s="60">
        <v>312427198</v>
      </c>
      <c r="Y8" s="60">
        <v>49938726</v>
      </c>
      <c r="Z8" s="140">
        <v>15.98</v>
      </c>
      <c r="AA8" s="155">
        <v>972679094</v>
      </c>
    </row>
    <row r="9" spans="1:27" ht="13.5">
      <c r="A9" s="135" t="s">
        <v>78</v>
      </c>
      <c r="B9" s="136"/>
      <c r="C9" s="153">
        <f aca="true" t="shared" si="1" ref="C9:Y9">SUM(C10:C14)</f>
        <v>1282437806</v>
      </c>
      <c r="D9" s="153">
        <f>SUM(D10:D14)</f>
        <v>0</v>
      </c>
      <c r="E9" s="154">
        <f t="shared" si="1"/>
        <v>1131881754</v>
      </c>
      <c r="F9" s="100">
        <f t="shared" si="1"/>
        <v>1261359609</v>
      </c>
      <c r="G9" s="100">
        <f t="shared" si="1"/>
        <v>79046439</v>
      </c>
      <c r="H9" s="100">
        <f t="shared" si="1"/>
        <v>16317840</v>
      </c>
      <c r="I9" s="100">
        <f t="shared" si="1"/>
        <v>-10794387</v>
      </c>
      <c r="J9" s="100">
        <f t="shared" si="1"/>
        <v>84569892</v>
      </c>
      <c r="K9" s="100">
        <f t="shared" si="1"/>
        <v>50600032</v>
      </c>
      <c r="L9" s="100">
        <f t="shared" si="1"/>
        <v>131674181</v>
      </c>
      <c r="M9" s="100">
        <f t="shared" si="1"/>
        <v>160385228</v>
      </c>
      <c r="N9" s="100">
        <f t="shared" si="1"/>
        <v>342659441</v>
      </c>
      <c r="O9" s="100">
        <f t="shared" si="1"/>
        <v>59387421</v>
      </c>
      <c r="P9" s="100">
        <f t="shared" si="1"/>
        <v>102325113</v>
      </c>
      <c r="Q9" s="100">
        <f t="shared" si="1"/>
        <v>149827669</v>
      </c>
      <c r="R9" s="100">
        <f t="shared" si="1"/>
        <v>311540203</v>
      </c>
      <c r="S9" s="100">
        <f t="shared" si="1"/>
        <v>192517264</v>
      </c>
      <c r="T9" s="100">
        <f t="shared" si="1"/>
        <v>161714480</v>
      </c>
      <c r="U9" s="100">
        <f t="shared" si="1"/>
        <v>115786042</v>
      </c>
      <c r="V9" s="100">
        <f t="shared" si="1"/>
        <v>470017786</v>
      </c>
      <c r="W9" s="100">
        <f t="shared" si="1"/>
        <v>1208787322</v>
      </c>
      <c r="X9" s="100">
        <f t="shared" si="1"/>
        <v>1131881753</v>
      </c>
      <c r="Y9" s="100">
        <f t="shared" si="1"/>
        <v>76905569</v>
      </c>
      <c r="Z9" s="137">
        <f>+IF(X9&lt;&gt;0,+(Y9/X9)*100,0)</f>
        <v>6.794487922096576</v>
      </c>
      <c r="AA9" s="153">
        <f>SUM(AA10:AA14)</f>
        <v>1261359609</v>
      </c>
    </row>
    <row r="10" spans="1:27" ht="13.5">
      <c r="A10" s="138" t="s">
        <v>79</v>
      </c>
      <c r="B10" s="136"/>
      <c r="C10" s="155">
        <v>65959767</v>
      </c>
      <c r="D10" s="155"/>
      <c r="E10" s="156">
        <v>53545900</v>
      </c>
      <c r="F10" s="60">
        <v>63110832</v>
      </c>
      <c r="G10" s="60">
        <v>1554699</v>
      </c>
      <c r="H10" s="60">
        <v>2038601</v>
      </c>
      <c r="I10" s="60">
        <v>858127</v>
      </c>
      <c r="J10" s="60">
        <v>4451427</v>
      </c>
      <c r="K10" s="60">
        <v>1541512</v>
      </c>
      <c r="L10" s="60">
        <v>1574738</v>
      </c>
      <c r="M10" s="60">
        <v>2168142</v>
      </c>
      <c r="N10" s="60">
        <v>5284392</v>
      </c>
      <c r="O10" s="60">
        <v>1366788</v>
      </c>
      <c r="P10" s="60">
        <v>1808171</v>
      </c>
      <c r="Q10" s="60">
        <v>8913466</v>
      </c>
      <c r="R10" s="60">
        <v>12088425</v>
      </c>
      <c r="S10" s="60">
        <v>1436725</v>
      </c>
      <c r="T10" s="60">
        <v>20036688</v>
      </c>
      <c r="U10" s="60">
        <v>19261367</v>
      </c>
      <c r="V10" s="60">
        <v>40734780</v>
      </c>
      <c r="W10" s="60">
        <v>62559024</v>
      </c>
      <c r="X10" s="60">
        <v>53545900</v>
      </c>
      <c r="Y10" s="60">
        <v>9013124</v>
      </c>
      <c r="Z10" s="140">
        <v>16.83</v>
      </c>
      <c r="AA10" s="155">
        <v>63110832</v>
      </c>
    </row>
    <row r="11" spans="1:27" ht="13.5">
      <c r="A11" s="138" t="s">
        <v>80</v>
      </c>
      <c r="B11" s="136"/>
      <c r="C11" s="155">
        <v>28859305</v>
      </c>
      <c r="D11" s="155"/>
      <c r="E11" s="156">
        <v>19994100</v>
      </c>
      <c r="F11" s="60">
        <v>21760016</v>
      </c>
      <c r="G11" s="60">
        <v>454616</v>
      </c>
      <c r="H11" s="60">
        <v>1281634</v>
      </c>
      <c r="I11" s="60">
        <v>1459772</v>
      </c>
      <c r="J11" s="60">
        <v>3196022</v>
      </c>
      <c r="K11" s="60">
        <v>1192210</v>
      </c>
      <c r="L11" s="60">
        <v>2732249</v>
      </c>
      <c r="M11" s="60">
        <v>792464</v>
      </c>
      <c r="N11" s="60">
        <v>4716923</v>
      </c>
      <c r="O11" s="60">
        <v>2355255</v>
      </c>
      <c r="P11" s="60">
        <v>4723158</v>
      </c>
      <c r="Q11" s="60">
        <v>3877761</v>
      </c>
      <c r="R11" s="60">
        <v>10956174</v>
      </c>
      <c r="S11" s="60">
        <v>2901419</v>
      </c>
      <c r="T11" s="60">
        <v>2896921</v>
      </c>
      <c r="U11" s="60">
        <v>7231411</v>
      </c>
      <c r="V11" s="60">
        <v>13029751</v>
      </c>
      <c r="W11" s="60">
        <v>31898870</v>
      </c>
      <c r="X11" s="60">
        <v>19994100</v>
      </c>
      <c r="Y11" s="60">
        <v>11904770</v>
      </c>
      <c r="Z11" s="140">
        <v>59.54</v>
      </c>
      <c r="AA11" s="155">
        <v>21760016</v>
      </c>
    </row>
    <row r="12" spans="1:27" ht="13.5">
      <c r="A12" s="138" t="s">
        <v>81</v>
      </c>
      <c r="B12" s="136"/>
      <c r="C12" s="155">
        <v>173830657</v>
      </c>
      <c r="D12" s="155"/>
      <c r="E12" s="156">
        <v>204694700</v>
      </c>
      <c r="F12" s="60">
        <v>221596968</v>
      </c>
      <c r="G12" s="60">
        <v>793790</v>
      </c>
      <c r="H12" s="60">
        <v>1176282</v>
      </c>
      <c r="I12" s="60">
        <v>1007124</v>
      </c>
      <c r="J12" s="60">
        <v>2977196</v>
      </c>
      <c r="K12" s="60">
        <v>2032104</v>
      </c>
      <c r="L12" s="60">
        <v>105743158</v>
      </c>
      <c r="M12" s="60">
        <v>25128643</v>
      </c>
      <c r="N12" s="60">
        <v>132903905</v>
      </c>
      <c r="O12" s="60">
        <v>918070</v>
      </c>
      <c r="P12" s="60">
        <v>1727466</v>
      </c>
      <c r="Q12" s="60">
        <v>4688922</v>
      </c>
      <c r="R12" s="60">
        <v>7334458</v>
      </c>
      <c r="S12" s="60">
        <v>101131024</v>
      </c>
      <c r="T12" s="60">
        <v>28398590</v>
      </c>
      <c r="U12" s="60">
        <v>10139179</v>
      </c>
      <c r="V12" s="60">
        <v>139668793</v>
      </c>
      <c r="W12" s="60">
        <v>282884352</v>
      </c>
      <c r="X12" s="60">
        <v>204694700</v>
      </c>
      <c r="Y12" s="60">
        <v>78189652</v>
      </c>
      <c r="Z12" s="140">
        <v>38.2</v>
      </c>
      <c r="AA12" s="155">
        <v>221596968</v>
      </c>
    </row>
    <row r="13" spans="1:27" ht="13.5">
      <c r="A13" s="138" t="s">
        <v>82</v>
      </c>
      <c r="B13" s="136"/>
      <c r="C13" s="155">
        <v>895580706</v>
      </c>
      <c r="D13" s="155"/>
      <c r="E13" s="156">
        <v>731635854</v>
      </c>
      <c r="F13" s="60">
        <v>832433593</v>
      </c>
      <c r="G13" s="60">
        <v>52185532</v>
      </c>
      <c r="H13" s="60">
        <v>9175276</v>
      </c>
      <c r="I13" s="60">
        <v>-33036094</v>
      </c>
      <c r="J13" s="60">
        <v>28324714</v>
      </c>
      <c r="K13" s="60">
        <v>25382246</v>
      </c>
      <c r="L13" s="60">
        <v>19975865</v>
      </c>
      <c r="M13" s="60">
        <v>118901146</v>
      </c>
      <c r="N13" s="60">
        <v>164259257</v>
      </c>
      <c r="O13" s="60">
        <v>50803595</v>
      </c>
      <c r="P13" s="60">
        <v>61884427</v>
      </c>
      <c r="Q13" s="60">
        <v>130568585</v>
      </c>
      <c r="R13" s="60">
        <v>243256607</v>
      </c>
      <c r="S13" s="60">
        <v>86771327</v>
      </c>
      <c r="T13" s="60">
        <v>110003412</v>
      </c>
      <c r="U13" s="60">
        <v>78448535</v>
      </c>
      <c r="V13" s="60">
        <v>275223274</v>
      </c>
      <c r="W13" s="60">
        <v>711063852</v>
      </c>
      <c r="X13" s="60">
        <v>731635853</v>
      </c>
      <c r="Y13" s="60">
        <v>-20572001</v>
      </c>
      <c r="Z13" s="140">
        <v>-2.81</v>
      </c>
      <c r="AA13" s="155">
        <v>832433593</v>
      </c>
    </row>
    <row r="14" spans="1:27" ht="13.5">
      <c r="A14" s="138" t="s">
        <v>83</v>
      </c>
      <c r="B14" s="136"/>
      <c r="C14" s="157">
        <v>118207371</v>
      </c>
      <c r="D14" s="157"/>
      <c r="E14" s="158">
        <v>122011200</v>
      </c>
      <c r="F14" s="159">
        <v>122458200</v>
      </c>
      <c r="G14" s="159">
        <v>24057802</v>
      </c>
      <c r="H14" s="159">
        <v>2646047</v>
      </c>
      <c r="I14" s="159">
        <v>18916684</v>
      </c>
      <c r="J14" s="159">
        <v>45620533</v>
      </c>
      <c r="K14" s="159">
        <v>20451960</v>
      </c>
      <c r="L14" s="159">
        <v>1648171</v>
      </c>
      <c r="M14" s="159">
        <v>13394833</v>
      </c>
      <c r="N14" s="159">
        <v>35494964</v>
      </c>
      <c r="O14" s="159">
        <v>3943713</v>
      </c>
      <c r="P14" s="159">
        <v>32181891</v>
      </c>
      <c r="Q14" s="159">
        <v>1778935</v>
      </c>
      <c r="R14" s="159">
        <v>37904539</v>
      </c>
      <c r="S14" s="159">
        <v>276769</v>
      </c>
      <c r="T14" s="159">
        <v>378869</v>
      </c>
      <c r="U14" s="159">
        <v>705550</v>
      </c>
      <c r="V14" s="159">
        <v>1361188</v>
      </c>
      <c r="W14" s="159">
        <v>120381224</v>
      </c>
      <c r="X14" s="159">
        <v>122011200</v>
      </c>
      <c r="Y14" s="159">
        <v>-1629976</v>
      </c>
      <c r="Z14" s="141">
        <v>-1.34</v>
      </c>
      <c r="AA14" s="157">
        <v>122458200</v>
      </c>
    </row>
    <row r="15" spans="1:27" ht="13.5">
      <c r="A15" s="135" t="s">
        <v>84</v>
      </c>
      <c r="B15" s="142"/>
      <c r="C15" s="153">
        <f aca="true" t="shared" si="2" ref="C15:Y15">SUM(C16:C18)</f>
        <v>1606229661</v>
      </c>
      <c r="D15" s="153">
        <f>SUM(D16:D18)</f>
        <v>0</v>
      </c>
      <c r="E15" s="154">
        <f t="shared" si="2"/>
        <v>1863543439</v>
      </c>
      <c r="F15" s="100">
        <f t="shared" si="2"/>
        <v>1716054282</v>
      </c>
      <c r="G15" s="100">
        <f t="shared" si="2"/>
        <v>21768097</v>
      </c>
      <c r="H15" s="100">
        <f t="shared" si="2"/>
        <v>113604492</v>
      </c>
      <c r="I15" s="100">
        <f t="shared" si="2"/>
        <v>84962050</v>
      </c>
      <c r="J15" s="100">
        <f t="shared" si="2"/>
        <v>220334639</v>
      </c>
      <c r="K15" s="100">
        <f t="shared" si="2"/>
        <v>121095807</v>
      </c>
      <c r="L15" s="100">
        <f t="shared" si="2"/>
        <v>219054561</v>
      </c>
      <c r="M15" s="100">
        <f t="shared" si="2"/>
        <v>257250305</v>
      </c>
      <c r="N15" s="100">
        <f t="shared" si="2"/>
        <v>597400673</v>
      </c>
      <c r="O15" s="100">
        <f t="shared" si="2"/>
        <v>39022460</v>
      </c>
      <c r="P15" s="100">
        <f t="shared" si="2"/>
        <v>106787121</v>
      </c>
      <c r="Q15" s="100">
        <f t="shared" si="2"/>
        <v>186504177</v>
      </c>
      <c r="R15" s="100">
        <f t="shared" si="2"/>
        <v>332313758</v>
      </c>
      <c r="S15" s="100">
        <f t="shared" si="2"/>
        <v>166806294</v>
      </c>
      <c r="T15" s="100">
        <f t="shared" si="2"/>
        <v>131035675</v>
      </c>
      <c r="U15" s="100">
        <f t="shared" si="2"/>
        <v>224396876</v>
      </c>
      <c r="V15" s="100">
        <f t="shared" si="2"/>
        <v>522238845</v>
      </c>
      <c r="W15" s="100">
        <f t="shared" si="2"/>
        <v>1672287915</v>
      </c>
      <c r="X15" s="100">
        <f t="shared" si="2"/>
        <v>1863543440</v>
      </c>
      <c r="Y15" s="100">
        <f t="shared" si="2"/>
        <v>-191255525</v>
      </c>
      <c r="Z15" s="137">
        <f>+IF(X15&lt;&gt;0,+(Y15/X15)*100,0)</f>
        <v>-10.263003313730106</v>
      </c>
      <c r="AA15" s="153">
        <f>SUM(AA16:AA18)</f>
        <v>1716054282</v>
      </c>
    </row>
    <row r="16" spans="1:27" ht="13.5">
      <c r="A16" s="138" t="s">
        <v>85</v>
      </c>
      <c r="B16" s="136"/>
      <c r="C16" s="155">
        <v>281108277</v>
      </c>
      <c r="D16" s="155"/>
      <c r="E16" s="156">
        <v>262857189</v>
      </c>
      <c r="F16" s="60">
        <v>219383704</v>
      </c>
      <c r="G16" s="60">
        <v>18979537</v>
      </c>
      <c r="H16" s="60">
        <v>17953509</v>
      </c>
      <c r="I16" s="60">
        <v>7368492</v>
      </c>
      <c r="J16" s="60">
        <v>44301538</v>
      </c>
      <c r="K16" s="60">
        <v>22171332</v>
      </c>
      <c r="L16" s="60">
        <v>11102340</v>
      </c>
      <c r="M16" s="60">
        <v>19362747</v>
      </c>
      <c r="N16" s="60">
        <v>52636419</v>
      </c>
      <c r="O16" s="60">
        <v>20200935</v>
      </c>
      <c r="P16" s="60">
        <v>35830820</v>
      </c>
      <c r="Q16" s="60">
        <v>16685905</v>
      </c>
      <c r="R16" s="60">
        <v>72717660</v>
      </c>
      <c r="S16" s="60">
        <v>31587563</v>
      </c>
      <c r="T16" s="60">
        <v>14404106</v>
      </c>
      <c r="U16" s="60">
        <v>37764755</v>
      </c>
      <c r="V16" s="60">
        <v>83756424</v>
      </c>
      <c r="W16" s="60">
        <v>253412041</v>
      </c>
      <c r="X16" s="60">
        <v>262857190</v>
      </c>
      <c r="Y16" s="60">
        <v>-9445149</v>
      </c>
      <c r="Z16" s="140">
        <v>-3.59</v>
      </c>
      <c r="AA16" s="155">
        <v>219383704</v>
      </c>
    </row>
    <row r="17" spans="1:27" ht="13.5">
      <c r="A17" s="138" t="s">
        <v>86</v>
      </c>
      <c r="B17" s="136"/>
      <c r="C17" s="155">
        <v>1324137622</v>
      </c>
      <c r="D17" s="155"/>
      <c r="E17" s="156">
        <v>1600409850</v>
      </c>
      <c r="F17" s="60">
        <v>1496394178</v>
      </c>
      <c r="G17" s="60">
        <v>2591540</v>
      </c>
      <c r="H17" s="60">
        <v>95639522</v>
      </c>
      <c r="I17" s="60">
        <v>77606044</v>
      </c>
      <c r="J17" s="60">
        <v>175837106</v>
      </c>
      <c r="K17" s="60">
        <v>98923594</v>
      </c>
      <c r="L17" s="60">
        <v>207952221</v>
      </c>
      <c r="M17" s="60">
        <v>237887558</v>
      </c>
      <c r="N17" s="60">
        <v>544763373</v>
      </c>
      <c r="O17" s="60">
        <v>18821525</v>
      </c>
      <c r="P17" s="60">
        <v>70809925</v>
      </c>
      <c r="Q17" s="60">
        <v>169810449</v>
      </c>
      <c r="R17" s="60">
        <v>259441899</v>
      </c>
      <c r="S17" s="60">
        <v>135218731</v>
      </c>
      <c r="T17" s="60">
        <v>116631569</v>
      </c>
      <c r="U17" s="60">
        <v>186423162</v>
      </c>
      <c r="V17" s="60">
        <v>438273462</v>
      </c>
      <c r="W17" s="60">
        <v>1418315840</v>
      </c>
      <c r="X17" s="60">
        <v>1600409850</v>
      </c>
      <c r="Y17" s="60">
        <v>-182094010</v>
      </c>
      <c r="Z17" s="140">
        <v>-11.38</v>
      </c>
      <c r="AA17" s="155">
        <v>1496394178</v>
      </c>
    </row>
    <row r="18" spans="1:27" ht="13.5">
      <c r="A18" s="138" t="s">
        <v>87</v>
      </c>
      <c r="B18" s="136"/>
      <c r="C18" s="155">
        <v>983762</v>
      </c>
      <c r="D18" s="155"/>
      <c r="E18" s="156">
        <v>276400</v>
      </c>
      <c r="F18" s="60">
        <v>276400</v>
      </c>
      <c r="G18" s="60">
        <v>197020</v>
      </c>
      <c r="H18" s="60">
        <v>11461</v>
      </c>
      <c r="I18" s="60">
        <v>-12486</v>
      </c>
      <c r="J18" s="60">
        <v>195995</v>
      </c>
      <c r="K18" s="60">
        <v>881</v>
      </c>
      <c r="L18" s="60"/>
      <c r="M18" s="60"/>
      <c r="N18" s="60">
        <v>881</v>
      </c>
      <c r="O18" s="60"/>
      <c r="P18" s="60">
        <v>146376</v>
      </c>
      <c r="Q18" s="60">
        <v>7823</v>
      </c>
      <c r="R18" s="60">
        <v>154199</v>
      </c>
      <c r="S18" s="60"/>
      <c r="T18" s="60"/>
      <c r="U18" s="60">
        <v>208959</v>
      </c>
      <c r="V18" s="60">
        <v>208959</v>
      </c>
      <c r="W18" s="60">
        <v>560034</v>
      </c>
      <c r="X18" s="60">
        <v>276400</v>
      </c>
      <c r="Y18" s="60">
        <v>283634</v>
      </c>
      <c r="Z18" s="140">
        <v>102.62</v>
      </c>
      <c r="AA18" s="155">
        <v>276400</v>
      </c>
    </row>
    <row r="19" spans="1:27" ht="13.5">
      <c r="A19" s="135" t="s">
        <v>88</v>
      </c>
      <c r="B19" s="142"/>
      <c r="C19" s="153">
        <f aca="true" t="shared" si="3" ref="C19:Y19">SUM(C20:C23)</f>
        <v>14298428073</v>
      </c>
      <c r="D19" s="153">
        <f>SUM(D20:D23)</f>
        <v>0</v>
      </c>
      <c r="E19" s="154">
        <f t="shared" si="3"/>
        <v>16765117785</v>
      </c>
      <c r="F19" s="100">
        <f t="shared" si="3"/>
        <v>16608167918</v>
      </c>
      <c r="G19" s="100">
        <f t="shared" si="3"/>
        <v>1215256145</v>
      </c>
      <c r="H19" s="100">
        <f t="shared" si="3"/>
        <v>1542028637</v>
      </c>
      <c r="I19" s="100">
        <f t="shared" si="3"/>
        <v>1409794174</v>
      </c>
      <c r="J19" s="100">
        <f t="shared" si="3"/>
        <v>4167078956</v>
      </c>
      <c r="K19" s="100">
        <f t="shared" si="3"/>
        <v>1462910359</v>
      </c>
      <c r="L19" s="100">
        <f t="shared" si="3"/>
        <v>1285865558</v>
      </c>
      <c r="M19" s="100">
        <f t="shared" si="3"/>
        <v>1269776970</v>
      </c>
      <c r="N19" s="100">
        <f t="shared" si="3"/>
        <v>4018552887</v>
      </c>
      <c r="O19" s="100">
        <f t="shared" si="3"/>
        <v>1332251290</v>
      </c>
      <c r="P19" s="100">
        <f t="shared" si="3"/>
        <v>1140180416</v>
      </c>
      <c r="Q19" s="100">
        <f t="shared" si="3"/>
        <v>1207073789</v>
      </c>
      <c r="R19" s="100">
        <f t="shared" si="3"/>
        <v>3679505495</v>
      </c>
      <c r="S19" s="100">
        <f t="shared" si="3"/>
        <v>1318950196</v>
      </c>
      <c r="T19" s="100">
        <f t="shared" si="3"/>
        <v>1389779478</v>
      </c>
      <c r="U19" s="100">
        <f t="shared" si="3"/>
        <v>1336008437</v>
      </c>
      <c r="V19" s="100">
        <f t="shared" si="3"/>
        <v>4044738111</v>
      </c>
      <c r="W19" s="100">
        <f t="shared" si="3"/>
        <v>15909875449</v>
      </c>
      <c r="X19" s="100">
        <f t="shared" si="3"/>
        <v>16765117782</v>
      </c>
      <c r="Y19" s="100">
        <f t="shared" si="3"/>
        <v>-855242333</v>
      </c>
      <c r="Z19" s="137">
        <f>+IF(X19&lt;&gt;0,+(Y19/X19)*100,0)</f>
        <v>-5.101320158443728</v>
      </c>
      <c r="AA19" s="153">
        <f>SUM(AA20:AA23)</f>
        <v>16608167918</v>
      </c>
    </row>
    <row r="20" spans="1:27" ht="13.5">
      <c r="A20" s="138" t="s">
        <v>89</v>
      </c>
      <c r="B20" s="136"/>
      <c r="C20" s="155">
        <v>9369577537</v>
      </c>
      <c r="D20" s="155"/>
      <c r="E20" s="156">
        <v>10991099100</v>
      </c>
      <c r="F20" s="60">
        <v>10920109475</v>
      </c>
      <c r="G20" s="60">
        <v>773227364</v>
      </c>
      <c r="H20" s="60">
        <v>1125144339</v>
      </c>
      <c r="I20" s="60">
        <v>889537292</v>
      </c>
      <c r="J20" s="60">
        <v>2787908995</v>
      </c>
      <c r="K20" s="60">
        <v>905255567</v>
      </c>
      <c r="L20" s="60">
        <v>752800999</v>
      </c>
      <c r="M20" s="60">
        <v>779538286</v>
      </c>
      <c r="N20" s="60">
        <v>2437594852</v>
      </c>
      <c r="O20" s="60">
        <v>795398185</v>
      </c>
      <c r="P20" s="60">
        <v>733048040</v>
      </c>
      <c r="Q20" s="60">
        <v>738003822</v>
      </c>
      <c r="R20" s="60">
        <v>2266450047</v>
      </c>
      <c r="S20" s="60">
        <v>816621728</v>
      </c>
      <c r="T20" s="60">
        <v>832910767</v>
      </c>
      <c r="U20" s="60">
        <v>792082742</v>
      </c>
      <c r="V20" s="60">
        <v>2441615237</v>
      </c>
      <c r="W20" s="60">
        <v>9933569131</v>
      </c>
      <c r="X20" s="60">
        <v>10991099100</v>
      </c>
      <c r="Y20" s="60">
        <v>-1057529969</v>
      </c>
      <c r="Z20" s="140">
        <v>-9.62</v>
      </c>
      <c r="AA20" s="155">
        <v>10920109475</v>
      </c>
    </row>
    <row r="21" spans="1:27" ht="13.5">
      <c r="A21" s="138" t="s">
        <v>90</v>
      </c>
      <c r="B21" s="136"/>
      <c r="C21" s="155">
        <v>2889575911</v>
      </c>
      <c r="D21" s="155"/>
      <c r="E21" s="156">
        <v>3711559535</v>
      </c>
      <c r="F21" s="60">
        <v>3474753600</v>
      </c>
      <c r="G21" s="60">
        <v>281680727</v>
      </c>
      <c r="H21" s="60">
        <v>264277855</v>
      </c>
      <c r="I21" s="60">
        <v>332411303</v>
      </c>
      <c r="J21" s="60">
        <v>878369885</v>
      </c>
      <c r="K21" s="60">
        <v>352606569</v>
      </c>
      <c r="L21" s="60">
        <v>360354627</v>
      </c>
      <c r="M21" s="60">
        <v>311990809</v>
      </c>
      <c r="N21" s="60">
        <v>1024952005</v>
      </c>
      <c r="O21" s="60">
        <v>364173844</v>
      </c>
      <c r="P21" s="60">
        <v>263055229</v>
      </c>
      <c r="Q21" s="60">
        <v>288920798</v>
      </c>
      <c r="R21" s="60">
        <v>916149871</v>
      </c>
      <c r="S21" s="60">
        <v>324528701</v>
      </c>
      <c r="T21" s="60">
        <v>339227256</v>
      </c>
      <c r="U21" s="60">
        <v>329034099</v>
      </c>
      <c r="V21" s="60">
        <v>992790056</v>
      </c>
      <c r="W21" s="60">
        <v>3812261817</v>
      </c>
      <c r="X21" s="60">
        <v>3711559532</v>
      </c>
      <c r="Y21" s="60">
        <v>100702285</v>
      </c>
      <c r="Z21" s="140">
        <v>2.71</v>
      </c>
      <c r="AA21" s="155">
        <v>3474753600</v>
      </c>
    </row>
    <row r="22" spans="1:27" ht="13.5">
      <c r="A22" s="138" t="s">
        <v>91</v>
      </c>
      <c r="B22" s="136"/>
      <c r="C22" s="157">
        <v>1015293034</v>
      </c>
      <c r="D22" s="157"/>
      <c r="E22" s="158">
        <v>887831100</v>
      </c>
      <c r="F22" s="159">
        <v>1038646393</v>
      </c>
      <c r="G22" s="159">
        <v>61215479</v>
      </c>
      <c r="H22" s="159">
        <v>64874484</v>
      </c>
      <c r="I22" s="159">
        <v>88230453</v>
      </c>
      <c r="J22" s="159">
        <v>214320416</v>
      </c>
      <c r="K22" s="159">
        <v>107047972</v>
      </c>
      <c r="L22" s="159">
        <v>73813258</v>
      </c>
      <c r="M22" s="159">
        <v>83010006</v>
      </c>
      <c r="N22" s="159">
        <v>263871236</v>
      </c>
      <c r="O22" s="159">
        <v>72570436</v>
      </c>
      <c r="P22" s="159">
        <v>57751943</v>
      </c>
      <c r="Q22" s="159">
        <v>81541270</v>
      </c>
      <c r="R22" s="159">
        <v>211863649</v>
      </c>
      <c r="S22" s="159">
        <v>72405615</v>
      </c>
      <c r="T22" s="159">
        <v>115524867</v>
      </c>
      <c r="U22" s="159">
        <v>110731247</v>
      </c>
      <c r="V22" s="159">
        <v>298661729</v>
      </c>
      <c r="W22" s="159">
        <v>988717030</v>
      </c>
      <c r="X22" s="159">
        <v>887831100</v>
      </c>
      <c r="Y22" s="159">
        <v>100885930</v>
      </c>
      <c r="Z22" s="141">
        <v>11.36</v>
      </c>
      <c r="AA22" s="157">
        <v>1038646393</v>
      </c>
    </row>
    <row r="23" spans="1:27" ht="13.5">
      <c r="A23" s="138" t="s">
        <v>92</v>
      </c>
      <c r="B23" s="136"/>
      <c r="C23" s="155">
        <v>1023981591</v>
      </c>
      <c r="D23" s="155"/>
      <c r="E23" s="156">
        <v>1174628050</v>
      </c>
      <c r="F23" s="60">
        <v>1174658450</v>
      </c>
      <c r="G23" s="60">
        <v>99132575</v>
      </c>
      <c r="H23" s="60">
        <v>87731959</v>
      </c>
      <c r="I23" s="60">
        <v>99615126</v>
      </c>
      <c r="J23" s="60">
        <v>286479660</v>
      </c>
      <c r="K23" s="60">
        <v>98000251</v>
      </c>
      <c r="L23" s="60">
        <v>98896674</v>
      </c>
      <c r="M23" s="60">
        <v>95237869</v>
      </c>
      <c r="N23" s="60">
        <v>292134794</v>
      </c>
      <c r="O23" s="60">
        <v>100108825</v>
      </c>
      <c r="P23" s="60">
        <v>86325204</v>
      </c>
      <c r="Q23" s="60">
        <v>98607899</v>
      </c>
      <c r="R23" s="60">
        <v>285041928</v>
      </c>
      <c r="S23" s="60">
        <v>105394152</v>
      </c>
      <c r="T23" s="60">
        <v>102116588</v>
      </c>
      <c r="U23" s="60">
        <v>104160349</v>
      </c>
      <c r="V23" s="60">
        <v>311671089</v>
      </c>
      <c r="W23" s="60">
        <v>1175327471</v>
      </c>
      <c r="X23" s="60">
        <v>1174628050</v>
      </c>
      <c r="Y23" s="60">
        <v>699421</v>
      </c>
      <c r="Z23" s="140">
        <v>0.06</v>
      </c>
      <c r="AA23" s="155">
        <v>1174658450</v>
      </c>
    </row>
    <row r="24" spans="1:27" ht="13.5">
      <c r="A24" s="135" t="s">
        <v>93</v>
      </c>
      <c r="B24" s="142" t="s">
        <v>94</v>
      </c>
      <c r="C24" s="153">
        <v>191499477</v>
      </c>
      <c r="D24" s="153"/>
      <c r="E24" s="154">
        <v>187260400</v>
      </c>
      <c r="F24" s="100">
        <v>192933100</v>
      </c>
      <c r="G24" s="100">
        <v>13600075</v>
      </c>
      <c r="H24" s="100">
        <v>13054773</v>
      </c>
      <c r="I24" s="100">
        <v>14441731</v>
      </c>
      <c r="J24" s="100">
        <v>41096579</v>
      </c>
      <c r="K24" s="100">
        <v>20184643</v>
      </c>
      <c r="L24" s="100">
        <v>19338602</v>
      </c>
      <c r="M24" s="100">
        <v>20162204</v>
      </c>
      <c r="N24" s="100">
        <v>59685449</v>
      </c>
      <c r="O24" s="100">
        <v>17627078</v>
      </c>
      <c r="P24" s="100">
        <v>18585447</v>
      </c>
      <c r="Q24" s="100">
        <v>20295154</v>
      </c>
      <c r="R24" s="100">
        <v>56507679</v>
      </c>
      <c r="S24" s="100">
        <v>19876454</v>
      </c>
      <c r="T24" s="100">
        <v>18105503</v>
      </c>
      <c r="U24" s="100">
        <v>22694687</v>
      </c>
      <c r="V24" s="100">
        <v>60676644</v>
      </c>
      <c r="W24" s="100">
        <v>217966351</v>
      </c>
      <c r="X24" s="100">
        <v>187260400</v>
      </c>
      <c r="Y24" s="100">
        <v>30705951</v>
      </c>
      <c r="Z24" s="137">
        <v>16.4</v>
      </c>
      <c r="AA24" s="153">
        <v>192933100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25672009987</v>
      </c>
      <c r="D25" s="168">
        <f>+D5+D9+D15+D19+D24</f>
        <v>0</v>
      </c>
      <c r="E25" s="169">
        <f t="shared" si="4"/>
        <v>28748991176</v>
      </c>
      <c r="F25" s="73">
        <f t="shared" si="4"/>
        <v>29212966803</v>
      </c>
      <c r="G25" s="73">
        <f t="shared" si="4"/>
        <v>2483002236</v>
      </c>
      <c r="H25" s="73">
        <f t="shared" si="4"/>
        <v>2601085142</v>
      </c>
      <c r="I25" s="73">
        <f t="shared" si="4"/>
        <v>2037205425</v>
      </c>
      <c r="J25" s="73">
        <f t="shared" si="4"/>
        <v>7121292803</v>
      </c>
      <c r="K25" s="73">
        <f t="shared" si="4"/>
        <v>2090353698</v>
      </c>
      <c r="L25" s="73">
        <f t="shared" si="4"/>
        <v>2751492533</v>
      </c>
      <c r="M25" s="73">
        <f t="shared" si="4"/>
        <v>2629172905</v>
      </c>
      <c r="N25" s="73">
        <f t="shared" si="4"/>
        <v>7471019136</v>
      </c>
      <c r="O25" s="73">
        <f t="shared" si="4"/>
        <v>2004826410</v>
      </c>
      <c r="P25" s="73">
        <f t="shared" si="4"/>
        <v>1820198618</v>
      </c>
      <c r="Q25" s="73">
        <f t="shared" si="4"/>
        <v>2943454818</v>
      </c>
      <c r="R25" s="73">
        <f t="shared" si="4"/>
        <v>6768479846</v>
      </c>
      <c r="S25" s="73">
        <f t="shared" si="4"/>
        <v>2218052645</v>
      </c>
      <c r="T25" s="73">
        <f t="shared" si="4"/>
        <v>2213022522</v>
      </c>
      <c r="U25" s="73">
        <f t="shared" si="4"/>
        <v>2240871696</v>
      </c>
      <c r="V25" s="73">
        <f t="shared" si="4"/>
        <v>6671946863</v>
      </c>
      <c r="W25" s="73">
        <f t="shared" si="4"/>
        <v>28032738648</v>
      </c>
      <c r="X25" s="73">
        <f t="shared" si="4"/>
        <v>28748991173</v>
      </c>
      <c r="Y25" s="73">
        <f t="shared" si="4"/>
        <v>-716252525</v>
      </c>
      <c r="Z25" s="170">
        <f>+IF(X25&lt;&gt;0,+(Y25/X25)*100,0)</f>
        <v>-2.4914005527702767</v>
      </c>
      <c r="AA25" s="168">
        <f>+AA5+AA9+AA15+AA19+AA24</f>
        <v>29212966803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5266783654</v>
      </c>
      <c r="D28" s="153">
        <f>SUM(D29:D31)</f>
        <v>0</v>
      </c>
      <c r="E28" s="154">
        <f t="shared" si="5"/>
        <v>5130232000</v>
      </c>
      <c r="F28" s="100">
        <f t="shared" si="5"/>
        <v>5062528380</v>
      </c>
      <c r="G28" s="100">
        <f t="shared" si="5"/>
        <v>236161171</v>
      </c>
      <c r="H28" s="100">
        <f t="shared" si="5"/>
        <v>297918405</v>
      </c>
      <c r="I28" s="100">
        <f t="shared" si="5"/>
        <v>506144240</v>
      </c>
      <c r="J28" s="100">
        <f t="shared" si="5"/>
        <v>1040223816</v>
      </c>
      <c r="K28" s="100">
        <f t="shared" si="5"/>
        <v>276520909</v>
      </c>
      <c r="L28" s="100">
        <f t="shared" si="5"/>
        <v>733172943</v>
      </c>
      <c r="M28" s="100">
        <f t="shared" si="5"/>
        <v>415749400</v>
      </c>
      <c r="N28" s="100">
        <f t="shared" si="5"/>
        <v>1425443252</v>
      </c>
      <c r="O28" s="100">
        <f t="shared" si="5"/>
        <v>400451773</v>
      </c>
      <c r="P28" s="100">
        <f t="shared" si="5"/>
        <v>320528270</v>
      </c>
      <c r="Q28" s="100">
        <f t="shared" si="5"/>
        <v>403666858</v>
      </c>
      <c r="R28" s="100">
        <f t="shared" si="5"/>
        <v>1124646901</v>
      </c>
      <c r="S28" s="100">
        <f t="shared" si="5"/>
        <v>331792710</v>
      </c>
      <c r="T28" s="100">
        <f t="shared" si="5"/>
        <v>388525071</v>
      </c>
      <c r="U28" s="100">
        <f t="shared" si="5"/>
        <v>871696140</v>
      </c>
      <c r="V28" s="100">
        <f t="shared" si="5"/>
        <v>1592013921</v>
      </c>
      <c r="W28" s="100">
        <f t="shared" si="5"/>
        <v>5182327890</v>
      </c>
      <c r="X28" s="100">
        <f t="shared" si="5"/>
        <v>5130232000</v>
      </c>
      <c r="Y28" s="100">
        <f t="shared" si="5"/>
        <v>52095890</v>
      </c>
      <c r="Z28" s="137">
        <f>+IF(X28&lt;&gt;0,+(Y28/X28)*100,0)</f>
        <v>1.015468501229574</v>
      </c>
      <c r="AA28" s="153">
        <f>SUM(AA29:AA31)</f>
        <v>5062528380</v>
      </c>
    </row>
    <row r="29" spans="1:27" ht="13.5">
      <c r="A29" s="138" t="s">
        <v>75</v>
      </c>
      <c r="B29" s="136"/>
      <c r="C29" s="155">
        <v>1515429862</v>
      </c>
      <c r="D29" s="155"/>
      <c r="E29" s="156">
        <v>1417378095</v>
      </c>
      <c r="F29" s="60">
        <v>1440656390</v>
      </c>
      <c r="G29" s="60">
        <v>86560022</v>
      </c>
      <c r="H29" s="60">
        <v>100479274</v>
      </c>
      <c r="I29" s="60">
        <v>103072730</v>
      </c>
      <c r="J29" s="60">
        <v>290112026</v>
      </c>
      <c r="K29" s="60">
        <v>123673815</v>
      </c>
      <c r="L29" s="60">
        <v>154622451</v>
      </c>
      <c r="M29" s="60">
        <v>92627796</v>
      </c>
      <c r="N29" s="60">
        <v>370924062</v>
      </c>
      <c r="O29" s="60">
        <v>115927288</v>
      </c>
      <c r="P29" s="60">
        <v>111774530</v>
      </c>
      <c r="Q29" s="60">
        <v>126956034</v>
      </c>
      <c r="R29" s="60">
        <v>354657852</v>
      </c>
      <c r="S29" s="60">
        <v>120903609</v>
      </c>
      <c r="T29" s="60">
        <v>112583824</v>
      </c>
      <c r="U29" s="60">
        <v>152899414</v>
      </c>
      <c r="V29" s="60">
        <v>386386847</v>
      </c>
      <c r="W29" s="60">
        <v>1402080787</v>
      </c>
      <c r="X29" s="60">
        <v>1417378095</v>
      </c>
      <c r="Y29" s="60">
        <v>-15297308</v>
      </c>
      <c r="Z29" s="140">
        <v>-1.08</v>
      </c>
      <c r="AA29" s="155">
        <v>1440656390</v>
      </c>
    </row>
    <row r="30" spans="1:27" ht="13.5">
      <c r="A30" s="138" t="s">
        <v>76</v>
      </c>
      <c r="B30" s="136"/>
      <c r="C30" s="157">
        <v>585079806</v>
      </c>
      <c r="D30" s="157"/>
      <c r="E30" s="158">
        <v>691049284</v>
      </c>
      <c r="F30" s="159">
        <v>604465462</v>
      </c>
      <c r="G30" s="159">
        <v>12589587</v>
      </c>
      <c r="H30" s="159">
        <v>9417756</v>
      </c>
      <c r="I30" s="159">
        <v>19591462</v>
      </c>
      <c r="J30" s="159">
        <v>41598805</v>
      </c>
      <c r="K30" s="159">
        <v>16670016</v>
      </c>
      <c r="L30" s="159">
        <v>53702648</v>
      </c>
      <c r="M30" s="159">
        <v>34336655</v>
      </c>
      <c r="N30" s="159">
        <v>104709319</v>
      </c>
      <c r="O30" s="159">
        <v>24595803</v>
      </c>
      <c r="P30" s="159">
        <v>26671129</v>
      </c>
      <c r="Q30" s="159">
        <v>14515069</v>
      </c>
      <c r="R30" s="159">
        <v>65782001</v>
      </c>
      <c r="S30" s="159">
        <v>17480002</v>
      </c>
      <c r="T30" s="159">
        <v>33605018</v>
      </c>
      <c r="U30" s="159">
        <v>413378855</v>
      </c>
      <c r="V30" s="159">
        <v>464463875</v>
      </c>
      <c r="W30" s="159">
        <v>676554000</v>
      </c>
      <c r="X30" s="159">
        <v>691049284</v>
      </c>
      <c r="Y30" s="159">
        <v>-14495284</v>
      </c>
      <c r="Z30" s="141">
        <v>-2.1</v>
      </c>
      <c r="AA30" s="157">
        <v>604465462</v>
      </c>
    </row>
    <row r="31" spans="1:27" ht="13.5">
      <c r="A31" s="138" t="s">
        <v>77</v>
      </c>
      <c r="B31" s="136"/>
      <c r="C31" s="155">
        <v>3166273986</v>
      </c>
      <c r="D31" s="155"/>
      <c r="E31" s="156">
        <v>3021804621</v>
      </c>
      <c r="F31" s="60">
        <v>3017406528</v>
      </c>
      <c r="G31" s="60">
        <v>137011562</v>
      </c>
      <c r="H31" s="60">
        <v>188021375</v>
      </c>
      <c r="I31" s="60">
        <v>383480048</v>
      </c>
      <c r="J31" s="60">
        <v>708512985</v>
      </c>
      <c r="K31" s="60">
        <v>136177078</v>
      </c>
      <c r="L31" s="60">
        <v>524847844</v>
      </c>
      <c r="M31" s="60">
        <v>288784949</v>
      </c>
      <c r="N31" s="60">
        <v>949809871</v>
      </c>
      <c r="O31" s="60">
        <v>259928682</v>
      </c>
      <c r="P31" s="60">
        <v>182082611</v>
      </c>
      <c r="Q31" s="60">
        <v>262195755</v>
      </c>
      <c r="R31" s="60">
        <v>704207048</v>
      </c>
      <c r="S31" s="60">
        <v>193409099</v>
      </c>
      <c r="T31" s="60">
        <v>242336229</v>
      </c>
      <c r="U31" s="60">
        <v>305417871</v>
      </c>
      <c r="V31" s="60">
        <v>741163199</v>
      </c>
      <c r="W31" s="60">
        <v>3103693103</v>
      </c>
      <c r="X31" s="60">
        <v>3021804621</v>
      </c>
      <c r="Y31" s="60">
        <v>81888482</v>
      </c>
      <c r="Z31" s="140">
        <v>2.71</v>
      </c>
      <c r="AA31" s="155">
        <v>3017406528</v>
      </c>
    </row>
    <row r="32" spans="1:27" ht="13.5">
      <c r="A32" s="135" t="s">
        <v>78</v>
      </c>
      <c r="B32" s="136"/>
      <c r="C32" s="153">
        <f aca="true" t="shared" si="6" ref="C32:Y32">SUM(C33:C37)</f>
        <v>3241113511</v>
      </c>
      <c r="D32" s="153">
        <f>SUM(D33:D37)</f>
        <v>0</v>
      </c>
      <c r="E32" s="154">
        <f t="shared" si="6"/>
        <v>3733358513</v>
      </c>
      <c r="F32" s="100">
        <f t="shared" si="6"/>
        <v>3825432447</v>
      </c>
      <c r="G32" s="100">
        <f t="shared" si="6"/>
        <v>194184315</v>
      </c>
      <c r="H32" s="100">
        <f t="shared" si="6"/>
        <v>259094766</v>
      </c>
      <c r="I32" s="100">
        <f t="shared" si="6"/>
        <v>271789361</v>
      </c>
      <c r="J32" s="100">
        <f t="shared" si="6"/>
        <v>725068442</v>
      </c>
      <c r="K32" s="100">
        <f t="shared" si="6"/>
        <v>343906969</v>
      </c>
      <c r="L32" s="100">
        <f t="shared" si="6"/>
        <v>363237499</v>
      </c>
      <c r="M32" s="100">
        <f t="shared" si="6"/>
        <v>280331222</v>
      </c>
      <c r="N32" s="100">
        <f t="shared" si="6"/>
        <v>987475690</v>
      </c>
      <c r="O32" s="100">
        <f t="shared" si="6"/>
        <v>368413262</v>
      </c>
      <c r="P32" s="100">
        <f t="shared" si="6"/>
        <v>309127261</v>
      </c>
      <c r="Q32" s="100">
        <f t="shared" si="6"/>
        <v>334841875</v>
      </c>
      <c r="R32" s="100">
        <f t="shared" si="6"/>
        <v>1012382398</v>
      </c>
      <c r="S32" s="100">
        <f t="shared" si="6"/>
        <v>326451141</v>
      </c>
      <c r="T32" s="100">
        <f t="shared" si="6"/>
        <v>318155019</v>
      </c>
      <c r="U32" s="100">
        <f t="shared" si="6"/>
        <v>605214519</v>
      </c>
      <c r="V32" s="100">
        <f t="shared" si="6"/>
        <v>1249820679</v>
      </c>
      <c r="W32" s="100">
        <f t="shared" si="6"/>
        <v>3974747209</v>
      </c>
      <c r="X32" s="100">
        <f t="shared" si="6"/>
        <v>3733358513</v>
      </c>
      <c r="Y32" s="100">
        <f t="shared" si="6"/>
        <v>241388696</v>
      </c>
      <c r="Z32" s="137">
        <f>+IF(X32&lt;&gt;0,+(Y32/X32)*100,0)</f>
        <v>6.46572503442827</v>
      </c>
      <c r="AA32" s="153">
        <f>SUM(AA33:AA37)</f>
        <v>3825432447</v>
      </c>
    </row>
    <row r="33" spans="1:27" ht="13.5">
      <c r="A33" s="138" t="s">
        <v>79</v>
      </c>
      <c r="B33" s="136"/>
      <c r="C33" s="155">
        <v>554285173</v>
      </c>
      <c r="D33" s="155"/>
      <c r="E33" s="156">
        <v>650470124</v>
      </c>
      <c r="F33" s="60">
        <v>631156745</v>
      </c>
      <c r="G33" s="60">
        <v>33117070</v>
      </c>
      <c r="H33" s="60">
        <v>31831741</v>
      </c>
      <c r="I33" s="60">
        <v>41039372</v>
      </c>
      <c r="J33" s="60">
        <v>105988183</v>
      </c>
      <c r="K33" s="60">
        <v>45705200</v>
      </c>
      <c r="L33" s="60">
        <v>53563037</v>
      </c>
      <c r="M33" s="60">
        <v>31417480</v>
      </c>
      <c r="N33" s="60">
        <v>130685717</v>
      </c>
      <c r="O33" s="60">
        <v>86164939</v>
      </c>
      <c r="P33" s="60">
        <v>47384476</v>
      </c>
      <c r="Q33" s="60">
        <v>43998409</v>
      </c>
      <c r="R33" s="60">
        <v>177547824</v>
      </c>
      <c r="S33" s="60">
        <v>44620236</v>
      </c>
      <c r="T33" s="60">
        <v>43575911</v>
      </c>
      <c r="U33" s="60">
        <v>97875183</v>
      </c>
      <c r="V33" s="60">
        <v>186071330</v>
      </c>
      <c r="W33" s="60">
        <v>600293054</v>
      </c>
      <c r="X33" s="60">
        <v>650470124</v>
      </c>
      <c r="Y33" s="60">
        <v>-50177070</v>
      </c>
      <c r="Z33" s="140">
        <v>-7.71</v>
      </c>
      <c r="AA33" s="155">
        <v>631156745</v>
      </c>
    </row>
    <row r="34" spans="1:27" ht="13.5">
      <c r="A34" s="138" t="s">
        <v>80</v>
      </c>
      <c r="B34" s="136"/>
      <c r="C34" s="155">
        <v>360304739</v>
      </c>
      <c r="D34" s="155"/>
      <c r="E34" s="156">
        <v>444000486</v>
      </c>
      <c r="F34" s="60">
        <v>455262485</v>
      </c>
      <c r="G34" s="60">
        <v>23363226</v>
      </c>
      <c r="H34" s="60">
        <v>29702777</v>
      </c>
      <c r="I34" s="60">
        <v>46276200</v>
      </c>
      <c r="J34" s="60">
        <v>99342203</v>
      </c>
      <c r="K34" s="60">
        <v>52023939</v>
      </c>
      <c r="L34" s="60">
        <v>38806811</v>
      </c>
      <c r="M34" s="60">
        <v>36083523</v>
      </c>
      <c r="N34" s="60">
        <v>126914273</v>
      </c>
      <c r="O34" s="60">
        <v>39117817</v>
      </c>
      <c r="P34" s="60">
        <v>35992420</v>
      </c>
      <c r="Q34" s="60">
        <v>37794643</v>
      </c>
      <c r="R34" s="60">
        <v>112904880</v>
      </c>
      <c r="S34" s="60">
        <v>36919172</v>
      </c>
      <c r="T34" s="60">
        <v>40034051</v>
      </c>
      <c r="U34" s="60">
        <v>75208138</v>
      </c>
      <c r="V34" s="60">
        <v>152161361</v>
      </c>
      <c r="W34" s="60">
        <v>491322717</v>
      </c>
      <c r="X34" s="60">
        <v>444000486</v>
      </c>
      <c r="Y34" s="60">
        <v>47322231</v>
      </c>
      <c r="Z34" s="140">
        <v>10.66</v>
      </c>
      <c r="AA34" s="155">
        <v>455262485</v>
      </c>
    </row>
    <row r="35" spans="1:27" ht="13.5">
      <c r="A35" s="138" t="s">
        <v>81</v>
      </c>
      <c r="B35" s="136"/>
      <c r="C35" s="155">
        <v>1433218155</v>
      </c>
      <c r="D35" s="155"/>
      <c r="E35" s="156">
        <v>1738320068</v>
      </c>
      <c r="F35" s="60">
        <v>1742137603</v>
      </c>
      <c r="G35" s="60">
        <v>80975927</v>
      </c>
      <c r="H35" s="60">
        <v>137482237</v>
      </c>
      <c r="I35" s="60">
        <v>111306288</v>
      </c>
      <c r="J35" s="60">
        <v>329764452</v>
      </c>
      <c r="K35" s="60">
        <v>142547266</v>
      </c>
      <c r="L35" s="60">
        <v>193178483</v>
      </c>
      <c r="M35" s="60">
        <v>124928066</v>
      </c>
      <c r="N35" s="60">
        <v>460653815</v>
      </c>
      <c r="O35" s="60">
        <v>172086195</v>
      </c>
      <c r="P35" s="60">
        <v>142700074</v>
      </c>
      <c r="Q35" s="60">
        <v>145974862</v>
      </c>
      <c r="R35" s="60">
        <v>460761131</v>
      </c>
      <c r="S35" s="60">
        <v>168050193</v>
      </c>
      <c r="T35" s="60">
        <v>123714208</v>
      </c>
      <c r="U35" s="60">
        <v>311384804</v>
      </c>
      <c r="V35" s="60">
        <v>603149205</v>
      </c>
      <c r="W35" s="60">
        <v>1854328603</v>
      </c>
      <c r="X35" s="60">
        <v>1738320068</v>
      </c>
      <c r="Y35" s="60">
        <v>116008535</v>
      </c>
      <c r="Z35" s="140">
        <v>6.67</v>
      </c>
      <c r="AA35" s="155">
        <v>1742137603</v>
      </c>
    </row>
    <row r="36" spans="1:27" ht="13.5">
      <c r="A36" s="138" t="s">
        <v>82</v>
      </c>
      <c r="B36" s="136"/>
      <c r="C36" s="155">
        <v>463260208</v>
      </c>
      <c r="D36" s="155"/>
      <c r="E36" s="156">
        <v>438176703</v>
      </c>
      <c r="F36" s="60">
        <v>524560204</v>
      </c>
      <c r="G36" s="60">
        <v>22602506</v>
      </c>
      <c r="H36" s="60">
        <v>24942700</v>
      </c>
      <c r="I36" s="60">
        <v>35080048</v>
      </c>
      <c r="J36" s="60">
        <v>82625254</v>
      </c>
      <c r="K36" s="60">
        <v>57503365</v>
      </c>
      <c r="L36" s="60">
        <v>22839056</v>
      </c>
      <c r="M36" s="60">
        <v>52588981</v>
      </c>
      <c r="N36" s="60">
        <v>132931402</v>
      </c>
      <c r="O36" s="60">
        <v>24750298</v>
      </c>
      <c r="P36" s="60">
        <v>44861470</v>
      </c>
      <c r="Q36" s="60">
        <v>68799415</v>
      </c>
      <c r="R36" s="60">
        <v>138411183</v>
      </c>
      <c r="S36" s="60">
        <v>38954551</v>
      </c>
      <c r="T36" s="60">
        <v>72653321</v>
      </c>
      <c r="U36" s="60">
        <v>63187308</v>
      </c>
      <c r="V36" s="60">
        <v>174795180</v>
      </c>
      <c r="W36" s="60">
        <v>528763019</v>
      </c>
      <c r="X36" s="60">
        <v>438176703</v>
      </c>
      <c r="Y36" s="60">
        <v>90586316</v>
      </c>
      <c r="Z36" s="140">
        <v>20.67</v>
      </c>
      <c r="AA36" s="155">
        <v>524560204</v>
      </c>
    </row>
    <row r="37" spans="1:27" ht="13.5">
      <c r="A37" s="138" t="s">
        <v>83</v>
      </c>
      <c r="B37" s="136"/>
      <c r="C37" s="157">
        <v>430045236</v>
      </c>
      <c r="D37" s="157"/>
      <c r="E37" s="158">
        <v>462391132</v>
      </c>
      <c r="F37" s="159">
        <v>472315410</v>
      </c>
      <c r="G37" s="159">
        <v>34125586</v>
      </c>
      <c r="H37" s="159">
        <v>35135311</v>
      </c>
      <c r="I37" s="159">
        <v>38087453</v>
      </c>
      <c r="J37" s="159">
        <v>107348350</v>
      </c>
      <c r="K37" s="159">
        <v>46127199</v>
      </c>
      <c r="L37" s="159">
        <v>54850112</v>
      </c>
      <c r="M37" s="159">
        <v>35313172</v>
      </c>
      <c r="N37" s="159">
        <v>136290483</v>
      </c>
      <c r="O37" s="159">
        <v>46294013</v>
      </c>
      <c r="P37" s="159">
        <v>38188821</v>
      </c>
      <c r="Q37" s="159">
        <v>38274546</v>
      </c>
      <c r="R37" s="159">
        <v>122757380</v>
      </c>
      <c r="S37" s="159">
        <v>37906989</v>
      </c>
      <c r="T37" s="159">
        <v>38177528</v>
      </c>
      <c r="U37" s="159">
        <v>57559086</v>
      </c>
      <c r="V37" s="159">
        <v>133643603</v>
      </c>
      <c r="W37" s="159">
        <v>500039816</v>
      </c>
      <c r="X37" s="159">
        <v>462391132</v>
      </c>
      <c r="Y37" s="159">
        <v>37648684</v>
      </c>
      <c r="Z37" s="141">
        <v>8.14</v>
      </c>
      <c r="AA37" s="157">
        <v>472315410</v>
      </c>
    </row>
    <row r="38" spans="1:27" ht="13.5">
      <c r="A38" s="135" t="s">
        <v>84</v>
      </c>
      <c r="B38" s="142"/>
      <c r="C38" s="153">
        <f aca="true" t="shared" si="7" ref="C38:Y38">SUM(C39:C41)</f>
        <v>2308313013</v>
      </c>
      <c r="D38" s="153">
        <f>SUM(D39:D41)</f>
        <v>0</v>
      </c>
      <c r="E38" s="154">
        <f t="shared" si="7"/>
        <v>2272994302</v>
      </c>
      <c r="F38" s="100">
        <f t="shared" si="7"/>
        <v>2345409333</v>
      </c>
      <c r="G38" s="100">
        <f t="shared" si="7"/>
        <v>144579148</v>
      </c>
      <c r="H38" s="100">
        <f t="shared" si="7"/>
        <v>159804510</v>
      </c>
      <c r="I38" s="100">
        <f t="shared" si="7"/>
        <v>206364737</v>
      </c>
      <c r="J38" s="100">
        <f t="shared" si="7"/>
        <v>510748395</v>
      </c>
      <c r="K38" s="100">
        <f t="shared" si="7"/>
        <v>259319631</v>
      </c>
      <c r="L38" s="100">
        <f t="shared" si="7"/>
        <v>166197542</v>
      </c>
      <c r="M38" s="100">
        <f t="shared" si="7"/>
        <v>209071314</v>
      </c>
      <c r="N38" s="100">
        <f t="shared" si="7"/>
        <v>634588487</v>
      </c>
      <c r="O38" s="100">
        <f t="shared" si="7"/>
        <v>201163827</v>
      </c>
      <c r="P38" s="100">
        <f t="shared" si="7"/>
        <v>179284839</v>
      </c>
      <c r="Q38" s="100">
        <f t="shared" si="7"/>
        <v>196203723</v>
      </c>
      <c r="R38" s="100">
        <f t="shared" si="7"/>
        <v>576652389</v>
      </c>
      <c r="S38" s="100">
        <f t="shared" si="7"/>
        <v>269726677</v>
      </c>
      <c r="T38" s="100">
        <f t="shared" si="7"/>
        <v>183569505</v>
      </c>
      <c r="U38" s="100">
        <f t="shared" si="7"/>
        <v>321350805</v>
      </c>
      <c r="V38" s="100">
        <f t="shared" si="7"/>
        <v>774646987</v>
      </c>
      <c r="W38" s="100">
        <f t="shared" si="7"/>
        <v>2496636258</v>
      </c>
      <c r="X38" s="100">
        <f t="shared" si="7"/>
        <v>2272994300</v>
      </c>
      <c r="Y38" s="100">
        <f t="shared" si="7"/>
        <v>223641958</v>
      </c>
      <c r="Z38" s="137">
        <f>+IF(X38&lt;&gt;0,+(Y38/X38)*100,0)</f>
        <v>9.83909013762155</v>
      </c>
      <c r="AA38" s="153">
        <f>SUM(AA39:AA41)</f>
        <v>2345409333</v>
      </c>
    </row>
    <row r="39" spans="1:27" ht="13.5">
      <c r="A39" s="138" t="s">
        <v>85</v>
      </c>
      <c r="B39" s="136"/>
      <c r="C39" s="155">
        <v>642499291</v>
      </c>
      <c r="D39" s="155"/>
      <c r="E39" s="156">
        <v>741131848</v>
      </c>
      <c r="F39" s="60">
        <v>687503871</v>
      </c>
      <c r="G39" s="60">
        <v>54321045</v>
      </c>
      <c r="H39" s="60">
        <v>43932452</v>
      </c>
      <c r="I39" s="60">
        <v>45114296</v>
      </c>
      <c r="J39" s="60">
        <v>143367793</v>
      </c>
      <c r="K39" s="60">
        <v>66566224</v>
      </c>
      <c r="L39" s="60">
        <v>68279788</v>
      </c>
      <c r="M39" s="60">
        <v>49270459</v>
      </c>
      <c r="N39" s="60">
        <v>184116471</v>
      </c>
      <c r="O39" s="60">
        <v>79162856</v>
      </c>
      <c r="P39" s="60">
        <v>51111800</v>
      </c>
      <c r="Q39" s="60">
        <v>47813846</v>
      </c>
      <c r="R39" s="60">
        <v>178088502</v>
      </c>
      <c r="S39" s="60">
        <v>72442759</v>
      </c>
      <c r="T39" s="60">
        <v>62278008</v>
      </c>
      <c r="U39" s="60">
        <v>88305704</v>
      </c>
      <c r="V39" s="60">
        <v>223026471</v>
      </c>
      <c r="W39" s="60">
        <v>728599237</v>
      </c>
      <c r="X39" s="60">
        <v>741131846</v>
      </c>
      <c r="Y39" s="60">
        <v>-12532609</v>
      </c>
      <c r="Z39" s="140">
        <v>-1.69</v>
      </c>
      <c r="AA39" s="155">
        <v>687503871</v>
      </c>
    </row>
    <row r="40" spans="1:27" ht="13.5">
      <c r="A40" s="138" t="s">
        <v>86</v>
      </c>
      <c r="B40" s="136"/>
      <c r="C40" s="155">
        <v>1611617480</v>
      </c>
      <c r="D40" s="155"/>
      <c r="E40" s="156">
        <v>1505049007</v>
      </c>
      <c r="F40" s="60">
        <v>1625028117</v>
      </c>
      <c r="G40" s="60">
        <v>88496885</v>
      </c>
      <c r="H40" s="60">
        <v>113954281</v>
      </c>
      <c r="I40" s="60">
        <v>158580341</v>
      </c>
      <c r="J40" s="60">
        <v>361031507</v>
      </c>
      <c r="K40" s="60">
        <v>190288251</v>
      </c>
      <c r="L40" s="60">
        <v>95221623</v>
      </c>
      <c r="M40" s="60">
        <v>158678465</v>
      </c>
      <c r="N40" s="60">
        <v>444188339</v>
      </c>
      <c r="O40" s="60">
        <v>119864311</v>
      </c>
      <c r="P40" s="60">
        <v>126287380</v>
      </c>
      <c r="Q40" s="60">
        <v>146265785</v>
      </c>
      <c r="R40" s="60">
        <v>392417476</v>
      </c>
      <c r="S40" s="60">
        <v>195379892</v>
      </c>
      <c r="T40" s="60">
        <v>119374984</v>
      </c>
      <c r="U40" s="60">
        <v>224294942</v>
      </c>
      <c r="V40" s="60">
        <v>539049818</v>
      </c>
      <c r="W40" s="60">
        <v>1736687140</v>
      </c>
      <c r="X40" s="60">
        <v>1505049007</v>
      </c>
      <c r="Y40" s="60">
        <v>231638133</v>
      </c>
      <c r="Z40" s="140">
        <v>15.39</v>
      </c>
      <c r="AA40" s="155">
        <v>1625028117</v>
      </c>
    </row>
    <row r="41" spans="1:27" ht="13.5">
      <c r="A41" s="138" t="s">
        <v>87</v>
      </c>
      <c r="B41" s="136"/>
      <c r="C41" s="155">
        <v>54196242</v>
      </c>
      <c r="D41" s="155"/>
      <c r="E41" s="156">
        <v>26813447</v>
      </c>
      <c r="F41" s="60">
        <v>32877345</v>
      </c>
      <c r="G41" s="60">
        <v>1761218</v>
      </c>
      <c r="H41" s="60">
        <v>1917777</v>
      </c>
      <c r="I41" s="60">
        <v>2670100</v>
      </c>
      <c r="J41" s="60">
        <v>6349095</v>
      </c>
      <c r="K41" s="60">
        <v>2465156</v>
      </c>
      <c r="L41" s="60">
        <v>2696131</v>
      </c>
      <c r="M41" s="60">
        <v>1122390</v>
      </c>
      <c r="N41" s="60">
        <v>6283677</v>
      </c>
      <c r="O41" s="60">
        <v>2136660</v>
      </c>
      <c r="P41" s="60">
        <v>1885659</v>
      </c>
      <c r="Q41" s="60">
        <v>2124092</v>
      </c>
      <c r="R41" s="60">
        <v>6146411</v>
      </c>
      <c r="S41" s="60">
        <v>1904026</v>
      </c>
      <c r="T41" s="60">
        <v>1916513</v>
      </c>
      <c r="U41" s="60">
        <v>8750159</v>
      </c>
      <c r="V41" s="60">
        <v>12570698</v>
      </c>
      <c r="W41" s="60">
        <v>31349881</v>
      </c>
      <c r="X41" s="60">
        <v>26813447</v>
      </c>
      <c r="Y41" s="60">
        <v>4536434</v>
      </c>
      <c r="Z41" s="140">
        <v>16.92</v>
      </c>
      <c r="AA41" s="155">
        <v>32877345</v>
      </c>
    </row>
    <row r="42" spans="1:27" ht="13.5">
      <c r="A42" s="135" t="s">
        <v>88</v>
      </c>
      <c r="B42" s="142"/>
      <c r="C42" s="153">
        <f aca="true" t="shared" si="8" ref="C42:Y42">SUM(C43:C46)</f>
        <v>13490174478</v>
      </c>
      <c r="D42" s="153">
        <f>SUM(D43:D46)</f>
        <v>0</v>
      </c>
      <c r="E42" s="154">
        <f t="shared" si="8"/>
        <v>14381826754</v>
      </c>
      <c r="F42" s="100">
        <f t="shared" si="8"/>
        <v>14640330362</v>
      </c>
      <c r="G42" s="100">
        <f t="shared" si="8"/>
        <v>1091522076</v>
      </c>
      <c r="H42" s="100">
        <f t="shared" si="8"/>
        <v>862236616</v>
      </c>
      <c r="I42" s="100">
        <f t="shared" si="8"/>
        <v>1477222976</v>
      </c>
      <c r="J42" s="100">
        <f t="shared" si="8"/>
        <v>3430981668</v>
      </c>
      <c r="K42" s="100">
        <f t="shared" si="8"/>
        <v>1945584374</v>
      </c>
      <c r="L42" s="100">
        <f t="shared" si="8"/>
        <v>1102084600</v>
      </c>
      <c r="M42" s="100">
        <f t="shared" si="8"/>
        <v>1350703321</v>
      </c>
      <c r="N42" s="100">
        <f t="shared" si="8"/>
        <v>4398372295</v>
      </c>
      <c r="O42" s="100">
        <f t="shared" si="8"/>
        <v>907566281</v>
      </c>
      <c r="P42" s="100">
        <f t="shared" si="8"/>
        <v>1077669602</v>
      </c>
      <c r="Q42" s="100">
        <f t="shared" si="8"/>
        <v>1238944742</v>
      </c>
      <c r="R42" s="100">
        <f t="shared" si="8"/>
        <v>3224180625</v>
      </c>
      <c r="S42" s="100">
        <f t="shared" si="8"/>
        <v>1113228100</v>
      </c>
      <c r="T42" s="100">
        <f t="shared" si="8"/>
        <v>980863855</v>
      </c>
      <c r="U42" s="100">
        <f t="shared" si="8"/>
        <v>2113657127</v>
      </c>
      <c r="V42" s="100">
        <f t="shared" si="8"/>
        <v>4207749082</v>
      </c>
      <c r="W42" s="100">
        <f t="shared" si="8"/>
        <v>15261283670</v>
      </c>
      <c r="X42" s="100">
        <f t="shared" si="8"/>
        <v>14381826755</v>
      </c>
      <c r="Y42" s="100">
        <f t="shared" si="8"/>
        <v>879456915</v>
      </c>
      <c r="Z42" s="137">
        <f>+IF(X42&lt;&gt;0,+(Y42/X42)*100,0)</f>
        <v>6.115057078505324</v>
      </c>
      <c r="AA42" s="153">
        <f>SUM(AA43:AA46)</f>
        <v>14640330362</v>
      </c>
    </row>
    <row r="43" spans="1:27" ht="13.5">
      <c r="A43" s="138" t="s">
        <v>89</v>
      </c>
      <c r="B43" s="136"/>
      <c r="C43" s="155">
        <v>9342690530</v>
      </c>
      <c r="D43" s="155"/>
      <c r="E43" s="156">
        <v>9536368495</v>
      </c>
      <c r="F43" s="60">
        <v>9940924998</v>
      </c>
      <c r="G43" s="60">
        <v>939995312</v>
      </c>
      <c r="H43" s="60">
        <v>361680306</v>
      </c>
      <c r="I43" s="60">
        <v>1066365244</v>
      </c>
      <c r="J43" s="60">
        <v>2368040862</v>
      </c>
      <c r="K43" s="60">
        <v>1488113030</v>
      </c>
      <c r="L43" s="60">
        <v>710823759</v>
      </c>
      <c r="M43" s="60">
        <v>934683681</v>
      </c>
      <c r="N43" s="60">
        <v>3133620470</v>
      </c>
      <c r="O43" s="60">
        <v>511062922</v>
      </c>
      <c r="P43" s="60">
        <v>703675635</v>
      </c>
      <c r="Q43" s="60">
        <v>743893240</v>
      </c>
      <c r="R43" s="60">
        <v>1958631797</v>
      </c>
      <c r="S43" s="60">
        <v>742430107</v>
      </c>
      <c r="T43" s="60">
        <v>742819523</v>
      </c>
      <c r="U43" s="60">
        <v>1283358379</v>
      </c>
      <c r="V43" s="60">
        <v>2768608009</v>
      </c>
      <c r="W43" s="60">
        <v>10228901138</v>
      </c>
      <c r="X43" s="60">
        <v>9536368495</v>
      </c>
      <c r="Y43" s="60">
        <v>692532643</v>
      </c>
      <c r="Z43" s="140">
        <v>7.26</v>
      </c>
      <c r="AA43" s="155">
        <v>9940924998</v>
      </c>
    </row>
    <row r="44" spans="1:27" ht="13.5">
      <c r="A44" s="138" t="s">
        <v>90</v>
      </c>
      <c r="B44" s="136"/>
      <c r="C44" s="155">
        <v>2423876802</v>
      </c>
      <c r="D44" s="155"/>
      <c r="E44" s="156">
        <v>3291216836</v>
      </c>
      <c r="F44" s="60">
        <v>2976817558</v>
      </c>
      <c r="G44" s="60">
        <v>75862040</v>
      </c>
      <c r="H44" s="60">
        <v>399882135</v>
      </c>
      <c r="I44" s="60">
        <v>273657117</v>
      </c>
      <c r="J44" s="60">
        <v>749401292</v>
      </c>
      <c r="K44" s="60">
        <v>309711987</v>
      </c>
      <c r="L44" s="60">
        <v>250604562</v>
      </c>
      <c r="M44" s="60">
        <v>296954159</v>
      </c>
      <c r="N44" s="60">
        <v>857270708</v>
      </c>
      <c r="O44" s="60">
        <v>262578192</v>
      </c>
      <c r="P44" s="60">
        <v>243880320</v>
      </c>
      <c r="Q44" s="60">
        <v>345825201</v>
      </c>
      <c r="R44" s="60">
        <v>852283713</v>
      </c>
      <c r="S44" s="60">
        <v>246678528</v>
      </c>
      <c r="T44" s="60">
        <v>104259583</v>
      </c>
      <c r="U44" s="60">
        <v>466516852</v>
      </c>
      <c r="V44" s="60">
        <v>817454963</v>
      </c>
      <c r="W44" s="60">
        <v>3276410676</v>
      </c>
      <c r="X44" s="60">
        <v>3291216837</v>
      </c>
      <c r="Y44" s="60">
        <v>-14806161</v>
      </c>
      <c r="Z44" s="140">
        <v>-0.45</v>
      </c>
      <c r="AA44" s="155">
        <v>2976817558</v>
      </c>
    </row>
    <row r="45" spans="1:27" ht="13.5">
      <c r="A45" s="138" t="s">
        <v>91</v>
      </c>
      <c r="B45" s="136"/>
      <c r="C45" s="157">
        <v>707575453</v>
      </c>
      <c r="D45" s="157"/>
      <c r="E45" s="158">
        <v>553715234</v>
      </c>
      <c r="F45" s="159">
        <v>567215235</v>
      </c>
      <c r="G45" s="159">
        <v>24151378</v>
      </c>
      <c r="H45" s="159">
        <v>24745022</v>
      </c>
      <c r="I45" s="159">
        <v>49148711</v>
      </c>
      <c r="J45" s="159">
        <v>98045111</v>
      </c>
      <c r="K45" s="159">
        <v>53447476</v>
      </c>
      <c r="L45" s="159">
        <v>18064751</v>
      </c>
      <c r="M45" s="159">
        <v>47374039</v>
      </c>
      <c r="N45" s="159">
        <v>118886266</v>
      </c>
      <c r="O45" s="159">
        <v>33296050</v>
      </c>
      <c r="P45" s="159">
        <v>39578880</v>
      </c>
      <c r="Q45" s="159">
        <v>56718506</v>
      </c>
      <c r="R45" s="159">
        <v>129593436</v>
      </c>
      <c r="S45" s="159">
        <v>36072148</v>
      </c>
      <c r="T45" s="159">
        <v>32939788</v>
      </c>
      <c r="U45" s="159">
        <v>-36935865</v>
      </c>
      <c r="V45" s="159">
        <v>32076071</v>
      </c>
      <c r="W45" s="159">
        <v>378600884</v>
      </c>
      <c r="X45" s="159">
        <v>553715234</v>
      </c>
      <c r="Y45" s="159">
        <v>-175114350</v>
      </c>
      <c r="Z45" s="141">
        <v>-31.63</v>
      </c>
      <c r="AA45" s="157">
        <v>567215235</v>
      </c>
    </row>
    <row r="46" spans="1:27" ht="13.5">
      <c r="A46" s="138" t="s">
        <v>92</v>
      </c>
      <c r="B46" s="136"/>
      <c r="C46" s="155">
        <v>1016031693</v>
      </c>
      <c r="D46" s="155"/>
      <c r="E46" s="156">
        <v>1000526189</v>
      </c>
      <c r="F46" s="60">
        <v>1155372571</v>
      </c>
      <c r="G46" s="60">
        <v>51513346</v>
      </c>
      <c r="H46" s="60">
        <v>75929153</v>
      </c>
      <c r="I46" s="60">
        <v>88051904</v>
      </c>
      <c r="J46" s="60">
        <v>215494403</v>
      </c>
      <c r="K46" s="60">
        <v>94311881</v>
      </c>
      <c r="L46" s="60">
        <v>122591528</v>
      </c>
      <c r="M46" s="60">
        <v>71691442</v>
      </c>
      <c r="N46" s="60">
        <v>288594851</v>
      </c>
      <c r="O46" s="60">
        <v>100629117</v>
      </c>
      <c r="P46" s="60">
        <v>90534767</v>
      </c>
      <c r="Q46" s="60">
        <v>92507795</v>
      </c>
      <c r="R46" s="60">
        <v>283671679</v>
      </c>
      <c r="S46" s="60">
        <v>88047317</v>
      </c>
      <c r="T46" s="60">
        <v>100844961</v>
      </c>
      <c r="U46" s="60">
        <v>400717761</v>
      </c>
      <c r="V46" s="60">
        <v>589610039</v>
      </c>
      <c r="W46" s="60">
        <v>1377370972</v>
      </c>
      <c r="X46" s="60">
        <v>1000526189</v>
      </c>
      <c r="Y46" s="60">
        <v>376844783</v>
      </c>
      <c r="Z46" s="140">
        <v>37.66</v>
      </c>
      <c r="AA46" s="155">
        <v>1155372571</v>
      </c>
    </row>
    <row r="47" spans="1:27" ht="13.5">
      <c r="A47" s="135" t="s">
        <v>93</v>
      </c>
      <c r="B47" s="142" t="s">
        <v>94</v>
      </c>
      <c r="C47" s="153">
        <v>186962887</v>
      </c>
      <c r="D47" s="153"/>
      <c r="E47" s="154">
        <v>192504812</v>
      </c>
      <c r="F47" s="100">
        <v>199151140</v>
      </c>
      <c r="G47" s="100">
        <v>8292307</v>
      </c>
      <c r="H47" s="100">
        <v>12791440</v>
      </c>
      <c r="I47" s="100">
        <v>19012480</v>
      </c>
      <c r="J47" s="100">
        <v>40096227</v>
      </c>
      <c r="K47" s="100">
        <v>19112043</v>
      </c>
      <c r="L47" s="100">
        <v>13319810</v>
      </c>
      <c r="M47" s="100">
        <v>13597067</v>
      </c>
      <c r="N47" s="100">
        <v>46028920</v>
      </c>
      <c r="O47" s="100">
        <v>13288928</v>
      </c>
      <c r="P47" s="100">
        <v>13552973</v>
      </c>
      <c r="Q47" s="100">
        <v>13303580</v>
      </c>
      <c r="R47" s="100">
        <v>40145481</v>
      </c>
      <c r="S47" s="100">
        <v>15976408</v>
      </c>
      <c r="T47" s="100">
        <v>13223895</v>
      </c>
      <c r="U47" s="100">
        <v>20427005</v>
      </c>
      <c r="V47" s="100">
        <v>49627308</v>
      </c>
      <c r="W47" s="100">
        <v>175897936</v>
      </c>
      <c r="X47" s="100">
        <v>192504812</v>
      </c>
      <c r="Y47" s="100">
        <v>-16606876</v>
      </c>
      <c r="Z47" s="137">
        <v>-8.63</v>
      </c>
      <c r="AA47" s="153">
        <v>199151140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24493347543</v>
      </c>
      <c r="D48" s="168">
        <f>+D28+D32+D38+D42+D47</f>
        <v>0</v>
      </c>
      <c r="E48" s="169">
        <f t="shared" si="9"/>
        <v>25710916381</v>
      </c>
      <c r="F48" s="73">
        <f t="shared" si="9"/>
        <v>26072851662</v>
      </c>
      <c r="G48" s="73">
        <f t="shared" si="9"/>
        <v>1674739017</v>
      </c>
      <c r="H48" s="73">
        <f t="shared" si="9"/>
        <v>1591845737</v>
      </c>
      <c r="I48" s="73">
        <f t="shared" si="9"/>
        <v>2480533794</v>
      </c>
      <c r="J48" s="73">
        <f t="shared" si="9"/>
        <v>5747118548</v>
      </c>
      <c r="K48" s="73">
        <f t="shared" si="9"/>
        <v>2844443926</v>
      </c>
      <c r="L48" s="73">
        <f t="shared" si="9"/>
        <v>2378012394</v>
      </c>
      <c r="M48" s="73">
        <f t="shared" si="9"/>
        <v>2269452324</v>
      </c>
      <c r="N48" s="73">
        <f t="shared" si="9"/>
        <v>7491908644</v>
      </c>
      <c r="O48" s="73">
        <f t="shared" si="9"/>
        <v>1890884071</v>
      </c>
      <c r="P48" s="73">
        <f t="shared" si="9"/>
        <v>1900162945</v>
      </c>
      <c r="Q48" s="73">
        <f t="shared" si="9"/>
        <v>2186960778</v>
      </c>
      <c r="R48" s="73">
        <f t="shared" si="9"/>
        <v>5978007794</v>
      </c>
      <c r="S48" s="73">
        <f t="shared" si="9"/>
        <v>2057175036</v>
      </c>
      <c r="T48" s="73">
        <f t="shared" si="9"/>
        <v>1884337345</v>
      </c>
      <c r="U48" s="73">
        <f t="shared" si="9"/>
        <v>3932345596</v>
      </c>
      <c r="V48" s="73">
        <f t="shared" si="9"/>
        <v>7873857977</v>
      </c>
      <c r="W48" s="73">
        <f t="shared" si="9"/>
        <v>27090892963</v>
      </c>
      <c r="X48" s="73">
        <f t="shared" si="9"/>
        <v>25710916380</v>
      </c>
      <c r="Y48" s="73">
        <f t="shared" si="9"/>
        <v>1379976583</v>
      </c>
      <c r="Z48" s="170">
        <f>+IF(X48&lt;&gt;0,+(Y48/X48)*100,0)</f>
        <v>5.367278873317233</v>
      </c>
      <c r="AA48" s="168">
        <f>+AA28+AA32+AA38+AA42+AA47</f>
        <v>26072851662</v>
      </c>
    </row>
    <row r="49" spans="1:27" ht="13.5">
      <c r="A49" s="148" t="s">
        <v>49</v>
      </c>
      <c r="B49" s="149"/>
      <c r="C49" s="171">
        <f aca="true" t="shared" si="10" ref="C49:Y49">+C25-C48</f>
        <v>1178662444</v>
      </c>
      <c r="D49" s="171">
        <f>+D25-D48</f>
        <v>0</v>
      </c>
      <c r="E49" s="172">
        <f t="shared" si="10"/>
        <v>3038074795</v>
      </c>
      <c r="F49" s="173">
        <f t="shared" si="10"/>
        <v>3140115141</v>
      </c>
      <c r="G49" s="173">
        <f t="shared" si="10"/>
        <v>808263219</v>
      </c>
      <c r="H49" s="173">
        <f t="shared" si="10"/>
        <v>1009239405</v>
      </c>
      <c r="I49" s="173">
        <f t="shared" si="10"/>
        <v>-443328369</v>
      </c>
      <c r="J49" s="173">
        <f t="shared" si="10"/>
        <v>1374174255</v>
      </c>
      <c r="K49" s="173">
        <f t="shared" si="10"/>
        <v>-754090228</v>
      </c>
      <c r="L49" s="173">
        <f t="shared" si="10"/>
        <v>373480139</v>
      </c>
      <c r="M49" s="173">
        <f t="shared" si="10"/>
        <v>359720581</v>
      </c>
      <c r="N49" s="173">
        <f t="shared" si="10"/>
        <v>-20889508</v>
      </c>
      <c r="O49" s="173">
        <f t="shared" si="10"/>
        <v>113942339</v>
      </c>
      <c r="P49" s="173">
        <f t="shared" si="10"/>
        <v>-79964327</v>
      </c>
      <c r="Q49" s="173">
        <f t="shared" si="10"/>
        <v>756494040</v>
      </c>
      <c r="R49" s="173">
        <f t="shared" si="10"/>
        <v>790472052</v>
      </c>
      <c r="S49" s="173">
        <f t="shared" si="10"/>
        <v>160877609</v>
      </c>
      <c r="T49" s="173">
        <f t="shared" si="10"/>
        <v>328685177</v>
      </c>
      <c r="U49" s="173">
        <f t="shared" si="10"/>
        <v>-1691473900</v>
      </c>
      <c r="V49" s="173">
        <f t="shared" si="10"/>
        <v>-1201911114</v>
      </c>
      <c r="W49" s="173">
        <f t="shared" si="10"/>
        <v>941845685</v>
      </c>
      <c r="X49" s="173">
        <f>IF(F25=F48,0,X25-X48)</f>
        <v>3038074793</v>
      </c>
      <c r="Y49" s="173">
        <f t="shared" si="10"/>
        <v>-2096229108</v>
      </c>
      <c r="Z49" s="174">
        <f>+IF(X49&lt;&gt;0,+(Y49/X49)*100,0)</f>
        <v>-68.99860111508454</v>
      </c>
      <c r="AA49" s="171">
        <f>+AA25-AA48</f>
        <v>3140115141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4891948260</v>
      </c>
      <c r="D5" s="155">
        <v>0</v>
      </c>
      <c r="E5" s="156">
        <v>5236387300</v>
      </c>
      <c r="F5" s="60">
        <v>5236780500</v>
      </c>
      <c r="G5" s="60">
        <v>440529423</v>
      </c>
      <c r="H5" s="60">
        <v>419108177</v>
      </c>
      <c r="I5" s="60">
        <v>427656729</v>
      </c>
      <c r="J5" s="60">
        <v>1287294329</v>
      </c>
      <c r="K5" s="60">
        <v>408377753</v>
      </c>
      <c r="L5" s="60">
        <v>467930882</v>
      </c>
      <c r="M5" s="60">
        <v>426027960</v>
      </c>
      <c r="N5" s="60">
        <v>1302336595</v>
      </c>
      <c r="O5" s="60">
        <v>449768439</v>
      </c>
      <c r="P5" s="60">
        <v>388768123</v>
      </c>
      <c r="Q5" s="60">
        <v>459479622</v>
      </c>
      <c r="R5" s="60">
        <v>1298016184</v>
      </c>
      <c r="S5" s="60">
        <v>469599703</v>
      </c>
      <c r="T5" s="60">
        <v>462505659</v>
      </c>
      <c r="U5" s="60">
        <v>496553724</v>
      </c>
      <c r="V5" s="60">
        <v>1428659086</v>
      </c>
      <c r="W5" s="60">
        <v>5316306194</v>
      </c>
      <c r="X5" s="60">
        <v>5236387300</v>
      </c>
      <c r="Y5" s="60">
        <v>79918894</v>
      </c>
      <c r="Z5" s="140">
        <v>1.53</v>
      </c>
      <c r="AA5" s="155">
        <v>5236780500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8820846480</v>
      </c>
      <c r="D7" s="155">
        <v>0</v>
      </c>
      <c r="E7" s="156">
        <v>10518071300</v>
      </c>
      <c r="F7" s="60">
        <v>10440526822</v>
      </c>
      <c r="G7" s="60">
        <v>757707418</v>
      </c>
      <c r="H7" s="60">
        <v>1091079447</v>
      </c>
      <c r="I7" s="60">
        <v>860363751</v>
      </c>
      <c r="J7" s="60">
        <v>2709150616</v>
      </c>
      <c r="K7" s="60">
        <v>835688750</v>
      </c>
      <c r="L7" s="60">
        <v>724615021</v>
      </c>
      <c r="M7" s="60">
        <v>733012782</v>
      </c>
      <c r="N7" s="60">
        <v>2293316553</v>
      </c>
      <c r="O7" s="60">
        <v>769272783</v>
      </c>
      <c r="P7" s="60">
        <v>697512175</v>
      </c>
      <c r="Q7" s="60">
        <v>695575453</v>
      </c>
      <c r="R7" s="60">
        <v>2162360411</v>
      </c>
      <c r="S7" s="60">
        <v>755375074</v>
      </c>
      <c r="T7" s="60">
        <v>782175006</v>
      </c>
      <c r="U7" s="60">
        <v>645333023</v>
      </c>
      <c r="V7" s="60">
        <v>2182883103</v>
      </c>
      <c r="W7" s="60">
        <v>9347710683</v>
      </c>
      <c r="X7" s="60">
        <v>10471748900</v>
      </c>
      <c r="Y7" s="60">
        <v>-1124038217</v>
      </c>
      <c r="Z7" s="140">
        <v>-10.73</v>
      </c>
      <c r="AA7" s="155">
        <v>10440526822</v>
      </c>
    </row>
    <row r="8" spans="1:27" ht="13.5">
      <c r="A8" s="183" t="s">
        <v>104</v>
      </c>
      <c r="B8" s="182"/>
      <c r="C8" s="155">
        <v>2757411807</v>
      </c>
      <c r="D8" s="155">
        <v>0</v>
      </c>
      <c r="E8" s="156">
        <v>3457066935</v>
      </c>
      <c r="F8" s="60">
        <v>3431075100</v>
      </c>
      <c r="G8" s="60">
        <v>251554762</v>
      </c>
      <c r="H8" s="60">
        <v>235607845</v>
      </c>
      <c r="I8" s="60">
        <v>303407384</v>
      </c>
      <c r="J8" s="60">
        <v>790569991</v>
      </c>
      <c r="K8" s="60">
        <v>313553297</v>
      </c>
      <c r="L8" s="60">
        <v>326744996</v>
      </c>
      <c r="M8" s="60">
        <v>275437595</v>
      </c>
      <c r="N8" s="60">
        <v>915735888</v>
      </c>
      <c r="O8" s="60">
        <v>322793722</v>
      </c>
      <c r="P8" s="60">
        <v>231721929</v>
      </c>
      <c r="Q8" s="60">
        <v>256803189</v>
      </c>
      <c r="R8" s="60">
        <v>811318840</v>
      </c>
      <c r="S8" s="60">
        <v>286136320</v>
      </c>
      <c r="T8" s="60">
        <v>306870592</v>
      </c>
      <c r="U8" s="60">
        <v>289098871</v>
      </c>
      <c r="V8" s="60">
        <v>882105783</v>
      </c>
      <c r="W8" s="60">
        <v>3399730502</v>
      </c>
      <c r="X8" s="60">
        <v>3386947493</v>
      </c>
      <c r="Y8" s="60">
        <v>12783009</v>
      </c>
      <c r="Z8" s="140">
        <v>0.38</v>
      </c>
      <c r="AA8" s="155">
        <v>3431075100</v>
      </c>
    </row>
    <row r="9" spans="1:27" ht="13.5">
      <c r="A9" s="183" t="s">
        <v>105</v>
      </c>
      <c r="B9" s="182"/>
      <c r="C9" s="155">
        <v>750363023</v>
      </c>
      <c r="D9" s="155">
        <v>0</v>
      </c>
      <c r="E9" s="156">
        <v>789591700</v>
      </c>
      <c r="F9" s="60">
        <v>839591700</v>
      </c>
      <c r="G9" s="60">
        <v>59422442</v>
      </c>
      <c r="H9" s="60">
        <v>53223913</v>
      </c>
      <c r="I9" s="60">
        <v>71048608</v>
      </c>
      <c r="J9" s="60">
        <v>183694963</v>
      </c>
      <c r="K9" s="60">
        <v>68928145</v>
      </c>
      <c r="L9" s="60">
        <v>69876870</v>
      </c>
      <c r="M9" s="60">
        <v>63576907</v>
      </c>
      <c r="N9" s="60">
        <v>202381922</v>
      </c>
      <c r="O9" s="60">
        <v>67513037</v>
      </c>
      <c r="P9" s="60">
        <v>55691862</v>
      </c>
      <c r="Q9" s="60">
        <v>61016807</v>
      </c>
      <c r="R9" s="60">
        <v>184221706</v>
      </c>
      <c r="S9" s="60">
        <v>61945458</v>
      </c>
      <c r="T9" s="60">
        <v>71539766</v>
      </c>
      <c r="U9" s="60">
        <v>71636807</v>
      </c>
      <c r="V9" s="60">
        <v>205122031</v>
      </c>
      <c r="W9" s="60">
        <v>775420622</v>
      </c>
      <c r="X9" s="60">
        <v>806647344</v>
      </c>
      <c r="Y9" s="60">
        <v>-31226722</v>
      </c>
      <c r="Z9" s="140">
        <v>-3.87</v>
      </c>
      <c r="AA9" s="155">
        <v>839591700</v>
      </c>
    </row>
    <row r="10" spans="1:27" ht="13.5">
      <c r="A10" s="183" t="s">
        <v>106</v>
      </c>
      <c r="B10" s="182"/>
      <c r="C10" s="155">
        <v>1015605202</v>
      </c>
      <c r="D10" s="155">
        <v>0</v>
      </c>
      <c r="E10" s="156">
        <v>1148973550</v>
      </c>
      <c r="F10" s="54">
        <v>1149003950</v>
      </c>
      <c r="G10" s="54">
        <v>98792458</v>
      </c>
      <c r="H10" s="54">
        <v>87147146</v>
      </c>
      <c r="I10" s="54">
        <v>99983515</v>
      </c>
      <c r="J10" s="54">
        <v>285923119</v>
      </c>
      <c r="K10" s="54">
        <v>97779393</v>
      </c>
      <c r="L10" s="54">
        <v>98641535</v>
      </c>
      <c r="M10" s="54">
        <v>94960872</v>
      </c>
      <c r="N10" s="54">
        <v>291381800</v>
      </c>
      <c r="O10" s="54">
        <v>99847696</v>
      </c>
      <c r="P10" s="54">
        <v>85929466</v>
      </c>
      <c r="Q10" s="54">
        <v>98433844</v>
      </c>
      <c r="R10" s="54">
        <v>284211006</v>
      </c>
      <c r="S10" s="54">
        <v>105117746</v>
      </c>
      <c r="T10" s="54">
        <v>101967270</v>
      </c>
      <c r="U10" s="54">
        <v>103730992</v>
      </c>
      <c r="V10" s="54">
        <v>310816008</v>
      </c>
      <c r="W10" s="54">
        <v>1172331933</v>
      </c>
      <c r="X10" s="54">
        <v>1095778950</v>
      </c>
      <c r="Y10" s="54">
        <v>76552983</v>
      </c>
      <c r="Z10" s="184">
        <v>6.99</v>
      </c>
      <c r="AA10" s="130">
        <v>1149003950</v>
      </c>
    </row>
    <row r="11" spans="1:27" ht="13.5">
      <c r="A11" s="183" t="s">
        <v>107</v>
      </c>
      <c r="B11" s="185"/>
      <c r="C11" s="155">
        <v>-91679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430</v>
      </c>
      <c r="L11" s="60">
        <v>-430</v>
      </c>
      <c r="M11" s="60">
        <v>0</v>
      </c>
      <c r="N11" s="60">
        <v>0</v>
      </c>
      <c r="O11" s="60">
        <v>0</v>
      </c>
      <c r="P11" s="60">
        <v>430</v>
      </c>
      <c r="Q11" s="60">
        <v>-430</v>
      </c>
      <c r="R11" s="60">
        <v>0</v>
      </c>
      <c r="S11" s="60">
        <v>0</v>
      </c>
      <c r="T11" s="60">
        <v>430</v>
      </c>
      <c r="U11" s="60">
        <v>-860</v>
      </c>
      <c r="V11" s="60">
        <v>-430</v>
      </c>
      <c r="W11" s="60">
        <v>-430</v>
      </c>
      <c r="X11" s="60">
        <v>152580800</v>
      </c>
      <c r="Y11" s="60">
        <v>-152581230</v>
      </c>
      <c r="Z11" s="140">
        <v>-100</v>
      </c>
      <c r="AA11" s="155">
        <v>0</v>
      </c>
    </row>
    <row r="12" spans="1:27" ht="13.5">
      <c r="A12" s="183" t="s">
        <v>108</v>
      </c>
      <c r="B12" s="185"/>
      <c r="C12" s="155">
        <v>116602094</v>
      </c>
      <c r="D12" s="155">
        <v>0</v>
      </c>
      <c r="E12" s="156">
        <v>112906766</v>
      </c>
      <c r="F12" s="60">
        <v>109269944</v>
      </c>
      <c r="G12" s="60">
        <v>2358020</v>
      </c>
      <c r="H12" s="60">
        <v>13558969</v>
      </c>
      <c r="I12" s="60">
        <v>11604603</v>
      </c>
      <c r="J12" s="60">
        <v>27521592</v>
      </c>
      <c r="K12" s="60">
        <v>4367955</v>
      </c>
      <c r="L12" s="60">
        <v>13705016</v>
      </c>
      <c r="M12" s="60">
        <v>9637249</v>
      </c>
      <c r="N12" s="60">
        <v>27710220</v>
      </c>
      <c r="O12" s="60">
        <v>12316284</v>
      </c>
      <c r="P12" s="60">
        <v>18670624</v>
      </c>
      <c r="Q12" s="60">
        <v>4604297</v>
      </c>
      <c r="R12" s="60">
        <v>35591205</v>
      </c>
      <c r="S12" s="60">
        <v>10023409</v>
      </c>
      <c r="T12" s="60">
        <v>8031109</v>
      </c>
      <c r="U12" s="60">
        <v>24156484</v>
      </c>
      <c r="V12" s="60">
        <v>42211002</v>
      </c>
      <c r="W12" s="60">
        <v>133034019</v>
      </c>
      <c r="X12" s="60">
        <v>112906768</v>
      </c>
      <c r="Y12" s="60">
        <v>20127251</v>
      </c>
      <c r="Z12" s="140">
        <v>17.83</v>
      </c>
      <c r="AA12" s="155">
        <v>109269944</v>
      </c>
    </row>
    <row r="13" spans="1:27" ht="13.5">
      <c r="A13" s="181" t="s">
        <v>109</v>
      </c>
      <c r="B13" s="185"/>
      <c r="C13" s="155">
        <v>38131712</v>
      </c>
      <c r="D13" s="155">
        <v>0</v>
      </c>
      <c r="E13" s="156">
        <v>70600433</v>
      </c>
      <c r="F13" s="60">
        <v>41175908</v>
      </c>
      <c r="G13" s="60">
        <v>1139893</v>
      </c>
      <c r="H13" s="60">
        <v>4958380</v>
      </c>
      <c r="I13" s="60">
        <v>4056856</v>
      </c>
      <c r="J13" s="60">
        <v>10155129</v>
      </c>
      <c r="K13" s="60">
        <v>3361902</v>
      </c>
      <c r="L13" s="60">
        <v>3684141</v>
      </c>
      <c r="M13" s="60">
        <v>3583637</v>
      </c>
      <c r="N13" s="60">
        <v>10629680</v>
      </c>
      <c r="O13" s="60">
        <v>4811766</v>
      </c>
      <c r="P13" s="60">
        <v>3811596</v>
      </c>
      <c r="Q13" s="60">
        <v>4407948</v>
      </c>
      <c r="R13" s="60">
        <v>13031310</v>
      </c>
      <c r="S13" s="60">
        <v>8214698</v>
      </c>
      <c r="T13" s="60">
        <v>6994297</v>
      </c>
      <c r="U13" s="60">
        <v>8134491</v>
      </c>
      <c r="V13" s="60">
        <v>23343486</v>
      </c>
      <c r="W13" s="60">
        <v>57159605</v>
      </c>
      <c r="X13" s="60">
        <v>70600434</v>
      </c>
      <c r="Y13" s="60">
        <v>-13440829</v>
      </c>
      <c r="Z13" s="140">
        <v>-19.04</v>
      </c>
      <c r="AA13" s="155">
        <v>41175908</v>
      </c>
    </row>
    <row r="14" spans="1:27" ht="13.5">
      <c r="A14" s="181" t="s">
        <v>110</v>
      </c>
      <c r="B14" s="185"/>
      <c r="C14" s="155">
        <v>374647548</v>
      </c>
      <c r="D14" s="155">
        <v>0</v>
      </c>
      <c r="E14" s="156">
        <v>216337672</v>
      </c>
      <c r="F14" s="60">
        <v>182069112</v>
      </c>
      <c r="G14" s="60">
        <v>33242692</v>
      </c>
      <c r="H14" s="60">
        <v>32758847</v>
      </c>
      <c r="I14" s="60">
        <v>32013796</v>
      </c>
      <c r="J14" s="60">
        <v>98015335</v>
      </c>
      <c r="K14" s="60">
        <v>35924506</v>
      </c>
      <c r="L14" s="60">
        <v>34500752</v>
      </c>
      <c r="M14" s="60">
        <v>32937454</v>
      </c>
      <c r="N14" s="60">
        <v>103362712</v>
      </c>
      <c r="O14" s="60">
        <v>40316512</v>
      </c>
      <c r="P14" s="60">
        <v>24051496</v>
      </c>
      <c r="Q14" s="60">
        <v>36136559</v>
      </c>
      <c r="R14" s="60">
        <v>100504567</v>
      </c>
      <c r="S14" s="60">
        <v>33926656</v>
      </c>
      <c r="T14" s="60">
        <v>35066071</v>
      </c>
      <c r="U14" s="60">
        <v>35159003</v>
      </c>
      <c r="V14" s="60">
        <v>104151730</v>
      </c>
      <c r="W14" s="60">
        <v>406034344</v>
      </c>
      <c r="X14" s="60">
        <v>216337672</v>
      </c>
      <c r="Y14" s="60">
        <v>189696672</v>
      </c>
      <c r="Z14" s="140">
        <v>87.69</v>
      </c>
      <c r="AA14" s="155">
        <v>182069112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160562313</v>
      </c>
      <c r="D16" s="155">
        <v>0</v>
      </c>
      <c r="E16" s="156">
        <v>196691400</v>
      </c>
      <c r="F16" s="60">
        <v>196691400</v>
      </c>
      <c r="G16" s="60">
        <v>356908</v>
      </c>
      <c r="H16" s="60">
        <v>698626</v>
      </c>
      <c r="I16" s="60">
        <v>790201</v>
      </c>
      <c r="J16" s="60">
        <v>1845735</v>
      </c>
      <c r="K16" s="60">
        <v>844470</v>
      </c>
      <c r="L16" s="60">
        <v>104920796</v>
      </c>
      <c r="M16" s="60">
        <v>24536504</v>
      </c>
      <c r="N16" s="60">
        <v>130301770</v>
      </c>
      <c r="O16" s="60">
        <v>338940</v>
      </c>
      <c r="P16" s="60">
        <v>412874</v>
      </c>
      <c r="Q16" s="60">
        <v>571985</v>
      </c>
      <c r="R16" s="60">
        <v>1323799</v>
      </c>
      <c r="S16" s="60">
        <v>100329406</v>
      </c>
      <c r="T16" s="60">
        <v>31764066</v>
      </c>
      <c r="U16" s="60">
        <v>943453</v>
      </c>
      <c r="V16" s="60">
        <v>133036925</v>
      </c>
      <c r="W16" s="60">
        <v>266508229</v>
      </c>
      <c r="X16" s="60">
        <v>196691400</v>
      </c>
      <c r="Y16" s="60">
        <v>69816829</v>
      </c>
      <c r="Z16" s="140">
        <v>35.5</v>
      </c>
      <c r="AA16" s="155">
        <v>196691400</v>
      </c>
    </row>
    <row r="17" spans="1:27" ht="13.5">
      <c r="A17" s="181" t="s">
        <v>113</v>
      </c>
      <c r="B17" s="185"/>
      <c r="C17" s="155">
        <v>53243504</v>
      </c>
      <c r="D17" s="155">
        <v>0</v>
      </c>
      <c r="E17" s="156">
        <v>57679800</v>
      </c>
      <c r="F17" s="60">
        <v>57679800</v>
      </c>
      <c r="G17" s="60">
        <v>117570</v>
      </c>
      <c r="H17" s="60">
        <v>4673902</v>
      </c>
      <c r="I17" s="60">
        <v>3988341</v>
      </c>
      <c r="J17" s="60">
        <v>8779813</v>
      </c>
      <c r="K17" s="60">
        <v>4153040</v>
      </c>
      <c r="L17" s="60">
        <v>4180131</v>
      </c>
      <c r="M17" s="60">
        <v>3793406</v>
      </c>
      <c r="N17" s="60">
        <v>12126577</v>
      </c>
      <c r="O17" s="60">
        <v>3249263</v>
      </c>
      <c r="P17" s="60">
        <v>4289580</v>
      </c>
      <c r="Q17" s="60">
        <v>4271193</v>
      </c>
      <c r="R17" s="60">
        <v>11810036</v>
      </c>
      <c r="S17" s="60">
        <v>3976809</v>
      </c>
      <c r="T17" s="60">
        <v>4183221</v>
      </c>
      <c r="U17" s="60">
        <v>7866716</v>
      </c>
      <c r="V17" s="60">
        <v>16026746</v>
      </c>
      <c r="W17" s="60">
        <v>48743172</v>
      </c>
      <c r="X17" s="60">
        <v>57679800</v>
      </c>
      <c r="Y17" s="60">
        <v>-8936628</v>
      </c>
      <c r="Z17" s="140">
        <v>-15.49</v>
      </c>
      <c r="AA17" s="155">
        <v>57679800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3259820473</v>
      </c>
      <c r="D19" s="155">
        <v>0</v>
      </c>
      <c r="E19" s="156">
        <v>3670241004</v>
      </c>
      <c r="F19" s="60">
        <v>3557606323</v>
      </c>
      <c r="G19" s="60">
        <v>747646607</v>
      </c>
      <c r="H19" s="60">
        <v>511548889</v>
      </c>
      <c r="I19" s="60">
        <v>43746971</v>
      </c>
      <c r="J19" s="60">
        <v>1302942467</v>
      </c>
      <c r="K19" s="60">
        <v>84128566</v>
      </c>
      <c r="L19" s="60">
        <v>603550748</v>
      </c>
      <c r="M19" s="60">
        <v>543069290</v>
      </c>
      <c r="N19" s="60">
        <v>1230748604</v>
      </c>
      <c r="O19" s="60">
        <v>46982759</v>
      </c>
      <c r="P19" s="60">
        <v>70356507</v>
      </c>
      <c r="Q19" s="60">
        <v>981559539</v>
      </c>
      <c r="R19" s="60">
        <v>1098898805</v>
      </c>
      <c r="S19" s="60">
        <v>79212507</v>
      </c>
      <c r="T19" s="60">
        <v>71444139</v>
      </c>
      <c r="U19" s="60">
        <v>62702812</v>
      </c>
      <c r="V19" s="60">
        <v>213359458</v>
      </c>
      <c r="W19" s="60">
        <v>3845949334</v>
      </c>
      <c r="X19" s="60">
        <v>3670241003</v>
      </c>
      <c r="Y19" s="60">
        <v>175708331</v>
      </c>
      <c r="Z19" s="140">
        <v>4.79</v>
      </c>
      <c r="AA19" s="155">
        <v>3557606323</v>
      </c>
    </row>
    <row r="20" spans="1:27" ht="13.5">
      <c r="A20" s="181" t="s">
        <v>35</v>
      </c>
      <c r="B20" s="185"/>
      <c r="C20" s="155">
        <v>847496859</v>
      </c>
      <c r="D20" s="155">
        <v>0</v>
      </c>
      <c r="E20" s="156">
        <v>821283634</v>
      </c>
      <c r="F20" s="54">
        <v>1515460490</v>
      </c>
      <c r="G20" s="54">
        <v>39514461</v>
      </c>
      <c r="H20" s="54">
        <v>52217781</v>
      </c>
      <c r="I20" s="54">
        <v>125857945</v>
      </c>
      <c r="J20" s="54">
        <v>217590187</v>
      </c>
      <c r="K20" s="54">
        <v>45922821</v>
      </c>
      <c r="L20" s="54">
        <v>98092205</v>
      </c>
      <c r="M20" s="54">
        <v>50876496</v>
      </c>
      <c r="N20" s="54">
        <v>194891522</v>
      </c>
      <c r="O20" s="54">
        <v>125967791</v>
      </c>
      <c r="P20" s="54">
        <v>90399751</v>
      </c>
      <c r="Q20" s="54">
        <v>73979924</v>
      </c>
      <c r="R20" s="54">
        <v>290347466</v>
      </c>
      <c r="S20" s="54">
        <v>71341967</v>
      </c>
      <c r="T20" s="54">
        <v>76087332</v>
      </c>
      <c r="U20" s="54">
        <v>16862772</v>
      </c>
      <c r="V20" s="54">
        <v>164292071</v>
      </c>
      <c r="W20" s="54">
        <v>867121246</v>
      </c>
      <c r="X20" s="54">
        <v>821283634</v>
      </c>
      <c r="Y20" s="54">
        <v>45837612</v>
      </c>
      <c r="Z20" s="184">
        <v>5.58</v>
      </c>
      <c r="AA20" s="130">
        <v>1515460490</v>
      </c>
    </row>
    <row r="21" spans="1:27" ht="13.5">
      <c r="A21" s="181" t="s">
        <v>115</v>
      </c>
      <c r="B21" s="185"/>
      <c r="C21" s="155">
        <v>20440816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599551</v>
      </c>
      <c r="L21" s="60">
        <v>0</v>
      </c>
      <c r="M21" s="60">
        <v>0</v>
      </c>
      <c r="N21" s="60">
        <v>599551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164663745</v>
      </c>
      <c r="V21" s="60">
        <v>164663745</v>
      </c>
      <c r="W21" s="82">
        <v>165263296</v>
      </c>
      <c r="X21" s="60"/>
      <c r="Y21" s="60">
        <v>165263296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23107028412</v>
      </c>
      <c r="D22" s="188">
        <f>SUM(D5:D21)</f>
        <v>0</v>
      </c>
      <c r="E22" s="189">
        <f t="shared" si="0"/>
        <v>26295831494</v>
      </c>
      <c r="F22" s="190">
        <f t="shared" si="0"/>
        <v>26756931049</v>
      </c>
      <c r="G22" s="190">
        <f t="shared" si="0"/>
        <v>2432382654</v>
      </c>
      <c r="H22" s="190">
        <f t="shared" si="0"/>
        <v>2506581922</v>
      </c>
      <c r="I22" s="190">
        <f t="shared" si="0"/>
        <v>1984518700</v>
      </c>
      <c r="J22" s="190">
        <f t="shared" si="0"/>
        <v>6923483276</v>
      </c>
      <c r="K22" s="190">
        <f t="shared" si="0"/>
        <v>1903630579</v>
      </c>
      <c r="L22" s="190">
        <f t="shared" si="0"/>
        <v>2550442663</v>
      </c>
      <c r="M22" s="190">
        <f t="shared" si="0"/>
        <v>2261450152</v>
      </c>
      <c r="N22" s="190">
        <f t="shared" si="0"/>
        <v>6715523394</v>
      </c>
      <c r="O22" s="190">
        <f t="shared" si="0"/>
        <v>1943178992</v>
      </c>
      <c r="P22" s="190">
        <f t="shared" si="0"/>
        <v>1671616413</v>
      </c>
      <c r="Q22" s="190">
        <f t="shared" si="0"/>
        <v>2676839930</v>
      </c>
      <c r="R22" s="190">
        <f t="shared" si="0"/>
        <v>6291635335</v>
      </c>
      <c r="S22" s="190">
        <f t="shared" si="0"/>
        <v>1985199753</v>
      </c>
      <c r="T22" s="190">
        <f t="shared" si="0"/>
        <v>1958628958</v>
      </c>
      <c r="U22" s="190">
        <f t="shared" si="0"/>
        <v>1926842033</v>
      </c>
      <c r="V22" s="190">
        <f t="shared" si="0"/>
        <v>5870670744</v>
      </c>
      <c r="W22" s="190">
        <f t="shared" si="0"/>
        <v>25801312749</v>
      </c>
      <c r="X22" s="190">
        <f t="shared" si="0"/>
        <v>26295831498</v>
      </c>
      <c r="Y22" s="190">
        <f t="shared" si="0"/>
        <v>-494518749</v>
      </c>
      <c r="Z22" s="191">
        <f>+IF(X22&lt;&gt;0,+(Y22/X22)*100,0)</f>
        <v>-1.8805974971265387</v>
      </c>
      <c r="AA22" s="188">
        <f>SUM(AA5:AA21)</f>
        <v>26756931049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6318953631</v>
      </c>
      <c r="D25" s="155">
        <v>0</v>
      </c>
      <c r="E25" s="156">
        <v>7058527191</v>
      </c>
      <c r="F25" s="60">
        <v>6924151483</v>
      </c>
      <c r="G25" s="60">
        <v>518765982</v>
      </c>
      <c r="H25" s="60">
        <v>515541002</v>
      </c>
      <c r="I25" s="60">
        <v>520698003</v>
      </c>
      <c r="J25" s="60">
        <v>1555004987</v>
      </c>
      <c r="K25" s="60">
        <v>637146515</v>
      </c>
      <c r="L25" s="60">
        <v>851758692</v>
      </c>
      <c r="M25" s="60">
        <v>461495812</v>
      </c>
      <c r="N25" s="60">
        <v>1950401019</v>
      </c>
      <c r="O25" s="60">
        <v>699612017</v>
      </c>
      <c r="P25" s="60">
        <v>580234145</v>
      </c>
      <c r="Q25" s="60">
        <v>585513254</v>
      </c>
      <c r="R25" s="60">
        <v>1865359416</v>
      </c>
      <c r="S25" s="60">
        <v>582320569</v>
      </c>
      <c r="T25" s="60">
        <v>584263691</v>
      </c>
      <c r="U25" s="60">
        <v>829785885</v>
      </c>
      <c r="V25" s="60">
        <v>1996370145</v>
      </c>
      <c r="W25" s="60">
        <v>7367135567</v>
      </c>
      <c r="X25" s="60">
        <v>7058527193</v>
      </c>
      <c r="Y25" s="60">
        <v>308608374</v>
      </c>
      <c r="Z25" s="140">
        <v>4.37</v>
      </c>
      <c r="AA25" s="155">
        <v>6924151483</v>
      </c>
    </row>
    <row r="26" spans="1:27" ht="13.5">
      <c r="A26" s="183" t="s">
        <v>38</v>
      </c>
      <c r="B26" s="182"/>
      <c r="C26" s="155">
        <v>106692332</v>
      </c>
      <c r="D26" s="155">
        <v>0</v>
      </c>
      <c r="E26" s="156">
        <v>116298270</v>
      </c>
      <c r="F26" s="60">
        <v>112646621</v>
      </c>
      <c r="G26" s="60">
        <v>9157124</v>
      </c>
      <c r="H26" s="60">
        <v>9025048</v>
      </c>
      <c r="I26" s="60">
        <v>9495586</v>
      </c>
      <c r="J26" s="60">
        <v>27677758</v>
      </c>
      <c r="K26" s="60">
        <v>9963520</v>
      </c>
      <c r="L26" s="60">
        <v>9408241</v>
      </c>
      <c r="M26" s="60">
        <v>9610942</v>
      </c>
      <c r="N26" s="60">
        <v>28982703</v>
      </c>
      <c r="O26" s="60">
        <v>9014624</v>
      </c>
      <c r="P26" s="60">
        <v>12847503</v>
      </c>
      <c r="Q26" s="60">
        <v>9591813</v>
      </c>
      <c r="R26" s="60">
        <v>31453940</v>
      </c>
      <c r="S26" s="60">
        <v>9674978</v>
      </c>
      <c r="T26" s="60">
        <v>9147244</v>
      </c>
      <c r="U26" s="60">
        <v>9900524</v>
      </c>
      <c r="V26" s="60">
        <v>28722746</v>
      </c>
      <c r="W26" s="60">
        <v>116837147</v>
      </c>
      <c r="X26" s="60">
        <v>116298266</v>
      </c>
      <c r="Y26" s="60">
        <v>538881</v>
      </c>
      <c r="Z26" s="140">
        <v>0.46</v>
      </c>
      <c r="AA26" s="155">
        <v>112646621</v>
      </c>
    </row>
    <row r="27" spans="1:27" ht="13.5">
      <c r="A27" s="183" t="s">
        <v>118</v>
      </c>
      <c r="B27" s="182"/>
      <c r="C27" s="155">
        <v>850661937</v>
      </c>
      <c r="D27" s="155">
        <v>0</v>
      </c>
      <c r="E27" s="156">
        <v>1063227742</v>
      </c>
      <c r="F27" s="60">
        <v>756459736</v>
      </c>
      <c r="G27" s="60">
        <v>23143963</v>
      </c>
      <c r="H27" s="60">
        <v>37526516</v>
      </c>
      <c r="I27" s="60">
        <v>22097742</v>
      </c>
      <c r="J27" s="60">
        <v>82768221</v>
      </c>
      <c r="K27" s="60">
        <v>21579346</v>
      </c>
      <c r="L27" s="60">
        <v>55299028</v>
      </c>
      <c r="M27" s="60">
        <v>33489193</v>
      </c>
      <c r="N27" s="60">
        <v>110367567</v>
      </c>
      <c r="O27" s="60">
        <v>22594896</v>
      </c>
      <c r="P27" s="60">
        <v>8454893</v>
      </c>
      <c r="Q27" s="60">
        <v>35290560</v>
      </c>
      <c r="R27" s="60">
        <v>66340349</v>
      </c>
      <c r="S27" s="60">
        <v>23764554</v>
      </c>
      <c r="T27" s="60">
        <v>25144435</v>
      </c>
      <c r="U27" s="60">
        <v>581785183</v>
      </c>
      <c r="V27" s="60">
        <v>630694172</v>
      </c>
      <c r="W27" s="60">
        <v>890170309</v>
      </c>
      <c r="X27" s="60">
        <v>1063227739</v>
      </c>
      <c r="Y27" s="60">
        <v>-173057430</v>
      </c>
      <c r="Z27" s="140">
        <v>-16.28</v>
      </c>
      <c r="AA27" s="155">
        <v>756459736</v>
      </c>
    </row>
    <row r="28" spans="1:27" ht="13.5">
      <c r="A28" s="183" t="s">
        <v>39</v>
      </c>
      <c r="B28" s="182"/>
      <c r="C28" s="155">
        <v>1454348836</v>
      </c>
      <c r="D28" s="155">
        <v>0</v>
      </c>
      <c r="E28" s="156">
        <v>1188780069</v>
      </c>
      <c r="F28" s="60">
        <v>1087524254</v>
      </c>
      <c r="G28" s="60">
        <v>86009574</v>
      </c>
      <c r="H28" s="60">
        <v>86012600</v>
      </c>
      <c r="I28" s="60">
        <v>101919971</v>
      </c>
      <c r="J28" s="60">
        <v>273942145</v>
      </c>
      <c r="K28" s="60">
        <v>99654172</v>
      </c>
      <c r="L28" s="60">
        <v>80690851</v>
      </c>
      <c r="M28" s="60">
        <v>98981975</v>
      </c>
      <c r="N28" s="60">
        <v>279326998</v>
      </c>
      <c r="O28" s="60">
        <v>91869827</v>
      </c>
      <c r="P28" s="60">
        <v>101793922</v>
      </c>
      <c r="Q28" s="60">
        <v>177286483</v>
      </c>
      <c r="R28" s="60">
        <v>370950232</v>
      </c>
      <c r="S28" s="60">
        <v>104339085</v>
      </c>
      <c r="T28" s="60">
        <v>121053175</v>
      </c>
      <c r="U28" s="60">
        <v>216375034</v>
      </c>
      <c r="V28" s="60">
        <v>441767294</v>
      </c>
      <c r="W28" s="60">
        <v>1365986669</v>
      </c>
      <c r="X28" s="60">
        <v>1188780066</v>
      </c>
      <c r="Y28" s="60">
        <v>177206603</v>
      </c>
      <c r="Z28" s="140">
        <v>14.91</v>
      </c>
      <c r="AA28" s="155">
        <v>1087524254</v>
      </c>
    </row>
    <row r="29" spans="1:27" ht="13.5">
      <c r="A29" s="183" t="s">
        <v>40</v>
      </c>
      <c r="B29" s="182"/>
      <c r="C29" s="155">
        <v>997466529</v>
      </c>
      <c r="D29" s="155">
        <v>0</v>
      </c>
      <c r="E29" s="156">
        <v>1029556174</v>
      </c>
      <c r="F29" s="60">
        <v>1039761667</v>
      </c>
      <c r="G29" s="60">
        <v>64204</v>
      </c>
      <c r="H29" s="60">
        <v>913875</v>
      </c>
      <c r="I29" s="60">
        <v>248668933</v>
      </c>
      <c r="J29" s="60">
        <v>249647012</v>
      </c>
      <c r="K29" s="60">
        <v>72121523</v>
      </c>
      <c r="L29" s="60">
        <v>1967274</v>
      </c>
      <c r="M29" s="60">
        <v>203299736</v>
      </c>
      <c r="N29" s="60">
        <v>277388533</v>
      </c>
      <c r="O29" s="60">
        <v>79639021</v>
      </c>
      <c r="P29" s="60">
        <v>9157166</v>
      </c>
      <c r="Q29" s="60">
        <v>82026599</v>
      </c>
      <c r="R29" s="60">
        <v>170822786</v>
      </c>
      <c r="S29" s="60">
        <v>68616413</v>
      </c>
      <c r="T29" s="60">
        <v>-4757285</v>
      </c>
      <c r="U29" s="60">
        <v>338011676</v>
      </c>
      <c r="V29" s="60">
        <v>401870804</v>
      </c>
      <c r="W29" s="60">
        <v>1099729135</v>
      </c>
      <c r="X29" s="60">
        <v>1029556170</v>
      </c>
      <c r="Y29" s="60">
        <v>70172965</v>
      </c>
      <c r="Z29" s="140">
        <v>6.82</v>
      </c>
      <c r="AA29" s="155">
        <v>1039761667</v>
      </c>
    </row>
    <row r="30" spans="1:27" ht="13.5">
      <c r="A30" s="183" t="s">
        <v>119</v>
      </c>
      <c r="B30" s="182"/>
      <c r="C30" s="155">
        <v>7574254174</v>
      </c>
      <c r="D30" s="155">
        <v>0</v>
      </c>
      <c r="E30" s="156">
        <v>8795117744</v>
      </c>
      <c r="F30" s="60">
        <v>8796859852</v>
      </c>
      <c r="G30" s="60">
        <v>732025815</v>
      </c>
      <c r="H30" s="60">
        <v>419462857</v>
      </c>
      <c r="I30" s="60">
        <v>934086361</v>
      </c>
      <c r="J30" s="60">
        <v>2085575033</v>
      </c>
      <c r="K30" s="60">
        <v>1382526186</v>
      </c>
      <c r="L30" s="60">
        <v>711221191</v>
      </c>
      <c r="M30" s="60">
        <v>878650381</v>
      </c>
      <c r="N30" s="60">
        <v>2972397758</v>
      </c>
      <c r="O30" s="60">
        <v>655856237</v>
      </c>
      <c r="P30" s="60">
        <v>649708299</v>
      </c>
      <c r="Q30" s="60">
        <v>657230109</v>
      </c>
      <c r="R30" s="60">
        <v>1962794645</v>
      </c>
      <c r="S30" s="60">
        <v>661869649</v>
      </c>
      <c r="T30" s="60">
        <v>507302888</v>
      </c>
      <c r="U30" s="60">
        <v>901582858</v>
      </c>
      <c r="V30" s="60">
        <v>2070755395</v>
      </c>
      <c r="W30" s="60">
        <v>9091522831</v>
      </c>
      <c r="X30" s="60">
        <v>8795117745</v>
      </c>
      <c r="Y30" s="60">
        <v>296405086</v>
      </c>
      <c r="Z30" s="140">
        <v>3.37</v>
      </c>
      <c r="AA30" s="155">
        <v>8796859852</v>
      </c>
    </row>
    <row r="31" spans="1:27" ht="13.5">
      <c r="A31" s="183" t="s">
        <v>120</v>
      </c>
      <c r="B31" s="182"/>
      <c r="C31" s="155">
        <v>269431321</v>
      </c>
      <c r="D31" s="155">
        <v>0</v>
      </c>
      <c r="E31" s="156">
        <v>369258400</v>
      </c>
      <c r="F31" s="60">
        <v>316569505</v>
      </c>
      <c r="G31" s="60">
        <v>5727897</v>
      </c>
      <c r="H31" s="60">
        <v>19538755</v>
      </c>
      <c r="I31" s="60">
        <v>20905364</v>
      </c>
      <c r="J31" s="60">
        <v>46172016</v>
      </c>
      <c r="K31" s="60">
        <v>9941949</v>
      </c>
      <c r="L31" s="60">
        <v>44559401</v>
      </c>
      <c r="M31" s="60">
        <v>21834952</v>
      </c>
      <c r="N31" s="60">
        <v>76336302</v>
      </c>
      <c r="O31" s="60">
        <v>15357565</v>
      </c>
      <c r="P31" s="60">
        <v>18335995</v>
      </c>
      <c r="Q31" s="60">
        <v>11735183</v>
      </c>
      <c r="R31" s="60">
        <v>45428743</v>
      </c>
      <c r="S31" s="60">
        <v>16587024</v>
      </c>
      <c r="T31" s="60">
        <v>16894881</v>
      </c>
      <c r="U31" s="60">
        <v>52513474</v>
      </c>
      <c r="V31" s="60">
        <v>85995379</v>
      </c>
      <c r="W31" s="60">
        <v>253932440</v>
      </c>
      <c r="X31" s="60">
        <v>369258404</v>
      </c>
      <c r="Y31" s="60">
        <v>-115325964</v>
      </c>
      <c r="Z31" s="140">
        <v>-31.23</v>
      </c>
      <c r="AA31" s="155">
        <v>316569505</v>
      </c>
    </row>
    <row r="32" spans="1:27" ht="13.5">
      <c r="A32" s="183" t="s">
        <v>121</v>
      </c>
      <c r="B32" s="182"/>
      <c r="C32" s="155">
        <v>2948348135</v>
      </c>
      <c r="D32" s="155">
        <v>0</v>
      </c>
      <c r="E32" s="156">
        <v>1975981529</v>
      </c>
      <c r="F32" s="60">
        <v>2878126886</v>
      </c>
      <c r="G32" s="60">
        <v>167813629</v>
      </c>
      <c r="H32" s="60">
        <v>278119009</v>
      </c>
      <c r="I32" s="60">
        <v>252081635</v>
      </c>
      <c r="J32" s="60">
        <v>698014273</v>
      </c>
      <c r="K32" s="60">
        <v>247101151</v>
      </c>
      <c r="L32" s="60">
        <v>270107220</v>
      </c>
      <c r="M32" s="60">
        <v>202177075</v>
      </c>
      <c r="N32" s="60">
        <v>719385446</v>
      </c>
      <c r="O32" s="60">
        <v>73697508</v>
      </c>
      <c r="P32" s="60">
        <v>191129188</v>
      </c>
      <c r="Q32" s="60">
        <v>309887024</v>
      </c>
      <c r="R32" s="60">
        <v>574713720</v>
      </c>
      <c r="S32" s="60">
        <v>278431222</v>
      </c>
      <c r="T32" s="60">
        <v>269064119</v>
      </c>
      <c r="U32" s="60">
        <v>626636384</v>
      </c>
      <c r="V32" s="60">
        <v>1174131725</v>
      </c>
      <c r="W32" s="60">
        <v>3166245164</v>
      </c>
      <c r="X32" s="60">
        <v>1975981528</v>
      </c>
      <c r="Y32" s="60">
        <v>1190263636</v>
      </c>
      <c r="Z32" s="140">
        <v>60.24</v>
      </c>
      <c r="AA32" s="155">
        <v>2878126886</v>
      </c>
    </row>
    <row r="33" spans="1:27" ht="13.5">
      <c r="A33" s="183" t="s">
        <v>42</v>
      </c>
      <c r="B33" s="182"/>
      <c r="C33" s="155">
        <v>25600087</v>
      </c>
      <c r="D33" s="155">
        <v>0</v>
      </c>
      <c r="E33" s="156">
        <v>259297800</v>
      </c>
      <c r="F33" s="60">
        <v>254147800</v>
      </c>
      <c r="G33" s="60">
        <v>11887647</v>
      </c>
      <c r="H33" s="60">
        <v>831615</v>
      </c>
      <c r="I33" s="60">
        <v>3671204</v>
      </c>
      <c r="J33" s="60">
        <v>16390466</v>
      </c>
      <c r="K33" s="60">
        <v>23850741</v>
      </c>
      <c r="L33" s="60">
        <v>2212851</v>
      </c>
      <c r="M33" s="60">
        <v>13373773</v>
      </c>
      <c r="N33" s="60">
        <v>39437365</v>
      </c>
      <c r="O33" s="60">
        <v>17496848</v>
      </c>
      <c r="P33" s="60">
        <v>5022784</v>
      </c>
      <c r="Q33" s="60">
        <v>2511239</v>
      </c>
      <c r="R33" s="60">
        <v>25030871</v>
      </c>
      <c r="S33" s="60">
        <v>15813619</v>
      </c>
      <c r="T33" s="60">
        <v>2594451</v>
      </c>
      <c r="U33" s="60">
        <v>14532002</v>
      </c>
      <c r="V33" s="60">
        <v>32940072</v>
      </c>
      <c r="W33" s="60">
        <v>113798774</v>
      </c>
      <c r="X33" s="60">
        <v>259297800</v>
      </c>
      <c r="Y33" s="60">
        <v>-145499026</v>
      </c>
      <c r="Z33" s="140">
        <v>-56.11</v>
      </c>
      <c r="AA33" s="155">
        <v>254147800</v>
      </c>
    </row>
    <row r="34" spans="1:27" ht="13.5">
      <c r="A34" s="183" t="s">
        <v>43</v>
      </c>
      <c r="B34" s="182"/>
      <c r="C34" s="155">
        <v>3755145956</v>
      </c>
      <c r="D34" s="155">
        <v>0</v>
      </c>
      <c r="E34" s="156">
        <v>3854871462</v>
      </c>
      <c r="F34" s="60">
        <v>3906602858</v>
      </c>
      <c r="G34" s="60">
        <v>120143182</v>
      </c>
      <c r="H34" s="60">
        <v>224874460</v>
      </c>
      <c r="I34" s="60">
        <v>366908988</v>
      </c>
      <c r="J34" s="60">
        <v>711926630</v>
      </c>
      <c r="K34" s="60">
        <v>339936660</v>
      </c>
      <c r="L34" s="60">
        <v>350758940</v>
      </c>
      <c r="M34" s="60">
        <v>345386975</v>
      </c>
      <c r="N34" s="60">
        <v>1036082575</v>
      </c>
      <c r="O34" s="60">
        <v>225735725</v>
      </c>
      <c r="P34" s="60">
        <v>324554262</v>
      </c>
      <c r="Q34" s="60">
        <v>317101538</v>
      </c>
      <c r="R34" s="60">
        <v>867391525</v>
      </c>
      <c r="S34" s="60">
        <v>294167989</v>
      </c>
      <c r="T34" s="60">
        <v>356739002</v>
      </c>
      <c r="U34" s="60">
        <v>483283937</v>
      </c>
      <c r="V34" s="60">
        <v>1134190928</v>
      </c>
      <c r="W34" s="60">
        <v>3749591658</v>
      </c>
      <c r="X34" s="60">
        <v>3854871463</v>
      </c>
      <c r="Y34" s="60">
        <v>-105279805</v>
      </c>
      <c r="Z34" s="140">
        <v>-2.73</v>
      </c>
      <c r="AA34" s="155">
        <v>3906602858</v>
      </c>
    </row>
    <row r="35" spans="1:27" ht="13.5">
      <c r="A35" s="181" t="s">
        <v>122</v>
      </c>
      <c r="B35" s="185"/>
      <c r="C35" s="155">
        <v>192444605</v>
      </c>
      <c r="D35" s="155">
        <v>0</v>
      </c>
      <c r="E35" s="156">
        <v>0</v>
      </c>
      <c r="F35" s="60">
        <v>1000</v>
      </c>
      <c r="G35" s="60">
        <v>0</v>
      </c>
      <c r="H35" s="60">
        <v>0</v>
      </c>
      <c r="I35" s="60">
        <v>7</v>
      </c>
      <c r="J35" s="60">
        <v>7</v>
      </c>
      <c r="K35" s="60">
        <v>622163</v>
      </c>
      <c r="L35" s="60">
        <v>28705</v>
      </c>
      <c r="M35" s="60">
        <v>1151510</v>
      </c>
      <c r="N35" s="60">
        <v>1802378</v>
      </c>
      <c r="O35" s="60">
        <v>9803</v>
      </c>
      <c r="P35" s="60">
        <v>-1075212</v>
      </c>
      <c r="Q35" s="60">
        <v>-1213024</v>
      </c>
      <c r="R35" s="60">
        <v>-2278433</v>
      </c>
      <c r="S35" s="60">
        <v>1589934</v>
      </c>
      <c r="T35" s="60">
        <v>-3109256</v>
      </c>
      <c r="U35" s="60">
        <v>-122061361</v>
      </c>
      <c r="V35" s="60">
        <v>-123580683</v>
      </c>
      <c r="W35" s="60">
        <v>-124056731</v>
      </c>
      <c r="X35" s="60"/>
      <c r="Y35" s="60">
        <v>-124056731</v>
      </c>
      <c r="Z35" s="140">
        <v>0</v>
      </c>
      <c r="AA35" s="155">
        <v>1000</v>
      </c>
    </row>
    <row r="36" spans="1:27" ht="12.75">
      <c r="A36" s="193" t="s">
        <v>44</v>
      </c>
      <c r="B36" s="187"/>
      <c r="C36" s="188">
        <f aca="true" t="shared" si="1" ref="C36:Y36">SUM(C25:C35)</f>
        <v>24493347543</v>
      </c>
      <c r="D36" s="188">
        <f>SUM(D25:D35)</f>
        <v>0</v>
      </c>
      <c r="E36" s="189">
        <f t="shared" si="1"/>
        <v>25710916381</v>
      </c>
      <c r="F36" s="190">
        <f t="shared" si="1"/>
        <v>26072851662</v>
      </c>
      <c r="G36" s="190">
        <f t="shared" si="1"/>
        <v>1674739017</v>
      </c>
      <c r="H36" s="190">
        <f t="shared" si="1"/>
        <v>1591845737</v>
      </c>
      <c r="I36" s="190">
        <f t="shared" si="1"/>
        <v>2480533794</v>
      </c>
      <c r="J36" s="190">
        <f t="shared" si="1"/>
        <v>5747118548</v>
      </c>
      <c r="K36" s="190">
        <f t="shared" si="1"/>
        <v>2844443926</v>
      </c>
      <c r="L36" s="190">
        <f t="shared" si="1"/>
        <v>2378012394</v>
      </c>
      <c r="M36" s="190">
        <f t="shared" si="1"/>
        <v>2269452324</v>
      </c>
      <c r="N36" s="190">
        <f t="shared" si="1"/>
        <v>7491908644</v>
      </c>
      <c r="O36" s="190">
        <f t="shared" si="1"/>
        <v>1890884071</v>
      </c>
      <c r="P36" s="190">
        <f t="shared" si="1"/>
        <v>1900162945</v>
      </c>
      <c r="Q36" s="190">
        <f t="shared" si="1"/>
        <v>2186960778</v>
      </c>
      <c r="R36" s="190">
        <f t="shared" si="1"/>
        <v>5978007794</v>
      </c>
      <c r="S36" s="190">
        <f t="shared" si="1"/>
        <v>2057175036</v>
      </c>
      <c r="T36" s="190">
        <f t="shared" si="1"/>
        <v>1884337345</v>
      </c>
      <c r="U36" s="190">
        <f t="shared" si="1"/>
        <v>3932345596</v>
      </c>
      <c r="V36" s="190">
        <f t="shared" si="1"/>
        <v>7873857977</v>
      </c>
      <c r="W36" s="190">
        <f t="shared" si="1"/>
        <v>27090892963</v>
      </c>
      <c r="X36" s="190">
        <f t="shared" si="1"/>
        <v>25710916374</v>
      </c>
      <c r="Y36" s="190">
        <f t="shared" si="1"/>
        <v>1379976589</v>
      </c>
      <c r="Z36" s="191">
        <f>+IF(X36&lt;&gt;0,+(Y36/X36)*100,0)</f>
        <v>5.367278897906154</v>
      </c>
      <c r="AA36" s="188">
        <f>SUM(AA25:AA35)</f>
        <v>26072851662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-1386319131</v>
      </c>
      <c r="D38" s="199">
        <f>+D22-D36</f>
        <v>0</v>
      </c>
      <c r="E38" s="200">
        <f t="shared" si="2"/>
        <v>584915113</v>
      </c>
      <c r="F38" s="106">
        <f t="shared" si="2"/>
        <v>684079387</v>
      </c>
      <c r="G38" s="106">
        <f t="shared" si="2"/>
        <v>757643637</v>
      </c>
      <c r="H38" s="106">
        <f t="shared" si="2"/>
        <v>914736185</v>
      </c>
      <c r="I38" s="106">
        <f t="shared" si="2"/>
        <v>-496015094</v>
      </c>
      <c r="J38" s="106">
        <f t="shared" si="2"/>
        <v>1176364728</v>
      </c>
      <c r="K38" s="106">
        <f t="shared" si="2"/>
        <v>-940813347</v>
      </c>
      <c r="L38" s="106">
        <f t="shared" si="2"/>
        <v>172430269</v>
      </c>
      <c r="M38" s="106">
        <f t="shared" si="2"/>
        <v>-8002172</v>
      </c>
      <c r="N38" s="106">
        <f t="shared" si="2"/>
        <v>-776385250</v>
      </c>
      <c r="O38" s="106">
        <f t="shared" si="2"/>
        <v>52294921</v>
      </c>
      <c r="P38" s="106">
        <f t="shared" si="2"/>
        <v>-228546532</v>
      </c>
      <c r="Q38" s="106">
        <f t="shared" si="2"/>
        <v>489879152</v>
      </c>
      <c r="R38" s="106">
        <f t="shared" si="2"/>
        <v>313627541</v>
      </c>
      <c r="S38" s="106">
        <f t="shared" si="2"/>
        <v>-71975283</v>
      </c>
      <c r="T38" s="106">
        <f t="shared" si="2"/>
        <v>74291613</v>
      </c>
      <c r="U38" s="106">
        <f t="shared" si="2"/>
        <v>-2005503563</v>
      </c>
      <c r="V38" s="106">
        <f t="shared" si="2"/>
        <v>-2003187233</v>
      </c>
      <c r="W38" s="106">
        <f t="shared" si="2"/>
        <v>-1289580214</v>
      </c>
      <c r="X38" s="106">
        <f>IF(F22=F36,0,X22-X36)</f>
        <v>584915124</v>
      </c>
      <c r="Y38" s="106">
        <f t="shared" si="2"/>
        <v>-1874495338</v>
      </c>
      <c r="Z38" s="201">
        <f>+IF(X38&lt;&gt;0,+(Y38/X38)*100,0)</f>
        <v>-320.4730500352048</v>
      </c>
      <c r="AA38" s="199">
        <f>+AA22-AA36</f>
        <v>684079387</v>
      </c>
    </row>
    <row r="39" spans="1:27" ht="13.5">
      <c r="A39" s="181" t="s">
        <v>46</v>
      </c>
      <c r="B39" s="185"/>
      <c r="C39" s="155">
        <v>2564981575</v>
      </c>
      <c r="D39" s="155">
        <v>0</v>
      </c>
      <c r="E39" s="156">
        <v>2453159682</v>
      </c>
      <c r="F39" s="60">
        <v>2456035754</v>
      </c>
      <c r="G39" s="60">
        <v>50619582</v>
      </c>
      <c r="H39" s="60">
        <v>94503220</v>
      </c>
      <c r="I39" s="60">
        <v>52686725</v>
      </c>
      <c r="J39" s="60">
        <v>197809527</v>
      </c>
      <c r="K39" s="60">
        <v>186723119</v>
      </c>
      <c r="L39" s="60">
        <v>201049870</v>
      </c>
      <c r="M39" s="60">
        <v>367722753</v>
      </c>
      <c r="N39" s="60">
        <v>755495742</v>
      </c>
      <c r="O39" s="60">
        <v>61647418</v>
      </c>
      <c r="P39" s="60">
        <v>148582205</v>
      </c>
      <c r="Q39" s="60">
        <v>266614888</v>
      </c>
      <c r="R39" s="60">
        <v>476844511</v>
      </c>
      <c r="S39" s="60">
        <v>232852892</v>
      </c>
      <c r="T39" s="60">
        <v>254393564</v>
      </c>
      <c r="U39" s="60">
        <v>314029663</v>
      </c>
      <c r="V39" s="60">
        <v>801276119</v>
      </c>
      <c r="W39" s="60">
        <v>2231425899</v>
      </c>
      <c r="X39" s="60">
        <v>2453159682</v>
      </c>
      <c r="Y39" s="60">
        <v>-221733783</v>
      </c>
      <c r="Z39" s="140">
        <v>-9.04</v>
      </c>
      <c r="AA39" s="155">
        <v>2456035754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1178662444</v>
      </c>
      <c r="D42" s="206">
        <f>SUM(D38:D41)</f>
        <v>0</v>
      </c>
      <c r="E42" s="207">
        <f t="shared" si="3"/>
        <v>3038074795</v>
      </c>
      <c r="F42" s="88">
        <f t="shared" si="3"/>
        <v>3140115141</v>
      </c>
      <c r="G42" s="88">
        <f t="shared" si="3"/>
        <v>808263219</v>
      </c>
      <c r="H42" s="88">
        <f t="shared" si="3"/>
        <v>1009239405</v>
      </c>
      <c r="I42" s="88">
        <f t="shared" si="3"/>
        <v>-443328369</v>
      </c>
      <c r="J42" s="88">
        <f t="shared" si="3"/>
        <v>1374174255</v>
      </c>
      <c r="K42" s="88">
        <f t="shared" si="3"/>
        <v>-754090228</v>
      </c>
      <c r="L42" s="88">
        <f t="shared" si="3"/>
        <v>373480139</v>
      </c>
      <c r="M42" s="88">
        <f t="shared" si="3"/>
        <v>359720581</v>
      </c>
      <c r="N42" s="88">
        <f t="shared" si="3"/>
        <v>-20889508</v>
      </c>
      <c r="O42" s="88">
        <f t="shared" si="3"/>
        <v>113942339</v>
      </c>
      <c r="P42" s="88">
        <f t="shared" si="3"/>
        <v>-79964327</v>
      </c>
      <c r="Q42" s="88">
        <f t="shared" si="3"/>
        <v>756494040</v>
      </c>
      <c r="R42" s="88">
        <f t="shared" si="3"/>
        <v>790472052</v>
      </c>
      <c r="S42" s="88">
        <f t="shared" si="3"/>
        <v>160877609</v>
      </c>
      <c r="T42" s="88">
        <f t="shared" si="3"/>
        <v>328685177</v>
      </c>
      <c r="U42" s="88">
        <f t="shared" si="3"/>
        <v>-1691473900</v>
      </c>
      <c r="V42" s="88">
        <f t="shared" si="3"/>
        <v>-1201911114</v>
      </c>
      <c r="W42" s="88">
        <f t="shared" si="3"/>
        <v>941845685</v>
      </c>
      <c r="X42" s="88">
        <f t="shared" si="3"/>
        <v>3038074806</v>
      </c>
      <c r="Y42" s="88">
        <f t="shared" si="3"/>
        <v>-2096229121</v>
      </c>
      <c r="Z42" s="208">
        <f>+IF(X42&lt;&gt;0,+(Y42/X42)*100,0)</f>
        <v>-68.99860124774031</v>
      </c>
      <c r="AA42" s="206">
        <f>SUM(AA38:AA41)</f>
        <v>3140115141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1178662444</v>
      </c>
      <c r="D44" s="210">
        <f>+D42-D43</f>
        <v>0</v>
      </c>
      <c r="E44" s="211">
        <f t="shared" si="4"/>
        <v>3038074795</v>
      </c>
      <c r="F44" s="77">
        <f t="shared" si="4"/>
        <v>3140115141</v>
      </c>
      <c r="G44" s="77">
        <f t="shared" si="4"/>
        <v>808263219</v>
      </c>
      <c r="H44" s="77">
        <f t="shared" si="4"/>
        <v>1009239405</v>
      </c>
      <c r="I44" s="77">
        <f t="shared" si="4"/>
        <v>-443328369</v>
      </c>
      <c r="J44" s="77">
        <f t="shared" si="4"/>
        <v>1374174255</v>
      </c>
      <c r="K44" s="77">
        <f t="shared" si="4"/>
        <v>-754090228</v>
      </c>
      <c r="L44" s="77">
        <f t="shared" si="4"/>
        <v>373480139</v>
      </c>
      <c r="M44" s="77">
        <f t="shared" si="4"/>
        <v>359720581</v>
      </c>
      <c r="N44" s="77">
        <f t="shared" si="4"/>
        <v>-20889508</v>
      </c>
      <c r="O44" s="77">
        <f t="shared" si="4"/>
        <v>113942339</v>
      </c>
      <c r="P44" s="77">
        <f t="shared" si="4"/>
        <v>-79964327</v>
      </c>
      <c r="Q44" s="77">
        <f t="shared" si="4"/>
        <v>756494040</v>
      </c>
      <c r="R44" s="77">
        <f t="shared" si="4"/>
        <v>790472052</v>
      </c>
      <c r="S44" s="77">
        <f t="shared" si="4"/>
        <v>160877609</v>
      </c>
      <c r="T44" s="77">
        <f t="shared" si="4"/>
        <v>328685177</v>
      </c>
      <c r="U44" s="77">
        <f t="shared" si="4"/>
        <v>-1691473900</v>
      </c>
      <c r="V44" s="77">
        <f t="shared" si="4"/>
        <v>-1201911114</v>
      </c>
      <c r="W44" s="77">
        <f t="shared" si="4"/>
        <v>941845685</v>
      </c>
      <c r="X44" s="77">
        <f t="shared" si="4"/>
        <v>3038074806</v>
      </c>
      <c r="Y44" s="77">
        <f t="shared" si="4"/>
        <v>-2096229121</v>
      </c>
      <c r="Z44" s="212">
        <f>+IF(X44&lt;&gt;0,+(Y44/X44)*100,0)</f>
        <v>-68.99860124774031</v>
      </c>
      <c r="AA44" s="210">
        <f>+AA42-AA43</f>
        <v>3140115141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1178662444</v>
      </c>
      <c r="D46" s="206">
        <f>SUM(D44:D45)</f>
        <v>0</v>
      </c>
      <c r="E46" s="207">
        <f t="shared" si="5"/>
        <v>3038074795</v>
      </c>
      <c r="F46" s="88">
        <f t="shared" si="5"/>
        <v>3140115141</v>
      </c>
      <c r="G46" s="88">
        <f t="shared" si="5"/>
        <v>808263219</v>
      </c>
      <c r="H46" s="88">
        <f t="shared" si="5"/>
        <v>1009239405</v>
      </c>
      <c r="I46" s="88">
        <f t="shared" si="5"/>
        <v>-443328369</v>
      </c>
      <c r="J46" s="88">
        <f t="shared" si="5"/>
        <v>1374174255</v>
      </c>
      <c r="K46" s="88">
        <f t="shared" si="5"/>
        <v>-754090228</v>
      </c>
      <c r="L46" s="88">
        <f t="shared" si="5"/>
        <v>373480139</v>
      </c>
      <c r="M46" s="88">
        <f t="shared" si="5"/>
        <v>359720581</v>
      </c>
      <c r="N46" s="88">
        <f t="shared" si="5"/>
        <v>-20889508</v>
      </c>
      <c r="O46" s="88">
        <f t="shared" si="5"/>
        <v>113942339</v>
      </c>
      <c r="P46" s="88">
        <f t="shared" si="5"/>
        <v>-79964327</v>
      </c>
      <c r="Q46" s="88">
        <f t="shared" si="5"/>
        <v>756494040</v>
      </c>
      <c r="R46" s="88">
        <f t="shared" si="5"/>
        <v>790472052</v>
      </c>
      <c r="S46" s="88">
        <f t="shared" si="5"/>
        <v>160877609</v>
      </c>
      <c r="T46" s="88">
        <f t="shared" si="5"/>
        <v>328685177</v>
      </c>
      <c r="U46" s="88">
        <f t="shared" si="5"/>
        <v>-1691473900</v>
      </c>
      <c r="V46" s="88">
        <f t="shared" si="5"/>
        <v>-1201911114</v>
      </c>
      <c r="W46" s="88">
        <f t="shared" si="5"/>
        <v>941845685</v>
      </c>
      <c r="X46" s="88">
        <f t="shared" si="5"/>
        <v>3038074806</v>
      </c>
      <c r="Y46" s="88">
        <f t="shared" si="5"/>
        <v>-2096229121</v>
      </c>
      <c r="Z46" s="208">
        <f>+IF(X46&lt;&gt;0,+(Y46/X46)*100,0)</f>
        <v>-68.99860124774031</v>
      </c>
      <c r="AA46" s="206">
        <f>SUM(AA44:AA45)</f>
        <v>3140115141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1178662444</v>
      </c>
      <c r="D48" s="217">
        <f>SUM(D46:D47)</f>
        <v>0</v>
      </c>
      <c r="E48" s="218">
        <f t="shared" si="6"/>
        <v>3038074795</v>
      </c>
      <c r="F48" s="219">
        <f t="shared" si="6"/>
        <v>3140115141</v>
      </c>
      <c r="G48" s="219">
        <f t="shared" si="6"/>
        <v>808263219</v>
      </c>
      <c r="H48" s="220">
        <f t="shared" si="6"/>
        <v>1009239405</v>
      </c>
      <c r="I48" s="220">
        <f t="shared" si="6"/>
        <v>-443328369</v>
      </c>
      <c r="J48" s="220">
        <f t="shared" si="6"/>
        <v>1374174255</v>
      </c>
      <c r="K48" s="220">
        <f t="shared" si="6"/>
        <v>-754090228</v>
      </c>
      <c r="L48" s="220">
        <f t="shared" si="6"/>
        <v>373480139</v>
      </c>
      <c r="M48" s="219">
        <f t="shared" si="6"/>
        <v>359720581</v>
      </c>
      <c r="N48" s="219">
        <f t="shared" si="6"/>
        <v>-20889508</v>
      </c>
      <c r="O48" s="220">
        <f t="shared" si="6"/>
        <v>113942339</v>
      </c>
      <c r="P48" s="220">
        <f t="shared" si="6"/>
        <v>-79964327</v>
      </c>
      <c r="Q48" s="220">
        <f t="shared" si="6"/>
        <v>756494040</v>
      </c>
      <c r="R48" s="220">
        <f t="shared" si="6"/>
        <v>790472052</v>
      </c>
      <c r="S48" s="220">
        <f t="shared" si="6"/>
        <v>160877609</v>
      </c>
      <c r="T48" s="219">
        <f t="shared" si="6"/>
        <v>328685177</v>
      </c>
      <c r="U48" s="219">
        <f t="shared" si="6"/>
        <v>-1691473900</v>
      </c>
      <c r="V48" s="220">
        <f t="shared" si="6"/>
        <v>-1201911114</v>
      </c>
      <c r="W48" s="220">
        <f t="shared" si="6"/>
        <v>941845685</v>
      </c>
      <c r="X48" s="220">
        <f t="shared" si="6"/>
        <v>3038074806</v>
      </c>
      <c r="Y48" s="220">
        <f t="shared" si="6"/>
        <v>-2096229121</v>
      </c>
      <c r="Z48" s="221">
        <f>+IF(X48&lt;&gt;0,+(Y48/X48)*100,0)</f>
        <v>-68.99860124774031</v>
      </c>
      <c r="AA48" s="222">
        <f>SUM(AA46:AA47)</f>
        <v>3140115141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409950883</v>
      </c>
      <c r="D5" s="153">
        <f>SUM(D6:D8)</f>
        <v>0</v>
      </c>
      <c r="E5" s="154">
        <f t="shared" si="0"/>
        <v>381481060</v>
      </c>
      <c r="F5" s="100">
        <f t="shared" si="0"/>
        <v>375105575</v>
      </c>
      <c r="G5" s="100">
        <f t="shared" si="0"/>
        <v>0</v>
      </c>
      <c r="H5" s="100">
        <f t="shared" si="0"/>
        <v>74846600</v>
      </c>
      <c r="I5" s="100">
        <f t="shared" si="0"/>
        <v>272071</v>
      </c>
      <c r="J5" s="100">
        <f t="shared" si="0"/>
        <v>75118671</v>
      </c>
      <c r="K5" s="100">
        <f t="shared" si="0"/>
        <v>30985040</v>
      </c>
      <c r="L5" s="100">
        <f t="shared" si="0"/>
        <v>38631228</v>
      </c>
      <c r="M5" s="100">
        <f t="shared" si="0"/>
        <v>1661395</v>
      </c>
      <c r="N5" s="100">
        <f t="shared" si="0"/>
        <v>71277663</v>
      </c>
      <c r="O5" s="100">
        <f t="shared" si="0"/>
        <v>4031896</v>
      </c>
      <c r="P5" s="100">
        <f t="shared" si="0"/>
        <v>37790802</v>
      </c>
      <c r="Q5" s="100">
        <f t="shared" si="0"/>
        <v>6907240</v>
      </c>
      <c r="R5" s="100">
        <f t="shared" si="0"/>
        <v>48729938</v>
      </c>
      <c r="S5" s="100">
        <f t="shared" si="0"/>
        <v>22832263</v>
      </c>
      <c r="T5" s="100">
        <f t="shared" si="0"/>
        <v>61352402</v>
      </c>
      <c r="U5" s="100">
        <f t="shared" si="0"/>
        <v>62535180</v>
      </c>
      <c r="V5" s="100">
        <f t="shared" si="0"/>
        <v>146719845</v>
      </c>
      <c r="W5" s="100">
        <f t="shared" si="0"/>
        <v>341846117</v>
      </c>
      <c r="X5" s="100">
        <f t="shared" si="0"/>
        <v>381481060</v>
      </c>
      <c r="Y5" s="100">
        <f t="shared" si="0"/>
        <v>-39634943</v>
      </c>
      <c r="Z5" s="137">
        <f>+IF(X5&lt;&gt;0,+(Y5/X5)*100,0)</f>
        <v>-10.389753818970725</v>
      </c>
      <c r="AA5" s="153">
        <f>SUM(AA6:AA8)</f>
        <v>375105575</v>
      </c>
    </row>
    <row r="6" spans="1:27" ht="13.5">
      <c r="A6" s="138" t="s">
        <v>75</v>
      </c>
      <c r="B6" s="136"/>
      <c r="C6" s="155">
        <v>249249114</v>
      </c>
      <c r="D6" s="155"/>
      <c r="E6" s="156">
        <v>112801000</v>
      </c>
      <c r="F6" s="60">
        <v>84225515</v>
      </c>
      <c r="G6" s="60"/>
      <c r="H6" s="60"/>
      <c r="I6" s="60">
        <v>5250</v>
      </c>
      <c r="J6" s="60">
        <v>5250</v>
      </c>
      <c r="K6" s="60">
        <v>10202549</v>
      </c>
      <c r="L6" s="60">
        <v>11387402</v>
      </c>
      <c r="M6" s="60">
        <v>958622</v>
      </c>
      <c r="N6" s="60">
        <v>22548573</v>
      </c>
      <c r="O6" s="60">
        <v>1085777</v>
      </c>
      <c r="P6" s="60">
        <v>23511697</v>
      </c>
      <c r="Q6" s="60">
        <v>1710738</v>
      </c>
      <c r="R6" s="60">
        <v>26308212</v>
      </c>
      <c r="S6" s="60">
        <v>13925960</v>
      </c>
      <c r="T6" s="60">
        <v>13107131</v>
      </c>
      <c r="U6" s="60">
        <v>3198217</v>
      </c>
      <c r="V6" s="60">
        <v>30231308</v>
      </c>
      <c r="W6" s="60">
        <v>79093343</v>
      </c>
      <c r="X6" s="60">
        <v>112801000</v>
      </c>
      <c r="Y6" s="60">
        <v>-33707657</v>
      </c>
      <c r="Z6" s="140">
        <v>-29.88</v>
      </c>
      <c r="AA6" s="62">
        <v>84225515</v>
      </c>
    </row>
    <row r="7" spans="1:27" ht="13.5">
      <c r="A7" s="138" t="s">
        <v>76</v>
      </c>
      <c r="B7" s="136"/>
      <c r="C7" s="157"/>
      <c r="D7" s="157"/>
      <c r="E7" s="158">
        <v>30000000</v>
      </c>
      <c r="F7" s="159">
        <v>30000000</v>
      </c>
      <c r="G7" s="159"/>
      <c r="H7" s="159"/>
      <c r="I7" s="159"/>
      <c r="J7" s="159"/>
      <c r="K7" s="159">
        <v>7283508</v>
      </c>
      <c r="L7" s="159">
        <v>9104385</v>
      </c>
      <c r="M7" s="159"/>
      <c r="N7" s="159">
        <v>16387893</v>
      </c>
      <c r="O7" s="159"/>
      <c r="P7" s="159"/>
      <c r="Q7" s="159"/>
      <c r="R7" s="159"/>
      <c r="S7" s="159"/>
      <c r="T7" s="159"/>
      <c r="U7" s="159">
        <v>3641754</v>
      </c>
      <c r="V7" s="159">
        <v>3641754</v>
      </c>
      <c r="W7" s="159">
        <v>20029647</v>
      </c>
      <c r="X7" s="159">
        <v>30000000</v>
      </c>
      <c r="Y7" s="159">
        <v>-9970353</v>
      </c>
      <c r="Z7" s="141">
        <v>-33.23</v>
      </c>
      <c r="AA7" s="225">
        <v>30000000</v>
      </c>
    </row>
    <row r="8" spans="1:27" ht="13.5">
      <c r="A8" s="138" t="s">
        <v>77</v>
      </c>
      <c r="B8" s="136"/>
      <c r="C8" s="155">
        <v>160701769</v>
      </c>
      <c r="D8" s="155"/>
      <c r="E8" s="156">
        <v>238680060</v>
      </c>
      <c r="F8" s="60">
        <v>260880060</v>
      </c>
      <c r="G8" s="60"/>
      <c r="H8" s="60">
        <v>74846600</v>
      </c>
      <c r="I8" s="60">
        <v>266821</v>
      </c>
      <c r="J8" s="60">
        <v>75113421</v>
      </c>
      <c r="K8" s="60">
        <v>13498983</v>
      </c>
      <c r="L8" s="60">
        <v>18139441</v>
      </c>
      <c r="M8" s="60">
        <v>702773</v>
      </c>
      <c r="N8" s="60">
        <v>32341197</v>
      </c>
      <c r="O8" s="60">
        <v>2946119</v>
      </c>
      <c r="P8" s="60">
        <v>14279105</v>
      </c>
      <c r="Q8" s="60">
        <v>5196502</v>
      </c>
      <c r="R8" s="60">
        <v>22421726</v>
      </c>
      <c r="S8" s="60">
        <v>8906303</v>
      </c>
      <c r="T8" s="60">
        <v>48245271</v>
      </c>
      <c r="U8" s="60">
        <v>55695209</v>
      </c>
      <c r="V8" s="60">
        <v>112846783</v>
      </c>
      <c r="W8" s="60">
        <v>242723127</v>
      </c>
      <c r="X8" s="60">
        <v>238680060</v>
      </c>
      <c r="Y8" s="60">
        <v>4043067</v>
      </c>
      <c r="Z8" s="140">
        <v>1.69</v>
      </c>
      <c r="AA8" s="62">
        <v>260880060</v>
      </c>
    </row>
    <row r="9" spans="1:27" ht="13.5">
      <c r="A9" s="135" t="s">
        <v>78</v>
      </c>
      <c r="B9" s="136"/>
      <c r="C9" s="153">
        <f aca="true" t="shared" si="1" ref="C9:Y9">SUM(C10:C14)</f>
        <v>1098819735</v>
      </c>
      <c r="D9" s="153">
        <f>SUM(D10:D14)</f>
        <v>0</v>
      </c>
      <c r="E9" s="154">
        <f t="shared" si="1"/>
        <v>941500072</v>
      </c>
      <c r="F9" s="100">
        <f t="shared" si="1"/>
        <v>963286686</v>
      </c>
      <c r="G9" s="100">
        <f t="shared" si="1"/>
        <v>55244079</v>
      </c>
      <c r="H9" s="100">
        <f t="shared" si="1"/>
        <v>-8027221</v>
      </c>
      <c r="I9" s="100">
        <f t="shared" si="1"/>
        <v>-12641788</v>
      </c>
      <c r="J9" s="100">
        <f t="shared" si="1"/>
        <v>34575070</v>
      </c>
      <c r="K9" s="100">
        <f t="shared" si="1"/>
        <v>32126142</v>
      </c>
      <c r="L9" s="100">
        <f t="shared" si="1"/>
        <v>59566778</v>
      </c>
      <c r="M9" s="100">
        <f t="shared" si="1"/>
        <v>79963521</v>
      </c>
      <c r="N9" s="100">
        <f t="shared" si="1"/>
        <v>171656441</v>
      </c>
      <c r="O9" s="100">
        <f t="shared" si="1"/>
        <v>58735906</v>
      </c>
      <c r="P9" s="100">
        <f t="shared" si="1"/>
        <v>65396767</v>
      </c>
      <c r="Q9" s="100">
        <f t="shared" si="1"/>
        <v>127655350</v>
      </c>
      <c r="R9" s="100">
        <f t="shared" si="1"/>
        <v>251788023</v>
      </c>
      <c r="S9" s="100">
        <f t="shared" si="1"/>
        <v>93275289</v>
      </c>
      <c r="T9" s="100">
        <f t="shared" si="1"/>
        <v>371910645</v>
      </c>
      <c r="U9" s="100">
        <f t="shared" si="1"/>
        <v>138220995</v>
      </c>
      <c r="V9" s="100">
        <f t="shared" si="1"/>
        <v>603406929</v>
      </c>
      <c r="W9" s="100">
        <f t="shared" si="1"/>
        <v>1061426463</v>
      </c>
      <c r="X9" s="100">
        <f t="shared" si="1"/>
        <v>941500072</v>
      </c>
      <c r="Y9" s="100">
        <f t="shared" si="1"/>
        <v>119926391</v>
      </c>
      <c r="Z9" s="137">
        <f>+IF(X9&lt;&gt;0,+(Y9/X9)*100,0)</f>
        <v>12.737799450747147</v>
      </c>
      <c r="AA9" s="102">
        <f>SUM(AA10:AA14)</f>
        <v>963286686</v>
      </c>
    </row>
    <row r="10" spans="1:27" ht="13.5">
      <c r="A10" s="138" t="s">
        <v>79</v>
      </c>
      <c r="B10" s="136"/>
      <c r="C10" s="155">
        <v>49891397</v>
      </c>
      <c r="D10" s="155"/>
      <c r="E10" s="156">
        <v>34000000</v>
      </c>
      <c r="F10" s="60">
        <v>39185402</v>
      </c>
      <c r="G10" s="60"/>
      <c r="H10" s="60"/>
      <c r="I10" s="60"/>
      <c r="J10" s="60"/>
      <c r="K10" s="60"/>
      <c r="L10" s="60">
        <v>2623707</v>
      </c>
      <c r="M10" s="60">
        <v>1890609</v>
      </c>
      <c r="N10" s="60">
        <v>4514316</v>
      </c>
      <c r="O10" s="60">
        <v>1177563</v>
      </c>
      <c r="P10" s="60">
        <v>603375</v>
      </c>
      <c r="Q10" s="60">
        <v>4988748</v>
      </c>
      <c r="R10" s="60">
        <v>6769686</v>
      </c>
      <c r="S10" s="60">
        <v>3740109</v>
      </c>
      <c r="T10" s="60">
        <v>2815136</v>
      </c>
      <c r="U10" s="60">
        <v>13785546</v>
      </c>
      <c r="V10" s="60">
        <v>20340791</v>
      </c>
      <c r="W10" s="60">
        <v>31624793</v>
      </c>
      <c r="X10" s="60">
        <v>34000000</v>
      </c>
      <c r="Y10" s="60">
        <v>-2375207</v>
      </c>
      <c r="Z10" s="140">
        <v>-6.99</v>
      </c>
      <c r="AA10" s="62">
        <v>39185402</v>
      </c>
    </row>
    <row r="11" spans="1:27" ht="13.5">
      <c r="A11" s="138" t="s">
        <v>80</v>
      </c>
      <c r="B11" s="136"/>
      <c r="C11" s="155">
        <v>105709179</v>
      </c>
      <c r="D11" s="155"/>
      <c r="E11" s="156">
        <v>136000000</v>
      </c>
      <c r="F11" s="60">
        <v>136873059</v>
      </c>
      <c r="G11" s="60">
        <v>354344</v>
      </c>
      <c r="H11" s="60">
        <v>171321</v>
      </c>
      <c r="I11" s="60">
        <v>31361</v>
      </c>
      <c r="J11" s="60">
        <v>557026</v>
      </c>
      <c r="K11" s="60">
        <v>2145278</v>
      </c>
      <c r="L11" s="60">
        <v>545796</v>
      </c>
      <c r="M11" s="60">
        <v>7493902</v>
      </c>
      <c r="N11" s="60">
        <v>10184976</v>
      </c>
      <c r="O11" s="60">
        <v>6253835</v>
      </c>
      <c r="P11" s="60">
        <v>11460349</v>
      </c>
      <c r="Q11" s="60">
        <v>6771176</v>
      </c>
      <c r="R11" s="60">
        <v>24485360</v>
      </c>
      <c r="S11" s="60">
        <v>6729561</v>
      </c>
      <c r="T11" s="60">
        <v>12206904</v>
      </c>
      <c r="U11" s="60">
        <v>36615987</v>
      </c>
      <c r="V11" s="60">
        <v>55552452</v>
      </c>
      <c r="W11" s="60">
        <v>90779814</v>
      </c>
      <c r="X11" s="60">
        <v>136000000</v>
      </c>
      <c r="Y11" s="60">
        <v>-45220186</v>
      </c>
      <c r="Z11" s="140">
        <v>-33.25</v>
      </c>
      <c r="AA11" s="62">
        <v>136873059</v>
      </c>
    </row>
    <row r="12" spans="1:27" ht="13.5">
      <c r="A12" s="138" t="s">
        <v>81</v>
      </c>
      <c r="B12" s="136"/>
      <c r="C12" s="155">
        <v>31608455</v>
      </c>
      <c r="D12" s="155"/>
      <c r="E12" s="156">
        <v>16000000</v>
      </c>
      <c r="F12" s="60">
        <v>16000000</v>
      </c>
      <c r="G12" s="60"/>
      <c r="H12" s="60">
        <v>1065567</v>
      </c>
      <c r="I12" s="60">
        <v>55400</v>
      </c>
      <c r="J12" s="60">
        <v>1120967</v>
      </c>
      <c r="K12" s="60">
        <v>733846</v>
      </c>
      <c r="L12" s="60">
        <v>45110</v>
      </c>
      <c r="M12" s="60">
        <v>498409</v>
      </c>
      <c r="N12" s="60">
        <v>1277365</v>
      </c>
      <c r="O12" s="60">
        <v>995304</v>
      </c>
      <c r="P12" s="60"/>
      <c r="Q12" s="60">
        <v>888546</v>
      </c>
      <c r="R12" s="60">
        <v>1883850</v>
      </c>
      <c r="S12" s="60">
        <v>1095211</v>
      </c>
      <c r="T12" s="60">
        <v>397912</v>
      </c>
      <c r="U12" s="60">
        <v>9015767</v>
      </c>
      <c r="V12" s="60">
        <v>10508890</v>
      </c>
      <c r="W12" s="60">
        <v>14791072</v>
      </c>
      <c r="X12" s="60">
        <v>16000000</v>
      </c>
      <c r="Y12" s="60">
        <v>-1208928</v>
      </c>
      <c r="Z12" s="140">
        <v>-7.56</v>
      </c>
      <c r="AA12" s="62">
        <v>16000000</v>
      </c>
    </row>
    <row r="13" spans="1:27" ht="13.5">
      <c r="A13" s="138" t="s">
        <v>82</v>
      </c>
      <c r="B13" s="136"/>
      <c r="C13" s="155">
        <v>873448099</v>
      </c>
      <c r="D13" s="155"/>
      <c r="E13" s="156">
        <v>670500072</v>
      </c>
      <c r="F13" s="60">
        <v>682964679</v>
      </c>
      <c r="G13" s="60">
        <v>50619582</v>
      </c>
      <c r="H13" s="60">
        <v>-17347928</v>
      </c>
      <c r="I13" s="60">
        <v>-16116155</v>
      </c>
      <c r="J13" s="60">
        <v>17155499</v>
      </c>
      <c r="K13" s="60">
        <v>23582207</v>
      </c>
      <c r="L13" s="60">
        <v>50773911</v>
      </c>
      <c r="M13" s="60">
        <v>67186902</v>
      </c>
      <c r="N13" s="60">
        <v>141543020</v>
      </c>
      <c r="O13" s="60">
        <v>48421863</v>
      </c>
      <c r="P13" s="60">
        <v>52409616</v>
      </c>
      <c r="Q13" s="60">
        <v>98992006</v>
      </c>
      <c r="R13" s="60">
        <v>199823485</v>
      </c>
      <c r="S13" s="60">
        <v>79629908</v>
      </c>
      <c r="T13" s="60">
        <v>338421941</v>
      </c>
      <c r="U13" s="60">
        <v>62449616</v>
      </c>
      <c r="V13" s="60">
        <v>480501465</v>
      </c>
      <c r="W13" s="60">
        <v>839023469</v>
      </c>
      <c r="X13" s="60">
        <v>670500072</v>
      </c>
      <c r="Y13" s="60">
        <v>168523397</v>
      </c>
      <c r="Z13" s="140">
        <v>25.13</v>
      </c>
      <c r="AA13" s="62">
        <v>682964679</v>
      </c>
    </row>
    <row r="14" spans="1:27" ht="13.5">
      <c r="A14" s="138" t="s">
        <v>83</v>
      </c>
      <c r="B14" s="136"/>
      <c r="C14" s="157">
        <v>38162605</v>
      </c>
      <c r="D14" s="157"/>
      <c r="E14" s="158">
        <v>85000000</v>
      </c>
      <c r="F14" s="159">
        <v>88263546</v>
      </c>
      <c r="G14" s="159">
        <v>4270153</v>
      </c>
      <c r="H14" s="159">
        <v>8083819</v>
      </c>
      <c r="I14" s="159">
        <v>3387606</v>
      </c>
      <c r="J14" s="159">
        <v>15741578</v>
      </c>
      <c r="K14" s="159">
        <v>5664811</v>
      </c>
      <c r="L14" s="159">
        <v>5578254</v>
      </c>
      <c r="M14" s="159">
        <v>2893699</v>
      </c>
      <c r="N14" s="159">
        <v>14136764</v>
      </c>
      <c r="O14" s="159">
        <v>1887341</v>
      </c>
      <c r="P14" s="159">
        <v>923427</v>
      </c>
      <c r="Q14" s="159">
        <v>16014874</v>
      </c>
      <c r="R14" s="159">
        <v>18825642</v>
      </c>
      <c r="S14" s="159">
        <v>2080500</v>
      </c>
      <c r="T14" s="159">
        <v>18068752</v>
      </c>
      <c r="U14" s="159">
        <v>16354079</v>
      </c>
      <c r="V14" s="159">
        <v>36503331</v>
      </c>
      <c r="W14" s="159">
        <v>85207315</v>
      </c>
      <c r="X14" s="159">
        <v>85000000</v>
      </c>
      <c r="Y14" s="159">
        <v>207315</v>
      </c>
      <c r="Z14" s="141">
        <v>0.24</v>
      </c>
      <c r="AA14" s="225">
        <v>88263546</v>
      </c>
    </row>
    <row r="15" spans="1:27" ht="13.5">
      <c r="A15" s="135" t="s">
        <v>84</v>
      </c>
      <c r="B15" s="142"/>
      <c r="C15" s="153">
        <f aca="true" t="shared" si="2" ref="C15:Y15">SUM(C16:C18)</f>
        <v>1530011533</v>
      </c>
      <c r="D15" s="153">
        <f>SUM(D16:D18)</f>
        <v>0</v>
      </c>
      <c r="E15" s="154">
        <f t="shared" si="2"/>
        <v>1554085350</v>
      </c>
      <c r="F15" s="100">
        <f t="shared" si="2"/>
        <v>1503330889</v>
      </c>
      <c r="G15" s="100">
        <f t="shared" si="2"/>
        <v>0</v>
      </c>
      <c r="H15" s="100">
        <f t="shared" si="2"/>
        <v>17772073</v>
      </c>
      <c r="I15" s="100">
        <f t="shared" si="2"/>
        <v>115521769</v>
      </c>
      <c r="J15" s="100">
        <f t="shared" si="2"/>
        <v>133293842</v>
      </c>
      <c r="K15" s="100">
        <f t="shared" si="2"/>
        <v>67690643</v>
      </c>
      <c r="L15" s="100">
        <f t="shared" si="2"/>
        <v>217138393</v>
      </c>
      <c r="M15" s="100">
        <f t="shared" si="2"/>
        <v>138754470</v>
      </c>
      <c r="N15" s="100">
        <f t="shared" si="2"/>
        <v>423583506</v>
      </c>
      <c r="O15" s="100">
        <f t="shared" si="2"/>
        <v>39798827</v>
      </c>
      <c r="P15" s="100">
        <f t="shared" si="2"/>
        <v>112312927</v>
      </c>
      <c r="Q15" s="100">
        <f t="shared" si="2"/>
        <v>49264713</v>
      </c>
      <c r="R15" s="100">
        <f t="shared" si="2"/>
        <v>201376467</v>
      </c>
      <c r="S15" s="100">
        <f t="shared" si="2"/>
        <v>143288186</v>
      </c>
      <c r="T15" s="100">
        <f t="shared" si="2"/>
        <v>161660840</v>
      </c>
      <c r="U15" s="100">
        <f t="shared" si="2"/>
        <v>88578636</v>
      </c>
      <c r="V15" s="100">
        <f t="shared" si="2"/>
        <v>393527662</v>
      </c>
      <c r="W15" s="100">
        <f t="shared" si="2"/>
        <v>1151781477</v>
      </c>
      <c r="X15" s="100">
        <f t="shared" si="2"/>
        <v>1554085350</v>
      </c>
      <c r="Y15" s="100">
        <f t="shared" si="2"/>
        <v>-402303873</v>
      </c>
      <c r="Z15" s="137">
        <f>+IF(X15&lt;&gt;0,+(Y15/X15)*100,0)</f>
        <v>-25.88685833760675</v>
      </c>
      <c r="AA15" s="102">
        <f>SUM(AA16:AA18)</f>
        <v>1503330889</v>
      </c>
    </row>
    <row r="16" spans="1:27" ht="13.5">
      <c r="A16" s="138" t="s">
        <v>85</v>
      </c>
      <c r="B16" s="136"/>
      <c r="C16" s="155">
        <v>2707184</v>
      </c>
      <c r="D16" s="155"/>
      <c r="E16" s="156">
        <v>78000000</v>
      </c>
      <c r="F16" s="60">
        <v>48900000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24789313</v>
      </c>
      <c r="V16" s="60">
        <v>24789313</v>
      </c>
      <c r="W16" s="60">
        <v>24789313</v>
      </c>
      <c r="X16" s="60">
        <v>78000000</v>
      </c>
      <c r="Y16" s="60">
        <v>-53210687</v>
      </c>
      <c r="Z16" s="140">
        <v>-68.22</v>
      </c>
      <c r="AA16" s="62">
        <v>48900000</v>
      </c>
    </row>
    <row r="17" spans="1:27" ht="13.5">
      <c r="A17" s="138" t="s">
        <v>86</v>
      </c>
      <c r="B17" s="136"/>
      <c r="C17" s="155">
        <v>1525846971</v>
      </c>
      <c r="D17" s="155"/>
      <c r="E17" s="156">
        <v>1473085350</v>
      </c>
      <c r="F17" s="60">
        <v>1451430889</v>
      </c>
      <c r="G17" s="60"/>
      <c r="H17" s="60">
        <v>17772073</v>
      </c>
      <c r="I17" s="60">
        <v>115521769</v>
      </c>
      <c r="J17" s="60">
        <v>133293842</v>
      </c>
      <c r="K17" s="60">
        <v>67690643</v>
      </c>
      <c r="L17" s="60">
        <v>217138393</v>
      </c>
      <c r="M17" s="60">
        <v>138754470</v>
      </c>
      <c r="N17" s="60">
        <v>423583506</v>
      </c>
      <c r="O17" s="60">
        <v>39798827</v>
      </c>
      <c r="P17" s="60">
        <v>112312927</v>
      </c>
      <c r="Q17" s="60">
        <v>49264713</v>
      </c>
      <c r="R17" s="60">
        <v>201376467</v>
      </c>
      <c r="S17" s="60">
        <v>143288186</v>
      </c>
      <c r="T17" s="60">
        <v>161660840</v>
      </c>
      <c r="U17" s="60">
        <v>61442176</v>
      </c>
      <c r="V17" s="60">
        <v>366391202</v>
      </c>
      <c r="W17" s="60">
        <v>1124645017</v>
      </c>
      <c r="X17" s="60">
        <v>1473085350</v>
      </c>
      <c r="Y17" s="60">
        <v>-348440333</v>
      </c>
      <c r="Z17" s="140">
        <v>-23.65</v>
      </c>
      <c r="AA17" s="62">
        <v>1451430889</v>
      </c>
    </row>
    <row r="18" spans="1:27" ht="13.5">
      <c r="A18" s="138" t="s">
        <v>87</v>
      </c>
      <c r="B18" s="136"/>
      <c r="C18" s="155">
        <v>1457378</v>
      </c>
      <c r="D18" s="155"/>
      <c r="E18" s="156">
        <v>3000000</v>
      </c>
      <c r="F18" s="60">
        <v>3000000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>
        <v>2347147</v>
      </c>
      <c r="V18" s="60">
        <v>2347147</v>
      </c>
      <c r="W18" s="60">
        <v>2347147</v>
      </c>
      <c r="X18" s="60">
        <v>3000000</v>
      </c>
      <c r="Y18" s="60">
        <v>-652853</v>
      </c>
      <c r="Z18" s="140">
        <v>-21.76</v>
      </c>
      <c r="AA18" s="62">
        <v>3000000</v>
      </c>
    </row>
    <row r="19" spans="1:27" ht="13.5">
      <c r="A19" s="135" t="s">
        <v>88</v>
      </c>
      <c r="B19" s="142"/>
      <c r="C19" s="153">
        <f aca="true" t="shared" si="3" ref="C19:Y19">SUM(C20:C23)</f>
        <v>1064218610</v>
      </c>
      <c r="D19" s="153">
        <f>SUM(D20:D23)</f>
        <v>0</v>
      </c>
      <c r="E19" s="154">
        <f t="shared" si="3"/>
        <v>969500000</v>
      </c>
      <c r="F19" s="100">
        <f t="shared" si="3"/>
        <v>1118470145</v>
      </c>
      <c r="G19" s="100">
        <f t="shared" si="3"/>
        <v>0</v>
      </c>
      <c r="H19" s="100">
        <f t="shared" si="3"/>
        <v>29909603</v>
      </c>
      <c r="I19" s="100">
        <f t="shared" si="3"/>
        <v>112896070</v>
      </c>
      <c r="J19" s="100">
        <f t="shared" si="3"/>
        <v>142805673</v>
      </c>
      <c r="K19" s="100">
        <f t="shared" si="3"/>
        <v>150162802</v>
      </c>
      <c r="L19" s="100">
        <f t="shared" si="3"/>
        <v>114851653</v>
      </c>
      <c r="M19" s="100">
        <f t="shared" si="3"/>
        <v>133902003</v>
      </c>
      <c r="N19" s="100">
        <f t="shared" si="3"/>
        <v>398916458</v>
      </c>
      <c r="O19" s="100">
        <f t="shared" si="3"/>
        <v>15247960</v>
      </c>
      <c r="P19" s="100">
        <f t="shared" si="3"/>
        <v>64956192</v>
      </c>
      <c r="Q19" s="100">
        <f t="shared" si="3"/>
        <v>60689311</v>
      </c>
      <c r="R19" s="100">
        <f t="shared" si="3"/>
        <v>140893463</v>
      </c>
      <c r="S19" s="100">
        <f t="shared" si="3"/>
        <v>101551619</v>
      </c>
      <c r="T19" s="100">
        <f t="shared" si="3"/>
        <v>102778241</v>
      </c>
      <c r="U19" s="100">
        <f t="shared" si="3"/>
        <v>206369904</v>
      </c>
      <c r="V19" s="100">
        <f t="shared" si="3"/>
        <v>410699764</v>
      </c>
      <c r="W19" s="100">
        <f t="shared" si="3"/>
        <v>1093315358</v>
      </c>
      <c r="X19" s="100">
        <f t="shared" si="3"/>
        <v>969500000</v>
      </c>
      <c r="Y19" s="100">
        <f t="shared" si="3"/>
        <v>123815358</v>
      </c>
      <c r="Z19" s="137">
        <f>+IF(X19&lt;&gt;0,+(Y19/X19)*100,0)</f>
        <v>12.77105291387313</v>
      </c>
      <c r="AA19" s="102">
        <f>SUM(AA20:AA23)</f>
        <v>1118470145</v>
      </c>
    </row>
    <row r="20" spans="1:27" ht="13.5">
      <c r="A20" s="138" t="s">
        <v>89</v>
      </c>
      <c r="B20" s="136"/>
      <c r="C20" s="155">
        <v>552080123</v>
      </c>
      <c r="D20" s="155"/>
      <c r="E20" s="156">
        <v>447500000</v>
      </c>
      <c r="F20" s="60">
        <v>444836853</v>
      </c>
      <c r="G20" s="60"/>
      <c r="H20" s="60">
        <v>10743021</v>
      </c>
      <c r="I20" s="60">
        <v>45511663</v>
      </c>
      <c r="J20" s="60">
        <v>56254684</v>
      </c>
      <c r="K20" s="60">
        <v>67371714</v>
      </c>
      <c r="L20" s="60">
        <v>36009111</v>
      </c>
      <c r="M20" s="60">
        <v>26077462</v>
      </c>
      <c r="N20" s="60">
        <v>129458287</v>
      </c>
      <c r="O20" s="60">
        <v>10467009</v>
      </c>
      <c r="P20" s="60">
        <v>29788476</v>
      </c>
      <c r="Q20" s="60">
        <v>23760550</v>
      </c>
      <c r="R20" s="60">
        <v>64016035</v>
      </c>
      <c r="S20" s="60">
        <v>67437011</v>
      </c>
      <c r="T20" s="60">
        <v>35457487</v>
      </c>
      <c r="U20" s="60">
        <v>78360783</v>
      </c>
      <c r="V20" s="60">
        <v>181255281</v>
      </c>
      <c r="W20" s="60">
        <v>430984287</v>
      </c>
      <c r="X20" s="60">
        <v>447500000</v>
      </c>
      <c r="Y20" s="60">
        <v>-16515713</v>
      </c>
      <c r="Z20" s="140">
        <v>-3.69</v>
      </c>
      <c r="AA20" s="62">
        <v>444836853</v>
      </c>
    </row>
    <row r="21" spans="1:27" ht="13.5">
      <c r="A21" s="138" t="s">
        <v>90</v>
      </c>
      <c r="B21" s="136"/>
      <c r="C21" s="155">
        <v>122584448</v>
      </c>
      <c r="D21" s="155"/>
      <c r="E21" s="156">
        <v>149928571</v>
      </c>
      <c r="F21" s="60">
        <v>103387142</v>
      </c>
      <c r="G21" s="60"/>
      <c r="H21" s="60">
        <v>5336688</v>
      </c>
      <c r="I21" s="60">
        <v>10873342</v>
      </c>
      <c r="J21" s="60">
        <v>16210030</v>
      </c>
      <c r="K21" s="60">
        <v>12145846</v>
      </c>
      <c r="L21" s="60">
        <v>25823523</v>
      </c>
      <c r="M21" s="60">
        <v>8470400</v>
      </c>
      <c r="N21" s="60">
        <v>46439769</v>
      </c>
      <c r="O21" s="60">
        <v>568594</v>
      </c>
      <c r="P21" s="60">
        <v>9197790</v>
      </c>
      <c r="Q21" s="60">
        <v>2626497</v>
      </c>
      <c r="R21" s="60">
        <v>12392881</v>
      </c>
      <c r="S21" s="60">
        <v>2886669</v>
      </c>
      <c r="T21" s="60">
        <v>7311838</v>
      </c>
      <c r="U21" s="60">
        <v>12285285</v>
      </c>
      <c r="V21" s="60">
        <v>22483792</v>
      </c>
      <c r="W21" s="60">
        <v>97526472</v>
      </c>
      <c r="X21" s="60">
        <v>149928571</v>
      </c>
      <c r="Y21" s="60">
        <v>-52402099</v>
      </c>
      <c r="Z21" s="140">
        <v>-34.95</v>
      </c>
      <c r="AA21" s="62">
        <v>103387142</v>
      </c>
    </row>
    <row r="22" spans="1:27" ht="13.5">
      <c r="A22" s="138" t="s">
        <v>91</v>
      </c>
      <c r="B22" s="136"/>
      <c r="C22" s="157">
        <v>377149333</v>
      </c>
      <c r="D22" s="157"/>
      <c r="E22" s="158">
        <v>355071429</v>
      </c>
      <c r="F22" s="159">
        <v>553246150</v>
      </c>
      <c r="G22" s="159"/>
      <c r="H22" s="159">
        <v>13286114</v>
      </c>
      <c r="I22" s="159">
        <v>52264688</v>
      </c>
      <c r="J22" s="159">
        <v>65550802</v>
      </c>
      <c r="K22" s="159">
        <v>70323605</v>
      </c>
      <c r="L22" s="159">
        <v>51608539</v>
      </c>
      <c r="M22" s="159">
        <v>93408431</v>
      </c>
      <c r="N22" s="159">
        <v>215340575</v>
      </c>
      <c r="O22" s="159">
        <v>2212403</v>
      </c>
      <c r="P22" s="159">
        <v>25349035</v>
      </c>
      <c r="Q22" s="159">
        <v>34302264</v>
      </c>
      <c r="R22" s="159">
        <v>61863702</v>
      </c>
      <c r="S22" s="159">
        <v>30844466</v>
      </c>
      <c r="T22" s="159">
        <v>60008916</v>
      </c>
      <c r="U22" s="159">
        <v>114202232</v>
      </c>
      <c r="V22" s="159">
        <v>205055614</v>
      </c>
      <c r="W22" s="159">
        <v>547810693</v>
      </c>
      <c r="X22" s="159">
        <v>355071429</v>
      </c>
      <c r="Y22" s="159">
        <v>192739264</v>
      </c>
      <c r="Z22" s="141">
        <v>54.28</v>
      </c>
      <c r="AA22" s="225">
        <v>553246150</v>
      </c>
    </row>
    <row r="23" spans="1:27" ht="13.5">
      <c r="A23" s="138" t="s">
        <v>92</v>
      </c>
      <c r="B23" s="136"/>
      <c r="C23" s="155">
        <v>12404706</v>
      </c>
      <c r="D23" s="155"/>
      <c r="E23" s="156">
        <v>17000000</v>
      </c>
      <c r="F23" s="60">
        <v>17000000</v>
      </c>
      <c r="G23" s="60"/>
      <c r="H23" s="60">
        <v>543780</v>
      </c>
      <c r="I23" s="60">
        <v>4246377</v>
      </c>
      <c r="J23" s="60">
        <v>4790157</v>
      </c>
      <c r="K23" s="60">
        <v>321637</v>
      </c>
      <c r="L23" s="60">
        <v>1410480</v>
      </c>
      <c r="M23" s="60">
        <v>5945710</v>
      </c>
      <c r="N23" s="60">
        <v>7677827</v>
      </c>
      <c r="O23" s="60">
        <v>1999954</v>
      </c>
      <c r="P23" s="60">
        <v>620891</v>
      </c>
      <c r="Q23" s="60"/>
      <c r="R23" s="60">
        <v>2620845</v>
      </c>
      <c r="S23" s="60">
        <v>383473</v>
      </c>
      <c r="T23" s="60"/>
      <c r="U23" s="60">
        <v>1521604</v>
      </c>
      <c r="V23" s="60">
        <v>1905077</v>
      </c>
      <c r="W23" s="60">
        <v>16993906</v>
      </c>
      <c r="X23" s="60">
        <v>17000000</v>
      </c>
      <c r="Y23" s="60">
        <v>-6094</v>
      </c>
      <c r="Z23" s="140">
        <v>-0.04</v>
      </c>
      <c r="AA23" s="62">
        <v>17000000</v>
      </c>
    </row>
    <row r="24" spans="1:27" ht="13.5">
      <c r="A24" s="135" t="s">
        <v>93</v>
      </c>
      <c r="B24" s="142"/>
      <c r="C24" s="153">
        <v>11916821</v>
      </c>
      <c r="D24" s="153"/>
      <c r="E24" s="154">
        <v>10000000</v>
      </c>
      <c r="F24" s="100">
        <v>35000000</v>
      </c>
      <c r="G24" s="100"/>
      <c r="H24" s="100"/>
      <c r="I24" s="100">
        <v>393860</v>
      </c>
      <c r="J24" s="100">
        <v>393860</v>
      </c>
      <c r="K24" s="100">
        <v>725080</v>
      </c>
      <c r="L24" s="100">
        <v>35480</v>
      </c>
      <c r="M24" s="100">
        <v>2572465</v>
      </c>
      <c r="N24" s="100">
        <v>3333025</v>
      </c>
      <c r="O24" s="100">
        <v>365850</v>
      </c>
      <c r="P24" s="100">
        <v>262124</v>
      </c>
      <c r="Q24" s="100">
        <v>96859</v>
      </c>
      <c r="R24" s="100">
        <v>724833</v>
      </c>
      <c r="S24" s="100">
        <v>321320</v>
      </c>
      <c r="T24" s="100">
        <v>5800970</v>
      </c>
      <c r="U24" s="100">
        <v>19403740</v>
      </c>
      <c r="V24" s="100">
        <v>25526030</v>
      </c>
      <c r="W24" s="100">
        <v>29977748</v>
      </c>
      <c r="X24" s="100">
        <v>10000000</v>
      </c>
      <c r="Y24" s="100">
        <v>19977748</v>
      </c>
      <c r="Z24" s="137">
        <v>199.78</v>
      </c>
      <c r="AA24" s="102">
        <v>35000000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4114917582</v>
      </c>
      <c r="D25" s="217">
        <f>+D5+D9+D15+D19+D24</f>
        <v>0</v>
      </c>
      <c r="E25" s="230">
        <f t="shared" si="4"/>
        <v>3856566482</v>
      </c>
      <c r="F25" s="219">
        <f t="shared" si="4"/>
        <v>3995193295</v>
      </c>
      <c r="G25" s="219">
        <f t="shared" si="4"/>
        <v>55244079</v>
      </c>
      <c r="H25" s="219">
        <f t="shared" si="4"/>
        <v>114501055</v>
      </c>
      <c r="I25" s="219">
        <f t="shared" si="4"/>
        <v>216441982</v>
      </c>
      <c r="J25" s="219">
        <f t="shared" si="4"/>
        <v>386187116</v>
      </c>
      <c r="K25" s="219">
        <f t="shared" si="4"/>
        <v>281689707</v>
      </c>
      <c r="L25" s="219">
        <f t="shared" si="4"/>
        <v>430223532</v>
      </c>
      <c r="M25" s="219">
        <f t="shared" si="4"/>
        <v>356853854</v>
      </c>
      <c r="N25" s="219">
        <f t="shared" si="4"/>
        <v>1068767093</v>
      </c>
      <c r="O25" s="219">
        <f t="shared" si="4"/>
        <v>118180439</v>
      </c>
      <c r="P25" s="219">
        <f t="shared" si="4"/>
        <v>280718812</v>
      </c>
      <c r="Q25" s="219">
        <f t="shared" si="4"/>
        <v>244613473</v>
      </c>
      <c r="R25" s="219">
        <f t="shared" si="4"/>
        <v>643512724</v>
      </c>
      <c r="S25" s="219">
        <f t="shared" si="4"/>
        <v>361268677</v>
      </c>
      <c r="T25" s="219">
        <f t="shared" si="4"/>
        <v>703503098</v>
      </c>
      <c r="U25" s="219">
        <f t="shared" si="4"/>
        <v>515108455</v>
      </c>
      <c r="V25" s="219">
        <f t="shared" si="4"/>
        <v>1579880230</v>
      </c>
      <c r="W25" s="219">
        <f t="shared" si="4"/>
        <v>3678347163</v>
      </c>
      <c r="X25" s="219">
        <f t="shared" si="4"/>
        <v>3856566482</v>
      </c>
      <c r="Y25" s="219">
        <f t="shared" si="4"/>
        <v>-178219319</v>
      </c>
      <c r="Z25" s="231">
        <f>+IF(X25&lt;&gt;0,+(Y25/X25)*100,0)</f>
        <v>-4.621191410333893</v>
      </c>
      <c r="AA25" s="232">
        <f>+AA5+AA9+AA15+AA19+AA24</f>
        <v>3995193295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2551806058</v>
      </c>
      <c r="D28" s="155"/>
      <c r="E28" s="156">
        <v>2408542000</v>
      </c>
      <c r="F28" s="60">
        <v>2394029283</v>
      </c>
      <c r="G28" s="60">
        <v>50619582</v>
      </c>
      <c r="H28" s="60">
        <v>17181438</v>
      </c>
      <c r="I28" s="60">
        <v>129907938</v>
      </c>
      <c r="J28" s="60">
        <v>197708958</v>
      </c>
      <c r="K28" s="60">
        <v>189300937</v>
      </c>
      <c r="L28" s="60">
        <v>306504827</v>
      </c>
      <c r="M28" s="60">
        <v>234833568</v>
      </c>
      <c r="N28" s="60">
        <v>730639332</v>
      </c>
      <c r="O28" s="60">
        <v>93905487</v>
      </c>
      <c r="P28" s="60">
        <v>206107512</v>
      </c>
      <c r="Q28" s="60">
        <v>188291980</v>
      </c>
      <c r="R28" s="60">
        <v>488304979</v>
      </c>
      <c r="S28" s="60">
        <v>274007146</v>
      </c>
      <c r="T28" s="60">
        <v>500355862</v>
      </c>
      <c r="U28" s="60">
        <v>40605363</v>
      </c>
      <c r="V28" s="60">
        <v>814968371</v>
      </c>
      <c r="W28" s="60">
        <v>2231621640</v>
      </c>
      <c r="X28" s="60">
        <v>2408542000</v>
      </c>
      <c r="Y28" s="60">
        <v>-176920360</v>
      </c>
      <c r="Z28" s="140">
        <v>-7.35</v>
      </c>
      <c r="AA28" s="155">
        <v>2394029283</v>
      </c>
    </row>
    <row r="29" spans="1:27" ht="13.5">
      <c r="A29" s="234" t="s">
        <v>134</v>
      </c>
      <c r="B29" s="136"/>
      <c r="C29" s="155">
        <v>8721122</v>
      </c>
      <c r="D29" s="155"/>
      <c r="E29" s="156">
        <v>40551000</v>
      </c>
      <c r="F29" s="60">
        <v>48006471</v>
      </c>
      <c r="G29" s="60"/>
      <c r="H29" s="60">
        <v>378440</v>
      </c>
      <c r="I29" s="60"/>
      <c r="J29" s="60">
        <v>378440</v>
      </c>
      <c r="K29" s="60"/>
      <c r="L29" s="60">
        <v>504587</v>
      </c>
      <c r="M29" s="60">
        <v>1704213</v>
      </c>
      <c r="N29" s="60">
        <v>2208800</v>
      </c>
      <c r="O29" s="60">
        <v>851509</v>
      </c>
      <c r="P29" s="60">
        <v>1546652</v>
      </c>
      <c r="Q29" s="60">
        <v>8511109</v>
      </c>
      <c r="R29" s="60">
        <v>10909270</v>
      </c>
      <c r="S29" s="60">
        <v>1077386</v>
      </c>
      <c r="T29" s="60">
        <v>17958948</v>
      </c>
      <c r="U29" s="60">
        <v>14195972</v>
      </c>
      <c r="V29" s="60">
        <v>33232306</v>
      </c>
      <c r="W29" s="60">
        <v>46728816</v>
      </c>
      <c r="X29" s="60">
        <v>40551000</v>
      </c>
      <c r="Y29" s="60">
        <v>6177816</v>
      </c>
      <c r="Z29" s="140">
        <v>15.23</v>
      </c>
      <c r="AA29" s="62">
        <v>48006471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4454390</v>
      </c>
      <c r="D31" s="155"/>
      <c r="E31" s="156">
        <v>4066682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>
        <v>127050</v>
      </c>
      <c r="V31" s="60">
        <v>127050</v>
      </c>
      <c r="W31" s="60">
        <v>127050</v>
      </c>
      <c r="X31" s="60">
        <v>4066682</v>
      </c>
      <c r="Y31" s="60">
        <v>-3939632</v>
      </c>
      <c r="Z31" s="140">
        <v>-96.88</v>
      </c>
      <c r="AA31" s="62"/>
    </row>
    <row r="32" spans="1:27" ht="13.5">
      <c r="A32" s="236" t="s">
        <v>46</v>
      </c>
      <c r="B32" s="136"/>
      <c r="C32" s="210">
        <f aca="true" t="shared" si="5" ref="C32:Y32">SUM(C28:C31)</f>
        <v>2564981570</v>
      </c>
      <c r="D32" s="210">
        <f>SUM(D28:D31)</f>
        <v>0</v>
      </c>
      <c r="E32" s="211">
        <f t="shared" si="5"/>
        <v>2453159682</v>
      </c>
      <c r="F32" s="77">
        <f t="shared" si="5"/>
        <v>2442035754</v>
      </c>
      <c r="G32" s="77">
        <f t="shared" si="5"/>
        <v>50619582</v>
      </c>
      <c r="H32" s="77">
        <f t="shared" si="5"/>
        <v>17559878</v>
      </c>
      <c r="I32" s="77">
        <f t="shared" si="5"/>
        <v>129907938</v>
      </c>
      <c r="J32" s="77">
        <f t="shared" si="5"/>
        <v>198087398</v>
      </c>
      <c r="K32" s="77">
        <f t="shared" si="5"/>
        <v>189300937</v>
      </c>
      <c r="L32" s="77">
        <f t="shared" si="5"/>
        <v>307009414</v>
      </c>
      <c r="M32" s="77">
        <f t="shared" si="5"/>
        <v>236537781</v>
      </c>
      <c r="N32" s="77">
        <f t="shared" si="5"/>
        <v>732848132</v>
      </c>
      <c r="O32" s="77">
        <f t="shared" si="5"/>
        <v>94756996</v>
      </c>
      <c r="P32" s="77">
        <f t="shared" si="5"/>
        <v>207654164</v>
      </c>
      <c r="Q32" s="77">
        <f t="shared" si="5"/>
        <v>196803089</v>
      </c>
      <c r="R32" s="77">
        <f t="shared" si="5"/>
        <v>499214249</v>
      </c>
      <c r="S32" s="77">
        <f t="shared" si="5"/>
        <v>275084532</v>
      </c>
      <c r="T32" s="77">
        <f t="shared" si="5"/>
        <v>518314810</v>
      </c>
      <c r="U32" s="77">
        <f t="shared" si="5"/>
        <v>54928385</v>
      </c>
      <c r="V32" s="77">
        <f t="shared" si="5"/>
        <v>848327727</v>
      </c>
      <c r="W32" s="77">
        <f t="shared" si="5"/>
        <v>2278477506</v>
      </c>
      <c r="X32" s="77">
        <f t="shared" si="5"/>
        <v>2453159682</v>
      </c>
      <c r="Y32" s="77">
        <f t="shared" si="5"/>
        <v>-174682176</v>
      </c>
      <c r="Z32" s="212">
        <f>+IF(X32&lt;&gt;0,+(Y32/X32)*100,0)</f>
        <v>-7.120701407320781</v>
      </c>
      <c r="AA32" s="79">
        <f>SUM(AA28:AA31)</f>
        <v>2442035754</v>
      </c>
    </row>
    <row r="33" spans="1:27" ht="13.5">
      <c r="A33" s="237" t="s">
        <v>51</v>
      </c>
      <c r="B33" s="136" t="s">
        <v>137</v>
      </c>
      <c r="C33" s="155">
        <v>57530020</v>
      </c>
      <c r="D33" s="155"/>
      <c r="E33" s="156">
        <v>168406800</v>
      </c>
      <c r="F33" s="60">
        <v>168406800</v>
      </c>
      <c r="G33" s="60"/>
      <c r="H33" s="60">
        <v>4371626</v>
      </c>
      <c r="I33" s="60">
        <v>21532753</v>
      </c>
      <c r="J33" s="60">
        <v>25904379</v>
      </c>
      <c r="K33" s="60">
        <v>11228624</v>
      </c>
      <c r="L33" s="60">
        <v>13760876</v>
      </c>
      <c r="M33" s="60">
        <v>3232564</v>
      </c>
      <c r="N33" s="60">
        <v>28222064</v>
      </c>
      <c r="O33" s="60">
        <v>8568151</v>
      </c>
      <c r="P33" s="60">
        <v>6416149</v>
      </c>
      <c r="Q33" s="60">
        <v>6073957</v>
      </c>
      <c r="R33" s="60">
        <v>21058257</v>
      </c>
      <c r="S33" s="60">
        <v>15986838</v>
      </c>
      <c r="T33" s="60">
        <v>26218044</v>
      </c>
      <c r="U33" s="60">
        <v>37682188</v>
      </c>
      <c r="V33" s="60">
        <v>79887070</v>
      </c>
      <c r="W33" s="60">
        <v>155071770</v>
      </c>
      <c r="X33" s="60">
        <v>168406800</v>
      </c>
      <c r="Y33" s="60">
        <v>-13335030</v>
      </c>
      <c r="Z33" s="140">
        <v>-7.92</v>
      </c>
      <c r="AA33" s="62">
        <v>168406800</v>
      </c>
    </row>
    <row r="34" spans="1:27" ht="13.5">
      <c r="A34" s="237" t="s">
        <v>52</v>
      </c>
      <c r="B34" s="136" t="s">
        <v>138</v>
      </c>
      <c r="C34" s="155">
        <v>1387942006</v>
      </c>
      <c r="D34" s="155"/>
      <c r="E34" s="156">
        <v>1200000000</v>
      </c>
      <c r="F34" s="60">
        <v>1200000000</v>
      </c>
      <c r="G34" s="60">
        <v>4624497</v>
      </c>
      <c r="H34" s="60">
        <v>92569551</v>
      </c>
      <c r="I34" s="60">
        <v>64996041</v>
      </c>
      <c r="J34" s="60">
        <v>162190089</v>
      </c>
      <c r="K34" s="60">
        <v>80661113</v>
      </c>
      <c r="L34" s="60">
        <v>108514037</v>
      </c>
      <c r="M34" s="60">
        <v>116334223</v>
      </c>
      <c r="N34" s="60">
        <v>305509373</v>
      </c>
      <c r="O34" s="60">
        <v>14232700</v>
      </c>
      <c r="P34" s="60">
        <v>65720926</v>
      </c>
      <c r="Q34" s="60">
        <v>36932165</v>
      </c>
      <c r="R34" s="60">
        <v>116885791</v>
      </c>
      <c r="S34" s="60">
        <v>62042682</v>
      </c>
      <c r="T34" s="60">
        <v>130698746</v>
      </c>
      <c r="U34" s="60">
        <v>308259104</v>
      </c>
      <c r="V34" s="60">
        <v>501000532</v>
      </c>
      <c r="W34" s="60">
        <v>1085585785</v>
      </c>
      <c r="X34" s="60">
        <v>1200000000</v>
      </c>
      <c r="Y34" s="60">
        <v>-114414215</v>
      </c>
      <c r="Z34" s="140">
        <v>-9.53</v>
      </c>
      <c r="AA34" s="62">
        <v>1200000000</v>
      </c>
    </row>
    <row r="35" spans="1:27" ht="13.5">
      <c r="A35" s="237" t="s">
        <v>53</v>
      </c>
      <c r="B35" s="136"/>
      <c r="C35" s="155">
        <v>104463982</v>
      </c>
      <c r="D35" s="155"/>
      <c r="E35" s="156">
        <v>35000000</v>
      </c>
      <c r="F35" s="60">
        <v>184750742</v>
      </c>
      <c r="G35" s="60"/>
      <c r="H35" s="60"/>
      <c r="I35" s="60">
        <v>5250</v>
      </c>
      <c r="J35" s="60">
        <v>5250</v>
      </c>
      <c r="K35" s="60">
        <v>499034</v>
      </c>
      <c r="L35" s="60">
        <v>939203</v>
      </c>
      <c r="M35" s="60">
        <v>749286</v>
      </c>
      <c r="N35" s="60">
        <v>2187523</v>
      </c>
      <c r="O35" s="60">
        <v>622593</v>
      </c>
      <c r="P35" s="60">
        <v>927573</v>
      </c>
      <c r="Q35" s="60">
        <v>4804263</v>
      </c>
      <c r="R35" s="60">
        <v>6354429</v>
      </c>
      <c r="S35" s="60">
        <v>8154627</v>
      </c>
      <c r="T35" s="60">
        <v>28271499</v>
      </c>
      <c r="U35" s="60">
        <v>114238778</v>
      </c>
      <c r="V35" s="60">
        <v>150664904</v>
      </c>
      <c r="W35" s="60">
        <v>159212106</v>
      </c>
      <c r="X35" s="60">
        <v>35000000</v>
      </c>
      <c r="Y35" s="60">
        <v>124212106</v>
      </c>
      <c r="Z35" s="140">
        <v>354.89</v>
      </c>
      <c r="AA35" s="62">
        <v>184750742</v>
      </c>
    </row>
    <row r="36" spans="1:27" ht="13.5">
      <c r="A36" s="238" t="s">
        <v>139</v>
      </c>
      <c r="B36" s="149"/>
      <c r="C36" s="222">
        <f aca="true" t="shared" si="6" ref="C36:Y36">SUM(C32:C35)</f>
        <v>4114917578</v>
      </c>
      <c r="D36" s="222">
        <f>SUM(D32:D35)</f>
        <v>0</v>
      </c>
      <c r="E36" s="218">
        <f t="shared" si="6"/>
        <v>3856566482</v>
      </c>
      <c r="F36" s="220">
        <f t="shared" si="6"/>
        <v>3995193296</v>
      </c>
      <c r="G36" s="220">
        <f t="shared" si="6"/>
        <v>55244079</v>
      </c>
      <c r="H36" s="220">
        <f t="shared" si="6"/>
        <v>114501055</v>
      </c>
      <c r="I36" s="220">
        <f t="shared" si="6"/>
        <v>216441982</v>
      </c>
      <c r="J36" s="220">
        <f t="shared" si="6"/>
        <v>386187116</v>
      </c>
      <c r="K36" s="220">
        <f t="shared" si="6"/>
        <v>281689708</v>
      </c>
      <c r="L36" s="220">
        <f t="shared" si="6"/>
        <v>430223530</v>
      </c>
      <c r="M36" s="220">
        <f t="shared" si="6"/>
        <v>356853854</v>
      </c>
      <c r="N36" s="220">
        <f t="shared" si="6"/>
        <v>1068767092</v>
      </c>
      <c r="O36" s="220">
        <f t="shared" si="6"/>
        <v>118180440</v>
      </c>
      <c r="P36" s="220">
        <f t="shared" si="6"/>
        <v>280718812</v>
      </c>
      <c r="Q36" s="220">
        <f t="shared" si="6"/>
        <v>244613474</v>
      </c>
      <c r="R36" s="220">
        <f t="shared" si="6"/>
        <v>643512726</v>
      </c>
      <c r="S36" s="220">
        <f t="shared" si="6"/>
        <v>361268679</v>
      </c>
      <c r="T36" s="220">
        <f t="shared" si="6"/>
        <v>703503099</v>
      </c>
      <c r="U36" s="220">
        <f t="shared" si="6"/>
        <v>515108455</v>
      </c>
      <c r="V36" s="220">
        <f t="shared" si="6"/>
        <v>1579880233</v>
      </c>
      <c r="W36" s="220">
        <f t="shared" si="6"/>
        <v>3678347167</v>
      </c>
      <c r="X36" s="220">
        <f t="shared" si="6"/>
        <v>3856566482</v>
      </c>
      <c r="Y36" s="220">
        <f t="shared" si="6"/>
        <v>-178219315</v>
      </c>
      <c r="Z36" s="221">
        <f>+IF(X36&lt;&gt;0,+(Y36/X36)*100,0)</f>
        <v>-4.621191306614691</v>
      </c>
      <c r="AA36" s="239">
        <f>SUM(AA32:AA35)</f>
        <v>3995193296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97558776</v>
      </c>
      <c r="D6" s="155"/>
      <c r="E6" s="59">
        <v>241124479</v>
      </c>
      <c r="F6" s="60">
        <v>121188993</v>
      </c>
      <c r="G6" s="60">
        <v>119856913</v>
      </c>
      <c r="H6" s="60">
        <v>138255315</v>
      </c>
      <c r="I6" s="60">
        <v>176646874</v>
      </c>
      <c r="J6" s="60">
        <v>176646874</v>
      </c>
      <c r="K6" s="60">
        <v>228687339</v>
      </c>
      <c r="L6" s="60">
        <v>189819885</v>
      </c>
      <c r="M6" s="60">
        <v>270027147</v>
      </c>
      <c r="N6" s="60">
        <v>270027147</v>
      </c>
      <c r="O6" s="60">
        <v>505740483</v>
      </c>
      <c r="P6" s="60">
        <v>528439540</v>
      </c>
      <c r="Q6" s="60">
        <v>568217618</v>
      </c>
      <c r="R6" s="60">
        <v>568217618</v>
      </c>
      <c r="S6" s="60">
        <v>645823981</v>
      </c>
      <c r="T6" s="60">
        <v>728350773</v>
      </c>
      <c r="U6" s="60">
        <v>75898230</v>
      </c>
      <c r="V6" s="60">
        <v>75898230</v>
      </c>
      <c r="W6" s="60">
        <v>75898230</v>
      </c>
      <c r="X6" s="60">
        <v>121188993</v>
      </c>
      <c r="Y6" s="60">
        <v>-45290763</v>
      </c>
      <c r="Z6" s="140">
        <v>-37.37</v>
      </c>
      <c r="AA6" s="62">
        <v>121188993</v>
      </c>
    </row>
    <row r="7" spans="1:27" ht="13.5">
      <c r="A7" s="249" t="s">
        <v>144</v>
      </c>
      <c r="B7" s="182"/>
      <c r="C7" s="155">
        <v>502959644</v>
      </c>
      <c r="D7" s="155"/>
      <c r="E7" s="59">
        <v>1632775806</v>
      </c>
      <c r="F7" s="60">
        <v>1891607021</v>
      </c>
      <c r="G7" s="60">
        <v>468756481</v>
      </c>
      <c r="H7" s="60">
        <v>445049467</v>
      </c>
      <c r="I7" s="60">
        <v>371397737</v>
      </c>
      <c r="J7" s="60">
        <v>371397737</v>
      </c>
      <c r="K7" s="60">
        <v>398381282</v>
      </c>
      <c r="L7" s="60">
        <v>426021116</v>
      </c>
      <c r="M7" s="60">
        <v>427978383</v>
      </c>
      <c r="N7" s="60">
        <v>427978383</v>
      </c>
      <c r="O7" s="60">
        <v>303192712</v>
      </c>
      <c r="P7" s="60">
        <v>304815561</v>
      </c>
      <c r="Q7" s="60">
        <v>550723105</v>
      </c>
      <c r="R7" s="60">
        <v>550723105</v>
      </c>
      <c r="S7" s="60">
        <v>378077100</v>
      </c>
      <c r="T7" s="60">
        <v>405293891</v>
      </c>
      <c r="U7" s="60">
        <v>1087430062</v>
      </c>
      <c r="V7" s="60">
        <v>1087430062</v>
      </c>
      <c r="W7" s="60">
        <v>1087430062</v>
      </c>
      <c r="X7" s="60">
        <v>1891607021</v>
      </c>
      <c r="Y7" s="60">
        <v>-804176959</v>
      </c>
      <c r="Z7" s="140">
        <v>-42.51</v>
      </c>
      <c r="AA7" s="62">
        <v>1891607021</v>
      </c>
    </row>
    <row r="8" spans="1:27" ht="13.5">
      <c r="A8" s="249" t="s">
        <v>145</v>
      </c>
      <c r="B8" s="182"/>
      <c r="C8" s="155">
        <v>2547486005</v>
      </c>
      <c r="D8" s="155"/>
      <c r="E8" s="59">
        <v>2857768265</v>
      </c>
      <c r="F8" s="60">
        <v>2598911479</v>
      </c>
      <c r="G8" s="60">
        <v>1870216968</v>
      </c>
      <c r="H8" s="60">
        <v>1808819989</v>
      </c>
      <c r="I8" s="60">
        <v>1964028775</v>
      </c>
      <c r="J8" s="60">
        <v>1964028775</v>
      </c>
      <c r="K8" s="60">
        <v>2159725699</v>
      </c>
      <c r="L8" s="60">
        <v>2245779352</v>
      </c>
      <c r="M8" s="60">
        <v>2199159321</v>
      </c>
      <c r="N8" s="60">
        <v>2199159321</v>
      </c>
      <c r="O8" s="60">
        <v>2376792465</v>
      </c>
      <c r="P8" s="60">
        <v>2180859509</v>
      </c>
      <c r="Q8" s="60">
        <v>2254896637</v>
      </c>
      <c r="R8" s="60">
        <v>2254896637</v>
      </c>
      <c r="S8" s="60">
        <v>2423531608</v>
      </c>
      <c r="T8" s="60">
        <v>2567497315</v>
      </c>
      <c r="U8" s="60">
        <v>2483377692</v>
      </c>
      <c r="V8" s="60">
        <v>2483377692</v>
      </c>
      <c r="W8" s="60">
        <v>2483377692</v>
      </c>
      <c r="X8" s="60">
        <v>2598911479</v>
      </c>
      <c r="Y8" s="60">
        <v>-115533787</v>
      </c>
      <c r="Z8" s="140">
        <v>-4.45</v>
      </c>
      <c r="AA8" s="62">
        <v>2598911479</v>
      </c>
    </row>
    <row r="9" spans="1:27" ht="13.5">
      <c r="A9" s="249" t="s">
        <v>146</v>
      </c>
      <c r="B9" s="182"/>
      <c r="C9" s="155">
        <v>1303677532</v>
      </c>
      <c r="D9" s="155"/>
      <c r="E9" s="59">
        <v>720977637</v>
      </c>
      <c r="F9" s="60">
        <v>1151245240</v>
      </c>
      <c r="G9" s="60">
        <v>1649718080</v>
      </c>
      <c r="H9" s="60">
        <v>1298480371</v>
      </c>
      <c r="I9" s="60">
        <v>1319789374</v>
      </c>
      <c r="J9" s="60">
        <v>1319789374</v>
      </c>
      <c r="K9" s="60">
        <v>1029505960</v>
      </c>
      <c r="L9" s="60">
        <v>1238377514</v>
      </c>
      <c r="M9" s="60">
        <v>1258867126</v>
      </c>
      <c r="N9" s="60">
        <v>1258867126</v>
      </c>
      <c r="O9" s="60">
        <v>1010646204</v>
      </c>
      <c r="P9" s="60">
        <v>1053888799</v>
      </c>
      <c r="Q9" s="60">
        <v>1038220484</v>
      </c>
      <c r="R9" s="60">
        <v>1038220484</v>
      </c>
      <c r="S9" s="60">
        <v>1162548836</v>
      </c>
      <c r="T9" s="60">
        <v>1452110281</v>
      </c>
      <c r="U9" s="60">
        <v>1558556960</v>
      </c>
      <c r="V9" s="60">
        <v>1558556960</v>
      </c>
      <c r="W9" s="60">
        <v>1558556960</v>
      </c>
      <c r="X9" s="60">
        <v>1151245240</v>
      </c>
      <c r="Y9" s="60">
        <v>407311720</v>
      </c>
      <c r="Z9" s="140">
        <v>35.38</v>
      </c>
      <c r="AA9" s="62">
        <v>1151245240</v>
      </c>
    </row>
    <row r="10" spans="1:27" ht="13.5">
      <c r="A10" s="249" t="s">
        <v>147</v>
      </c>
      <c r="B10" s="182"/>
      <c r="C10" s="155">
        <v>102165612</v>
      </c>
      <c r="D10" s="155"/>
      <c r="E10" s="59">
        <v>267417688</v>
      </c>
      <c r="F10" s="60">
        <v>259322100</v>
      </c>
      <c r="G10" s="159">
        <v>123970147</v>
      </c>
      <c r="H10" s="159">
        <v>123970147</v>
      </c>
      <c r="I10" s="159">
        <v>123970147</v>
      </c>
      <c r="J10" s="60">
        <v>123970147</v>
      </c>
      <c r="K10" s="159">
        <v>123970147</v>
      </c>
      <c r="L10" s="159">
        <v>123970147</v>
      </c>
      <c r="M10" s="60">
        <v>123970147</v>
      </c>
      <c r="N10" s="159">
        <v>123970147</v>
      </c>
      <c r="O10" s="159">
        <v>123970147</v>
      </c>
      <c r="P10" s="159">
        <v>108837692</v>
      </c>
      <c r="Q10" s="60">
        <v>108837692</v>
      </c>
      <c r="R10" s="159">
        <v>108837692</v>
      </c>
      <c r="S10" s="159">
        <v>84147576</v>
      </c>
      <c r="T10" s="60">
        <v>84147576</v>
      </c>
      <c r="U10" s="159">
        <v>84147576</v>
      </c>
      <c r="V10" s="159">
        <v>84147576</v>
      </c>
      <c r="W10" s="159">
        <v>84147576</v>
      </c>
      <c r="X10" s="60">
        <v>259322100</v>
      </c>
      <c r="Y10" s="159">
        <v>-175174524</v>
      </c>
      <c r="Z10" s="141">
        <v>-67.55</v>
      </c>
      <c r="AA10" s="225">
        <v>259322100</v>
      </c>
    </row>
    <row r="11" spans="1:27" ht="13.5">
      <c r="A11" s="249" t="s">
        <v>148</v>
      </c>
      <c r="B11" s="182"/>
      <c r="C11" s="155">
        <v>485475154</v>
      </c>
      <c r="D11" s="155"/>
      <c r="E11" s="59">
        <v>473602973</v>
      </c>
      <c r="F11" s="60">
        <v>534058513</v>
      </c>
      <c r="G11" s="60">
        <v>521656560</v>
      </c>
      <c r="H11" s="60">
        <v>570035474</v>
      </c>
      <c r="I11" s="60">
        <v>614370762</v>
      </c>
      <c r="J11" s="60">
        <v>614370762</v>
      </c>
      <c r="K11" s="60">
        <v>585655369</v>
      </c>
      <c r="L11" s="60">
        <v>581137409</v>
      </c>
      <c r="M11" s="60">
        <v>600493422</v>
      </c>
      <c r="N11" s="60">
        <v>600493422</v>
      </c>
      <c r="O11" s="60">
        <v>607548107</v>
      </c>
      <c r="P11" s="60">
        <v>615500171</v>
      </c>
      <c r="Q11" s="60">
        <v>606518767</v>
      </c>
      <c r="R11" s="60">
        <v>606518767</v>
      </c>
      <c r="S11" s="60">
        <v>588911364</v>
      </c>
      <c r="T11" s="60">
        <v>595442664</v>
      </c>
      <c r="U11" s="60">
        <v>557022479</v>
      </c>
      <c r="V11" s="60">
        <v>557022479</v>
      </c>
      <c r="W11" s="60">
        <v>557022479</v>
      </c>
      <c r="X11" s="60">
        <v>534058513</v>
      </c>
      <c r="Y11" s="60">
        <v>22963966</v>
      </c>
      <c r="Z11" s="140">
        <v>4.3</v>
      </c>
      <c r="AA11" s="62">
        <v>534058513</v>
      </c>
    </row>
    <row r="12" spans="1:27" ht="13.5">
      <c r="A12" s="250" t="s">
        <v>56</v>
      </c>
      <c r="B12" s="251"/>
      <c r="C12" s="168">
        <f aca="true" t="shared" si="0" ref="C12:Y12">SUM(C6:C11)</f>
        <v>5039322723</v>
      </c>
      <c r="D12" s="168">
        <f>SUM(D6:D11)</f>
        <v>0</v>
      </c>
      <c r="E12" s="72">
        <f t="shared" si="0"/>
        <v>6193666848</v>
      </c>
      <c r="F12" s="73">
        <f t="shared" si="0"/>
        <v>6556333346</v>
      </c>
      <c r="G12" s="73">
        <f t="shared" si="0"/>
        <v>4754175149</v>
      </c>
      <c r="H12" s="73">
        <f t="shared" si="0"/>
        <v>4384610763</v>
      </c>
      <c r="I12" s="73">
        <f t="shared" si="0"/>
        <v>4570203669</v>
      </c>
      <c r="J12" s="73">
        <f t="shared" si="0"/>
        <v>4570203669</v>
      </c>
      <c r="K12" s="73">
        <f t="shared" si="0"/>
        <v>4525925796</v>
      </c>
      <c r="L12" s="73">
        <f t="shared" si="0"/>
        <v>4805105423</v>
      </c>
      <c r="M12" s="73">
        <f t="shared" si="0"/>
        <v>4880495546</v>
      </c>
      <c r="N12" s="73">
        <f t="shared" si="0"/>
        <v>4880495546</v>
      </c>
      <c r="O12" s="73">
        <f t="shared" si="0"/>
        <v>4927890118</v>
      </c>
      <c r="P12" s="73">
        <f t="shared" si="0"/>
        <v>4792341272</v>
      </c>
      <c r="Q12" s="73">
        <f t="shared" si="0"/>
        <v>5127414303</v>
      </c>
      <c r="R12" s="73">
        <f t="shared" si="0"/>
        <v>5127414303</v>
      </c>
      <c r="S12" s="73">
        <f t="shared" si="0"/>
        <v>5283040465</v>
      </c>
      <c r="T12" s="73">
        <f t="shared" si="0"/>
        <v>5832842500</v>
      </c>
      <c r="U12" s="73">
        <f t="shared" si="0"/>
        <v>5846432999</v>
      </c>
      <c r="V12" s="73">
        <f t="shared" si="0"/>
        <v>5846432999</v>
      </c>
      <c r="W12" s="73">
        <f t="shared" si="0"/>
        <v>5846432999</v>
      </c>
      <c r="X12" s="73">
        <f t="shared" si="0"/>
        <v>6556333346</v>
      </c>
      <c r="Y12" s="73">
        <f t="shared" si="0"/>
        <v>-709900347</v>
      </c>
      <c r="Z12" s="170">
        <f>+IF(X12&lt;&gt;0,+(Y12/X12)*100,0)</f>
        <v>-10.827703680336938</v>
      </c>
      <c r="AA12" s="74">
        <f>SUM(AA6:AA11)</f>
        <v>6556333346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58404812</v>
      </c>
      <c r="D15" s="155"/>
      <c r="E15" s="59">
        <v>161230113</v>
      </c>
      <c r="F15" s="60">
        <v>93558100</v>
      </c>
      <c r="G15" s="60">
        <v>33263340</v>
      </c>
      <c r="H15" s="60">
        <v>22150717</v>
      </c>
      <c r="I15" s="60">
        <v>22078479</v>
      </c>
      <c r="J15" s="60">
        <v>22078479</v>
      </c>
      <c r="K15" s="60">
        <v>18676374</v>
      </c>
      <c r="L15" s="60">
        <v>15088748</v>
      </c>
      <c r="M15" s="60">
        <v>15113415</v>
      </c>
      <c r="N15" s="60">
        <v>15113415</v>
      </c>
      <c r="O15" s="60">
        <v>-5967795</v>
      </c>
      <c r="P15" s="60">
        <v>7370996</v>
      </c>
      <c r="Q15" s="60">
        <v>7967957</v>
      </c>
      <c r="R15" s="60">
        <v>7967957</v>
      </c>
      <c r="S15" s="60">
        <v>31855844</v>
      </c>
      <c r="T15" s="60">
        <v>38671842</v>
      </c>
      <c r="U15" s="60">
        <v>43784593</v>
      </c>
      <c r="V15" s="60">
        <v>43784593</v>
      </c>
      <c r="W15" s="60">
        <v>43784593</v>
      </c>
      <c r="X15" s="60">
        <v>93558100</v>
      </c>
      <c r="Y15" s="60">
        <v>-49773507</v>
      </c>
      <c r="Z15" s="140">
        <v>-53.2</v>
      </c>
      <c r="AA15" s="62">
        <v>93558100</v>
      </c>
    </row>
    <row r="16" spans="1:27" ht="13.5">
      <c r="A16" s="249" t="s">
        <v>151</v>
      </c>
      <c r="B16" s="182"/>
      <c r="C16" s="155">
        <v>710520</v>
      </c>
      <c r="D16" s="155"/>
      <c r="E16" s="59">
        <v>44109736</v>
      </c>
      <c r="F16" s="60">
        <v>96104947</v>
      </c>
      <c r="G16" s="159">
        <v>710518</v>
      </c>
      <c r="H16" s="159">
        <v>710519</v>
      </c>
      <c r="I16" s="159">
        <v>710519</v>
      </c>
      <c r="J16" s="60">
        <v>710519</v>
      </c>
      <c r="K16" s="159">
        <v>710519</v>
      </c>
      <c r="L16" s="159">
        <v>710519</v>
      </c>
      <c r="M16" s="60">
        <v>710520</v>
      </c>
      <c r="N16" s="159">
        <v>710520</v>
      </c>
      <c r="O16" s="159">
        <v>710519</v>
      </c>
      <c r="P16" s="159">
        <v>710520</v>
      </c>
      <c r="Q16" s="60">
        <v>710519</v>
      </c>
      <c r="R16" s="159">
        <v>710519</v>
      </c>
      <c r="S16" s="159">
        <v>710519</v>
      </c>
      <c r="T16" s="60">
        <v>710519</v>
      </c>
      <c r="U16" s="159">
        <v>710519</v>
      </c>
      <c r="V16" s="159">
        <v>710519</v>
      </c>
      <c r="W16" s="159">
        <v>710519</v>
      </c>
      <c r="X16" s="60">
        <v>96104947</v>
      </c>
      <c r="Y16" s="159">
        <v>-95394428</v>
      </c>
      <c r="Z16" s="141">
        <v>-99.26</v>
      </c>
      <c r="AA16" s="225">
        <v>96104947</v>
      </c>
    </row>
    <row r="17" spans="1:27" ht="13.5">
      <c r="A17" s="249" t="s">
        <v>152</v>
      </c>
      <c r="B17" s="182"/>
      <c r="C17" s="155">
        <v>752720376</v>
      </c>
      <c r="D17" s="155"/>
      <c r="E17" s="59">
        <v>957380878</v>
      </c>
      <c r="F17" s="60">
        <v>825724000</v>
      </c>
      <c r="G17" s="60">
        <v>839117252</v>
      </c>
      <c r="H17" s="60">
        <v>854759098</v>
      </c>
      <c r="I17" s="60">
        <v>854759098</v>
      </c>
      <c r="J17" s="60">
        <v>854759098</v>
      </c>
      <c r="K17" s="60">
        <v>854759098</v>
      </c>
      <c r="L17" s="60">
        <v>854759098</v>
      </c>
      <c r="M17" s="60">
        <v>854759098</v>
      </c>
      <c r="N17" s="60">
        <v>854759098</v>
      </c>
      <c r="O17" s="60">
        <v>854759098</v>
      </c>
      <c r="P17" s="60">
        <v>854759098</v>
      </c>
      <c r="Q17" s="60">
        <v>854759098</v>
      </c>
      <c r="R17" s="60">
        <v>854759098</v>
      </c>
      <c r="S17" s="60">
        <v>854759098</v>
      </c>
      <c r="T17" s="60">
        <v>854759098</v>
      </c>
      <c r="U17" s="60">
        <v>747726605</v>
      </c>
      <c r="V17" s="60">
        <v>747726605</v>
      </c>
      <c r="W17" s="60">
        <v>747726605</v>
      </c>
      <c r="X17" s="60">
        <v>825724000</v>
      </c>
      <c r="Y17" s="60">
        <v>-77997395</v>
      </c>
      <c r="Z17" s="140">
        <v>-9.45</v>
      </c>
      <c r="AA17" s="62">
        <v>825724000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28575537744</v>
      </c>
      <c r="D19" s="155"/>
      <c r="E19" s="59">
        <v>33427935741</v>
      </c>
      <c r="F19" s="60">
        <v>35790857752</v>
      </c>
      <c r="G19" s="60">
        <v>28882830781</v>
      </c>
      <c r="H19" s="60">
        <v>28420322995</v>
      </c>
      <c r="I19" s="60">
        <v>28569503325</v>
      </c>
      <c r="J19" s="60">
        <v>28569503325</v>
      </c>
      <c r="K19" s="60">
        <v>28830043669</v>
      </c>
      <c r="L19" s="60">
        <v>29196945426</v>
      </c>
      <c r="M19" s="60">
        <v>29469890111</v>
      </c>
      <c r="N19" s="60">
        <v>29469890111</v>
      </c>
      <c r="O19" s="60">
        <v>29504252279</v>
      </c>
      <c r="P19" s="60">
        <v>29690129926</v>
      </c>
      <c r="Q19" s="60">
        <v>29755655344</v>
      </c>
      <c r="R19" s="60">
        <v>29755655344</v>
      </c>
      <c r="S19" s="60">
        <v>29970021274</v>
      </c>
      <c r="T19" s="60">
        <v>30298753035</v>
      </c>
      <c r="U19" s="60">
        <v>31524950965</v>
      </c>
      <c r="V19" s="60">
        <v>31524950965</v>
      </c>
      <c r="W19" s="60">
        <v>31524950965</v>
      </c>
      <c r="X19" s="60">
        <v>35790857752</v>
      </c>
      <c r="Y19" s="60">
        <v>-4265906787</v>
      </c>
      <c r="Z19" s="140">
        <v>-11.92</v>
      </c>
      <c r="AA19" s="62">
        <v>35790857752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247412322</v>
      </c>
      <c r="D22" s="155"/>
      <c r="E22" s="59">
        <v>324173069</v>
      </c>
      <c r="F22" s="60">
        <v>196311262</v>
      </c>
      <c r="G22" s="60">
        <v>338792729</v>
      </c>
      <c r="H22" s="60">
        <v>250295850</v>
      </c>
      <c r="I22" s="60">
        <v>250295850</v>
      </c>
      <c r="J22" s="60">
        <v>250295850</v>
      </c>
      <c r="K22" s="60">
        <v>250295850</v>
      </c>
      <c r="L22" s="60">
        <v>250295850</v>
      </c>
      <c r="M22" s="60">
        <v>250295850</v>
      </c>
      <c r="N22" s="60">
        <v>250295850</v>
      </c>
      <c r="O22" s="60">
        <v>250295850</v>
      </c>
      <c r="P22" s="60">
        <v>250295850</v>
      </c>
      <c r="Q22" s="60">
        <v>250295850</v>
      </c>
      <c r="R22" s="60">
        <v>250295850</v>
      </c>
      <c r="S22" s="60">
        <v>250295850</v>
      </c>
      <c r="T22" s="60">
        <v>250295850</v>
      </c>
      <c r="U22" s="60">
        <v>247012654</v>
      </c>
      <c r="V22" s="60">
        <v>247012654</v>
      </c>
      <c r="W22" s="60">
        <v>247012654</v>
      </c>
      <c r="X22" s="60">
        <v>196311262</v>
      </c>
      <c r="Y22" s="60">
        <v>50701392</v>
      </c>
      <c r="Z22" s="140">
        <v>25.83</v>
      </c>
      <c r="AA22" s="62">
        <v>196311262</v>
      </c>
    </row>
    <row r="23" spans="1:27" ht="13.5">
      <c r="A23" s="249" t="s">
        <v>158</v>
      </c>
      <c r="B23" s="182"/>
      <c r="C23" s="155">
        <v>3942605804</v>
      </c>
      <c r="D23" s="155"/>
      <c r="E23" s="59"/>
      <c r="F23" s="60"/>
      <c r="G23" s="159">
        <v>360287805</v>
      </c>
      <c r="H23" s="159">
        <v>3926853455</v>
      </c>
      <c r="I23" s="159">
        <v>3904245007</v>
      </c>
      <c r="J23" s="60">
        <v>3904245007</v>
      </c>
      <c r="K23" s="159">
        <v>3896687379</v>
      </c>
      <c r="L23" s="159">
        <v>3896687379</v>
      </c>
      <c r="M23" s="60">
        <v>3881822808</v>
      </c>
      <c r="N23" s="159">
        <v>3881822808</v>
      </c>
      <c r="O23" s="159">
        <v>3874267850</v>
      </c>
      <c r="P23" s="159">
        <v>3867200307</v>
      </c>
      <c r="Q23" s="60">
        <v>3867200308</v>
      </c>
      <c r="R23" s="159">
        <v>3867200308</v>
      </c>
      <c r="S23" s="159">
        <v>3859645350</v>
      </c>
      <c r="T23" s="60">
        <v>3844779142</v>
      </c>
      <c r="U23" s="159">
        <v>3852779892</v>
      </c>
      <c r="V23" s="159">
        <v>3852779892</v>
      </c>
      <c r="W23" s="159">
        <v>3852779892</v>
      </c>
      <c r="X23" s="60"/>
      <c r="Y23" s="159">
        <v>3852779892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33577391578</v>
      </c>
      <c r="D24" s="168">
        <f>SUM(D15:D23)</f>
        <v>0</v>
      </c>
      <c r="E24" s="76">
        <f t="shared" si="1"/>
        <v>34914829537</v>
      </c>
      <c r="F24" s="77">
        <f t="shared" si="1"/>
        <v>37002556061</v>
      </c>
      <c r="G24" s="77">
        <f t="shared" si="1"/>
        <v>30455002425</v>
      </c>
      <c r="H24" s="77">
        <f t="shared" si="1"/>
        <v>33475092634</v>
      </c>
      <c r="I24" s="77">
        <f t="shared" si="1"/>
        <v>33601592278</v>
      </c>
      <c r="J24" s="77">
        <f t="shared" si="1"/>
        <v>33601592278</v>
      </c>
      <c r="K24" s="77">
        <f t="shared" si="1"/>
        <v>33851172889</v>
      </c>
      <c r="L24" s="77">
        <f t="shared" si="1"/>
        <v>34214487020</v>
      </c>
      <c r="M24" s="77">
        <f t="shared" si="1"/>
        <v>34472591802</v>
      </c>
      <c r="N24" s="77">
        <f t="shared" si="1"/>
        <v>34472591802</v>
      </c>
      <c r="O24" s="77">
        <f t="shared" si="1"/>
        <v>34478317801</v>
      </c>
      <c r="P24" s="77">
        <f t="shared" si="1"/>
        <v>34670466697</v>
      </c>
      <c r="Q24" s="77">
        <f t="shared" si="1"/>
        <v>34736589076</v>
      </c>
      <c r="R24" s="77">
        <f t="shared" si="1"/>
        <v>34736589076</v>
      </c>
      <c r="S24" s="77">
        <f t="shared" si="1"/>
        <v>34967287935</v>
      </c>
      <c r="T24" s="77">
        <f t="shared" si="1"/>
        <v>35287969486</v>
      </c>
      <c r="U24" s="77">
        <f t="shared" si="1"/>
        <v>36416965228</v>
      </c>
      <c r="V24" s="77">
        <f t="shared" si="1"/>
        <v>36416965228</v>
      </c>
      <c r="W24" s="77">
        <f t="shared" si="1"/>
        <v>36416965228</v>
      </c>
      <c r="X24" s="77">
        <f t="shared" si="1"/>
        <v>37002556061</v>
      </c>
      <c r="Y24" s="77">
        <f t="shared" si="1"/>
        <v>-585590833</v>
      </c>
      <c r="Z24" s="212">
        <f>+IF(X24&lt;&gt;0,+(Y24/X24)*100,0)</f>
        <v>-1.5825685988682325</v>
      </c>
      <c r="AA24" s="79">
        <f>SUM(AA15:AA23)</f>
        <v>37002556061</v>
      </c>
    </row>
    <row r="25" spans="1:27" ht="13.5">
      <c r="A25" s="250" t="s">
        <v>159</v>
      </c>
      <c r="B25" s="251"/>
      <c r="C25" s="168">
        <f aca="true" t="shared" si="2" ref="C25:Y25">+C12+C24</f>
        <v>38616714301</v>
      </c>
      <c r="D25" s="168">
        <f>+D12+D24</f>
        <v>0</v>
      </c>
      <c r="E25" s="72">
        <f t="shared" si="2"/>
        <v>41108496385</v>
      </c>
      <c r="F25" s="73">
        <f t="shared" si="2"/>
        <v>43558889407</v>
      </c>
      <c r="G25" s="73">
        <f t="shared" si="2"/>
        <v>35209177574</v>
      </c>
      <c r="H25" s="73">
        <f t="shared" si="2"/>
        <v>37859703397</v>
      </c>
      <c r="I25" s="73">
        <f t="shared" si="2"/>
        <v>38171795947</v>
      </c>
      <c r="J25" s="73">
        <f t="shared" si="2"/>
        <v>38171795947</v>
      </c>
      <c r="K25" s="73">
        <f t="shared" si="2"/>
        <v>38377098685</v>
      </c>
      <c r="L25" s="73">
        <f t="shared" si="2"/>
        <v>39019592443</v>
      </c>
      <c r="M25" s="73">
        <f t="shared" si="2"/>
        <v>39353087348</v>
      </c>
      <c r="N25" s="73">
        <f t="shared" si="2"/>
        <v>39353087348</v>
      </c>
      <c r="O25" s="73">
        <f t="shared" si="2"/>
        <v>39406207919</v>
      </c>
      <c r="P25" s="73">
        <f t="shared" si="2"/>
        <v>39462807969</v>
      </c>
      <c r="Q25" s="73">
        <f t="shared" si="2"/>
        <v>39864003379</v>
      </c>
      <c r="R25" s="73">
        <f t="shared" si="2"/>
        <v>39864003379</v>
      </c>
      <c r="S25" s="73">
        <f t="shared" si="2"/>
        <v>40250328400</v>
      </c>
      <c r="T25" s="73">
        <f t="shared" si="2"/>
        <v>41120811986</v>
      </c>
      <c r="U25" s="73">
        <f t="shared" si="2"/>
        <v>42263398227</v>
      </c>
      <c r="V25" s="73">
        <f t="shared" si="2"/>
        <v>42263398227</v>
      </c>
      <c r="W25" s="73">
        <f t="shared" si="2"/>
        <v>42263398227</v>
      </c>
      <c r="X25" s="73">
        <f t="shared" si="2"/>
        <v>43558889407</v>
      </c>
      <c r="Y25" s="73">
        <f t="shared" si="2"/>
        <v>-1295491180</v>
      </c>
      <c r="Z25" s="170">
        <f>+IF(X25&lt;&gt;0,+(Y25/X25)*100,0)</f>
        <v>-2.9741143487276607</v>
      </c>
      <c r="AA25" s="74">
        <f>+AA12+AA24</f>
        <v>43558889407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601699751</v>
      </c>
      <c r="D30" s="155"/>
      <c r="E30" s="59">
        <v>587251253</v>
      </c>
      <c r="F30" s="60">
        <v>708413628</v>
      </c>
      <c r="G30" s="60">
        <v>609278841</v>
      </c>
      <c r="H30" s="60">
        <v>685521226</v>
      </c>
      <c r="I30" s="60">
        <v>685521226</v>
      </c>
      <c r="J30" s="60">
        <v>685521226</v>
      </c>
      <c r="K30" s="60">
        <v>685521226</v>
      </c>
      <c r="L30" s="60">
        <v>687294188</v>
      </c>
      <c r="M30" s="60">
        <v>1512294187</v>
      </c>
      <c r="N30" s="60">
        <v>1512294187</v>
      </c>
      <c r="O30" s="60">
        <v>1557294188</v>
      </c>
      <c r="P30" s="60">
        <v>1557294188</v>
      </c>
      <c r="Q30" s="60">
        <v>1557294188</v>
      </c>
      <c r="R30" s="60">
        <v>1557294188</v>
      </c>
      <c r="S30" s="60">
        <v>967294188</v>
      </c>
      <c r="T30" s="60">
        <v>967294188</v>
      </c>
      <c r="U30" s="60">
        <v>687294188</v>
      </c>
      <c r="V30" s="60">
        <v>687294188</v>
      </c>
      <c r="W30" s="60">
        <v>687294188</v>
      </c>
      <c r="X30" s="60">
        <v>708413628</v>
      </c>
      <c r="Y30" s="60">
        <v>-21119440</v>
      </c>
      <c r="Z30" s="140">
        <v>-2.98</v>
      </c>
      <c r="AA30" s="62">
        <v>708413628</v>
      </c>
    </row>
    <row r="31" spans="1:27" ht="13.5">
      <c r="A31" s="249" t="s">
        <v>163</v>
      </c>
      <c r="B31" s="182"/>
      <c r="C31" s="155">
        <v>355015828</v>
      </c>
      <c r="D31" s="155"/>
      <c r="E31" s="59">
        <v>430765681</v>
      </c>
      <c r="F31" s="60">
        <v>362511726</v>
      </c>
      <c r="G31" s="60">
        <v>353816138</v>
      </c>
      <c r="H31" s="60">
        <v>354242602</v>
      </c>
      <c r="I31" s="60">
        <v>356011532</v>
      </c>
      <c r="J31" s="60">
        <v>356011532</v>
      </c>
      <c r="K31" s="60">
        <v>358789894</v>
      </c>
      <c r="L31" s="60">
        <v>361076869</v>
      </c>
      <c r="M31" s="60">
        <v>363428027</v>
      </c>
      <c r="N31" s="60">
        <v>363428027</v>
      </c>
      <c r="O31" s="60">
        <v>366012749</v>
      </c>
      <c r="P31" s="60">
        <v>367791168</v>
      </c>
      <c r="Q31" s="60">
        <v>370881803</v>
      </c>
      <c r="R31" s="60">
        <v>370881803</v>
      </c>
      <c r="S31" s="60">
        <v>373212516</v>
      </c>
      <c r="T31" s="60">
        <v>374915678</v>
      </c>
      <c r="U31" s="60">
        <v>375949547</v>
      </c>
      <c r="V31" s="60">
        <v>375949547</v>
      </c>
      <c r="W31" s="60">
        <v>375949547</v>
      </c>
      <c r="X31" s="60">
        <v>362511726</v>
      </c>
      <c r="Y31" s="60">
        <v>13437821</v>
      </c>
      <c r="Z31" s="140">
        <v>3.71</v>
      </c>
      <c r="AA31" s="62">
        <v>362511726</v>
      </c>
    </row>
    <row r="32" spans="1:27" ht="13.5">
      <c r="A32" s="249" t="s">
        <v>164</v>
      </c>
      <c r="B32" s="182"/>
      <c r="C32" s="155">
        <v>6014232985</v>
      </c>
      <c r="D32" s="155"/>
      <c r="E32" s="59">
        <v>5041702839</v>
      </c>
      <c r="F32" s="60">
        <v>5812922440</v>
      </c>
      <c r="G32" s="60">
        <v>3836561558</v>
      </c>
      <c r="H32" s="60">
        <v>3618507381</v>
      </c>
      <c r="I32" s="60">
        <v>4190931412</v>
      </c>
      <c r="J32" s="60">
        <v>4190931412</v>
      </c>
      <c r="K32" s="60">
        <v>5032334273</v>
      </c>
      <c r="L32" s="60">
        <v>4842792476</v>
      </c>
      <c r="M32" s="60">
        <v>4887865855</v>
      </c>
      <c r="N32" s="60">
        <v>4887865855</v>
      </c>
      <c r="O32" s="60">
        <v>4802266825</v>
      </c>
      <c r="P32" s="60">
        <v>5452531572</v>
      </c>
      <c r="Q32" s="60">
        <v>5523392848</v>
      </c>
      <c r="R32" s="60">
        <v>5523392848</v>
      </c>
      <c r="S32" s="60">
        <v>5477725828</v>
      </c>
      <c r="T32" s="60">
        <v>5385709802</v>
      </c>
      <c r="U32" s="60">
        <v>7500263872</v>
      </c>
      <c r="V32" s="60">
        <v>7500263872</v>
      </c>
      <c r="W32" s="60">
        <v>7500263872</v>
      </c>
      <c r="X32" s="60">
        <v>5812922440</v>
      </c>
      <c r="Y32" s="60">
        <v>1687341432</v>
      </c>
      <c r="Z32" s="140">
        <v>29.03</v>
      </c>
      <c r="AA32" s="62">
        <v>5812922440</v>
      </c>
    </row>
    <row r="33" spans="1:27" ht="13.5">
      <c r="A33" s="249" t="s">
        <v>165</v>
      </c>
      <c r="B33" s="182"/>
      <c r="C33" s="155"/>
      <c r="D33" s="155"/>
      <c r="E33" s="59">
        <v>4405124</v>
      </c>
      <c r="F33" s="60">
        <v>4405124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4405124</v>
      </c>
      <c r="Y33" s="60">
        <v>-4405124</v>
      </c>
      <c r="Z33" s="140">
        <v>-100</v>
      </c>
      <c r="AA33" s="62">
        <v>4405124</v>
      </c>
    </row>
    <row r="34" spans="1:27" ht="13.5">
      <c r="A34" s="250" t="s">
        <v>58</v>
      </c>
      <c r="B34" s="251"/>
      <c r="C34" s="168">
        <f aca="true" t="shared" si="3" ref="C34:Y34">SUM(C29:C33)</f>
        <v>6970948564</v>
      </c>
      <c r="D34" s="168">
        <f>SUM(D29:D33)</f>
        <v>0</v>
      </c>
      <c r="E34" s="72">
        <f t="shared" si="3"/>
        <v>6064124897</v>
      </c>
      <c r="F34" s="73">
        <f t="shared" si="3"/>
        <v>6888252918</v>
      </c>
      <c r="G34" s="73">
        <f t="shared" si="3"/>
        <v>4799656537</v>
      </c>
      <c r="H34" s="73">
        <f t="shared" si="3"/>
        <v>4658271209</v>
      </c>
      <c r="I34" s="73">
        <f t="shared" si="3"/>
        <v>5232464170</v>
      </c>
      <c r="J34" s="73">
        <f t="shared" si="3"/>
        <v>5232464170</v>
      </c>
      <c r="K34" s="73">
        <f t="shared" si="3"/>
        <v>6076645393</v>
      </c>
      <c r="L34" s="73">
        <f t="shared" si="3"/>
        <v>5891163533</v>
      </c>
      <c r="M34" s="73">
        <f t="shared" si="3"/>
        <v>6763588069</v>
      </c>
      <c r="N34" s="73">
        <f t="shared" si="3"/>
        <v>6763588069</v>
      </c>
      <c r="O34" s="73">
        <f t="shared" si="3"/>
        <v>6725573762</v>
      </c>
      <c r="P34" s="73">
        <f t="shared" si="3"/>
        <v>7377616928</v>
      </c>
      <c r="Q34" s="73">
        <f t="shared" si="3"/>
        <v>7451568839</v>
      </c>
      <c r="R34" s="73">
        <f t="shared" si="3"/>
        <v>7451568839</v>
      </c>
      <c r="S34" s="73">
        <f t="shared" si="3"/>
        <v>6818232532</v>
      </c>
      <c r="T34" s="73">
        <f t="shared" si="3"/>
        <v>6727919668</v>
      </c>
      <c r="U34" s="73">
        <f t="shared" si="3"/>
        <v>8563507607</v>
      </c>
      <c r="V34" s="73">
        <f t="shared" si="3"/>
        <v>8563507607</v>
      </c>
      <c r="W34" s="73">
        <f t="shared" si="3"/>
        <v>8563507607</v>
      </c>
      <c r="X34" s="73">
        <f t="shared" si="3"/>
        <v>6888252918</v>
      </c>
      <c r="Y34" s="73">
        <f t="shared" si="3"/>
        <v>1675254689</v>
      </c>
      <c r="Z34" s="170">
        <f>+IF(X34&lt;&gt;0,+(Y34/X34)*100,0)</f>
        <v>24.32045845213258</v>
      </c>
      <c r="AA34" s="74">
        <f>SUM(AA29:AA33)</f>
        <v>6888252918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9870101476</v>
      </c>
      <c r="D37" s="155"/>
      <c r="E37" s="59">
        <v>11468240836</v>
      </c>
      <c r="F37" s="60">
        <v>11409952375</v>
      </c>
      <c r="G37" s="60">
        <v>9945157610</v>
      </c>
      <c r="H37" s="60">
        <v>9868897329</v>
      </c>
      <c r="I37" s="60">
        <v>10034101522</v>
      </c>
      <c r="J37" s="60">
        <v>10034101522</v>
      </c>
      <c r="K37" s="60">
        <v>10283447047</v>
      </c>
      <c r="L37" s="60">
        <v>10401655794</v>
      </c>
      <c r="M37" s="60">
        <v>9494910755</v>
      </c>
      <c r="N37" s="60">
        <v>9494910755</v>
      </c>
      <c r="O37" s="60">
        <v>9483122376</v>
      </c>
      <c r="P37" s="60">
        <v>8963620807</v>
      </c>
      <c r="Q37" s="60">
        <v>8529631756</v>
      </c>
      <c r="R37" s="60">
        <v>8529631756</v>
      </c>
      <c r="S37" s="60">
        <v>9398688675</v>
      </c>
      <c r="T37" s="60">
        <v>10027975596</v>
      </c>
      <c r="U37" s="60">
        <v>10404070828</v>
      </c>
      <c r="V37" s="60">
        <v>10404070828</v>
      </c>
      <c r="W37" s="60">
        <v>10404070828</v>
      </c>
      <c r="X37" s="60">
        <v>11409952375</v>
      </c>
      <c r="Y37" s="60">
        <v>-1005881547</v>
      </c>
      <c r="Z37" s="140">
        <v>-8.82</v>
      </c>
      <c r="AA37" s="62">
        <v>11409952375</v>
      </c>
    </row>
    <row r="38" spans="1:27" ht="13.5">
      <c r="A38" s="249" t="s">
        <v>165</v>
      </c>
      <c r="B38" s="182"/>
      <c r="C38" s="155">
        <v>2791833979</v>
      </c>
      <c r="D38" s="155"/>
      <c r="E38" s="59">
        <v>2847995950</v>
      </c>
      <c r="F38" s="60">
        <v>3114917752</v>
      </c>
      <c r="G38" s="60">
        <v>2797934785</v>
      </c>
      <c r="H38" s="60">
        <v>2791833978</v>
      </c>
      <c r="I38" s="60">
        <v>2791833979</v>
      </c>
      <c r="J38" s="60">
        <v>2791833979</v>
      </c>
      <c r="K38" s="60">
        <v>2791833978</v>
      </c>
      <c r="L38" s="60">
        <v>2791833978</v>
      </c>
      <c r="M38" s="60">
        <v>2791833978</v>
      </c>
      <c r="N38" s="60">
        <v>2791833978</v>
      </c>
      <c r="O38" s="60">
        <v>2791833978</v>
      </c>
      <c r="P38" s="60">
        <v>2791833978</v>
      </c>
      <c r="Q38" s="60">
        <v>2791833979</v>
      </c>
      <c r="R38" s="60">
        <v>2791833979</v>
      </c>
      <c r="S38" s="60">
        <v>2791833978</v>
      </c>
      <c r="T38" s="60">
        <v>2791833979</v>
      </c>
      <c r="U38" s="60">
        <v>3396642466</v>
      </c>
      <c r="V38" s="60">
        <v>3396642466</v>
      </c>
      <c r="W38" s="60">
        <v>3396642466</v>
      </c>
      <c r="X38" s="60">
        <v>3114917752</v>
      </c>
      <c r="Y38" s="60">
        <v>281724714</v>
      </c>
      <c r="Z38" s="140">
        <v>9.04</v>
      </c>
      <c r="AA38" s="62">
        <v>3114917752</v>
      </c>
    </row>
    <row r="39" spans="1:27" ht="13.5">
      <c r="A39" s="250" t="s">
        <v>59</v>
      </c>
      <c r="B39" s="253"/>
      <c r="C39" s="168">
        <f aca="true" t="shared" si="4" ref="C39:Y39">SUM(C37:C38)</f>
        <v>12661935455</v>
      </c>
      <c r="D39" s="168">
        <f>SUM(D37:D38)</f>
        <v>0</v>
      </c>
      <c r="E39" s="76">
        <f t="shared" si="4"/>
        <v>14316236786</v>
      </c>
      <c r="F39" s="77">
        <f t="shared" si="4"/>
        <v>14524870127</v>
      </c>
      <c r="G39" s="77">
        <f t="shared" si="4"/>
        <v>12743092395</v>
      </c>
      <c r="H39" s="77">
        <f t="shared" si="4"/>
        <v>12660731307</v>
      </c>
      <c r="I39" s="77">
        <f t="shared" si="4"/>
        <v>12825935501</v>
      </c>
      <c r="J39" s="77">
        <f t="shared" si="4"/>
        <v>12825935501</v>
      </c>
      <c r="K39" s="77">
        <f t="shared" si="4"/>
        <v>13075281025</v>
      </c>
      <c r="L39" s="77">
        <f t="shared" si="4"/>
        <v>13193489772</v>
      </c>
      <c r="M39" s="77">
        <f t="shared" si="4"/>
        <v>12286744733</v>
      </c>
      <c r="N39" s="77">
        <f t="shared" si="4"/>
        <v>12286744733</v>
      </c>
      <c r="O39" s="77">
        <f t="shared" si="4"/>
        <v>12274956354</v>
      </c>
      <c r="P39" s="77">
        <f t="shared" si="4"/>
        <v>11755454785</v>
      </c>
      <c r="Q39" s="77">
        <f t="shared" si="4"/>
        <v>11321465735</v>
      </c>
      <c r="R39" s="77">
        <f t="shared" si="4"/>
        <v>11321465735</v>
      </c>
      <c r="S39" s="77">
        <f t="shared" si="4"/>
        <v>12190522653</v>
      </c>
      <c r="T39" s="77">
        <f t="shared" si="4"/>
        <v>12819809575</v>
      </c>
      <c r="U39" s="77">
        <f t="shared" si="4"/>
        <v>13800713294</v>
      </c>
      <c r="V39" s="77">
        <f t="shared" si="4"/>
        <v>13800713294</v>
      </c>
      <c r="W39" s="77">
        <f t="shared" si="4"/>
        <v>13800713294</v>
      </c>
      <c r="X39" s="77">
        <f t="shared" si="4"/>
        <v>14524870127</v>
      </c>
      <c r="Y39" s="77">
        <f t="shared" si="4"/>
        <v>-724156833</v>
      </c>
      <c r="Z39" s="212">
        <f>+IF(X39&lt;&gt;0,+(Y39/X39)*100,0)</f>
        <v>-4.985633789963319</v>
      </c>
      <c r="AA39" s="79">
        <f>SUM(AA37:AA38)</f>
        <v>14524870127</v>
      </c>
    </row>
    <row r="40" spans="1:27" ht="13.5">
      <c r="A40" s="250" t="s">
        <v>167</v>
      </c>
      <c r="B40" s="251"/>
      <c r="C40" s="168">
        <f aca="true" t="shared" si="5" ref="C40:Y40">+C34+C39</f>
        <v>19632884019</v>
      </c>
      <c r="D40" s="168">
        <f>+D34+D39</f>
        <v>0</v>
      </c>
      <c r="E40" s="72">
        <f t="shared" si="5"/>
        <v>20380361683</v>
      </c>
      <c r="F40" s="73">
        <f t="shared" si="5"/>
        <v>21413123045</v>
      </c>
      <c r="G40" s="73">
        <f t="shared" si="5"/>
        <v>17542748932</v>
      </c>
      <c r="H40" s="73">
        <f t="shared" si="5"/>
        <v>17319002516</v>
      </c>
      <c r="I40" s="73">
        <f t="shared" si="5"/>
        <v>18058399671</v>
      </c>
      <c r="J40" s="73">
        <f t="shared" si="5"/>
        <v>18058399671</v>
      </c>
      <c r="K40" s="73">
        <f t="shared" si="5"/>
        <v>19151926418</v>
      </c>
      <c r="L40" s="73">
        <f t="shared" si="5"/>
        <v>19084653305</v>
      </c>
      <c r="M40" s="73">
        <f t="shared" si="5"/>
        <v>19050332802</v>
      </c>
      <c r="N40" s="73">
        <f t="shared" si="5"/>
        <v>19050332802</v>
      </c>
      <c r="O40" s="73">
        <f t="shared" si="5"/>
        <v>19000530116</v>
      </c>
      <c r="P40" s="73">
        <f t="shared" si="5"/>
        <v>19133071713</v>
      </c>
      <c r="Q40" s="73">
        <f t="shared" si="5"/>
        <v>18773034574</v>
      </c>
      <c r="R40" s="73">
        <f t="shared" si="5"/>
        <v>18773034574</v>
      </c>
      <c r="S40" s="73">
        <f t="shared" si="5"/>
        <v>19008755185</v>
      </c>
      <c r="T40" s="73">
        <f t="shared" si="5"/>
        <v>19547729243</v>
      </c>
      <c r="U40" s="73">
        <f t="shared" si="5"/>
        <v>22364220901</v>
      </c>
      <c r="V40" s="73">
        <f t="shared" si="5"/>
        <v>22364220901</v>
      </c>
      <c r="W40" s="73">
        <f t="shared" si="5"/>
        <v>22364220901</v>
      </c>
      <c r="X40" s="73">
        <f t="shared" si="5"/>
        <v>21413123045</v>
      </c>
      <c r="Y40" s="73">
        <f t="shared" si="5"/>
        <v>951097856</v>
      </c>
      <c r="Z40" s="170">
        <f>+IF(X40&lt;&gt;0,+(Y40/X40)*100,0)</f>
        <v>4.441658762251791</v>
      </c>
      <c r="AA40" s="74">
        <f>+AA34+AA39</f>
        <v>21413123045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18983830282</v>
      </c>
      <c r="D42" s="257">
        <f>+D25-D40</f>
        <v>0</v>
      </c>
      <c r="E42" s="258">
        <f t="shared" si="6"/>
        <v>20728134702</v>
      </c>
      <c r="F42" s="259">
        <f t="shared" si="6"/>
        <v>22145766362</v>
      </c>
      <c r="G42" s="259">
        <f t="shared" si="6"/>
        <v>17666428642</v>
      </c>
      <c r="H42" s="259">
        <f t="shared" si="6"/>
        <v>20540700881</v>
      </c>
      <c r="I42" s="259">
        <f t="shared" si="6"/>
        <v>20113396276</v>
      </c>
      <c r="J42" s="259">
        <f t="shared" si="6"/>
        <v>20113396276</v>
      </c>
      <c r="K42" s="259">
        <f t="shared" si="6"/>
        <v>19225172267</v>
      </c>
      <c r="L42" s="259">
        <f t="shared" si="6"/>
        <v>19934939138</v>
      </c>
      <c r="M42" s="259">
        <f t="shared" si="6"/>
        <v>20302754546</v>
      </c>
      <c r="N42" s="259">
        <f t="shared" si="6"/>
        <v>20302754546</v>
      </c>
      <c r="O42" s="259">
        <f t="shared" si="6"/>
        <v>20405677803</v>
      </c>
      <c r="P42" s="259">
        <f t="shared" si="6"/>
        <v>20329736256</v>
      </c>
      <c r="Q42" s="259">
        <f t="shared" si="6"/>
        <v>21090968805</v>
      </c>
      <c r="R42" s="259">
        <f t="shared" si="6"/>
        <v>21090968805</v>
      </c>
      <c r="S42" s="259">
        <f t="shared" si="6"/>
        <v>21241573215</v>
      </c>
      <c r="T42" s="259">
        <f t="shared" si="6"/>
        <v>21573082743</v>
      </c>
      <c r="U42" s="259">
        <f t="shared" si="6"/>
        <v>19899177326</v>
      </c>
      <c r="V42" s="259">
        <f t="shared" si="6"/>
        <v>19899177326</v>
      </c>
      <c r="W42" s="259">
        <f t="shared" si="6"/>
        <v>19899177326</v>
      </c>
      <c r="X42" s="259">
        <f t="shared" si="6"/>
        <v>22145766362</v>
      </c>
      <c r="Y42" s="259">
        <f t="shared" si="6"/>
        <v>-2246589036</v>
      </c>
      <c r="Z42" s="260">
        <f>+IF(X42&lt;&gt;0,+(Y42/X42)*100,0)</f>
        <v>-10.144553136146737</v>
      </c>
      <c r="AA42" s="261">
        <f>+AA25-AA40</f>
        <v>22145766362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18730410181</v>
      </c>
      <c r="D45" s="155"/>
      <c r="E45" s="59">
        <v>20463075579</v>
      </c>
      <c r="F45" s="60">
        <v>21882524508</v>
      </c>
      <c r="G45" s="60">
        <v>17413008541</v>
      </c>
      <c r="H45" s="60">
        <v>20287280779</v>
      </c>
      <c r="I45" s="60">
        <v>19859976174</v>
      </c>
      <c r="J45" s="60">
        <v>19859976174</v>
      </c>
      <c r="K45" s="60">
        <v>18971752165</v>
      </c>
      <c r="L45" s="60">
        <v>19681519036</v>
      </c>
      <c r="M45" s="60">
        <v>20049334444</v>
      </c>
      <c r="N45" s="60">
        <v>20049334444</v>
      </c>
      <c r="O45" s="60">
        <v>20152257701</v>
      </c>
      <c r="P45" s="60">
        <v>20076316154</v>
      </c>
      <c r="Q45" s="60">
        <v>20837548703</v>
      </c>
      <c r="R45" s="60">
        <v>20837548703</v>
      </c>
      <c r="S45" s="60">
        <v>20988153113</v>
      </c>
      <c r="T45" s="60">
        <v>21319662641</v>
      </c>
      <c r="U45" s="60">
        <v>19642491385</v>
      </c>
      <c r="V45" s="60">
        <v>19642491385</v>
      </c>
      <c r="W45" s="60">
        <v>19642491385</v>
      </c>
      <c r="X45" s="60">
        <v>21882524508</v>
      </c>
      <c r="Y45" s="60">
        <v>-2240033123</v>
      </c>
      <c r="Z45" s="139">
        <v>-10.24</v>
      </c>
      <c r="AA45" s="62">
        <v>21882524508</v>
      </c>
    </row>
    <row r="46" spans="1:27" ht="13.5">
      <c r="A46" s="249" t="s">
        <v>171</v>
      </c>
      <c r="B46" s="182"/>
      <c r="C46" s="155">
        <v>253420101</v>
      </c>
      <c r="D46" s="155"/>
      <c r="E46" s="59">
        <v>260444270</v>
      </c>
      <c r="F46" s="60">
        <v>258627001</v>
      </c>
      <c r="G46" s="60">
        <v>253420101</v>
      </c>
      <c r="H46" s="60">
        <v>253420102</v>
      </c>
      <c r="I46" s="60">
        <v>253420102</v>
      </c>
      <c r="J46" s="60">
        <v>253420102</v>
      </c>
      <c r="K46" s="60">
        <v>253420102</v>
      </c>
      <c r="L46" s="60">
        <v>253420102</v>
      </c>
      <c r="M46" s="60">
        <v>253420102</v>
      </c>
      <c r="N46" s="60">
        <v>253420102</v>
      </c>
      <c r="O46" s="60">
        <v>253420102</v>
      </c>
      <c r="P46" s="60">
        <v>253420102</v>
      </c>
      <c r="Q46" s="60">
        <v>253420102</v>
      </c>
      <c r="R46" s="60">
        <v>253420102</v>
      </c>
      <c r="S46" s="60">
        <v>253420102</v>
      </c>
      <c r="T46" s="60">
        <v>253420102</v>
      </c>
      <c r="U46" s="60">
        <v>256685941</v>
      </c>
      <c r="V46" s="60">
        <v>256685941</v>
      </c>
      <c r="W46" s="60">
        <v>256685941</v>
      </c>
      <c r="X46" s="60">
        <v>258627001</v>
      </c>
      <c r="Y46" s="60">
        <v>-1941060</v>
      </c>
      <c r="Z46" s="139">
        <v>-0.75</v>
      </c>
      <c r="AA46" s="62">
        <v>258627001</v>
      </c>
    </row>
    <row r="47" spans="1:27" ht="13.5">
      <c r="A47" s="249" t="s">
        <v>172</v>
      </c>
      <c r="B47" s="182"/>
      <c r="C47" s="155"/>
      <c r="D47" s="155"/>
      <c r="E47" s="59">
        <v>4614853</v>
      </c>
      <c r="F47" s="60">
        <v>4614853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4614853</v>
      </c>
      <c r="Y47" s="60">
        <v>-4614853</v>
      </c>
      <c r="Z47" s="139">
        <v>-100</v>
      </c>
      <c r="AA47" s="62">
        <v>4614853</v>
      </c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18983830282</v>
      </c>
      <c r="D48" s="217">
        <f>SUM(D45:D47)</f>
        <v>0</v>
      </c>
      <c r="E48" s="264">
        <f t="shared" si="7"/>
        <v>20728134702</v>
      </c>
      <c r="F48" s="219">
        <f t="shared" si="7"/>
        <v>22145766362</v>
      </c>
      <c r="G48" s="219">
        <f t="shared" si="7"/>
        <v>17666428642</v>
      </c>
      <c r="H48" s="219">
        <f t="shared" si="7"/>
        <v>20540700881</v>
      </c>
      <c r="I48" s="219">
        <f t="shared" si="7"/>
        <v>20113396276</v>
      </c>
      <c r="J48" s="219">
        <f t="shared" si="7"/>
        <v>20113396276</v>
      </c>
      <c r="K48" s="219">
        <f t="shared" si="7"/>
        <v>19225172267</v>
      </c>
      <c r="L48" s="219">
        <f t="shared" si="7"/>
        <v>19934939138</v>
      </c>
      <c r="M48" s="219">
        <f t="shared" si="7"/>
        <v>20302754546</v>
      </c>
      <c r="N48" s="219">
        <f t="shared" si="7"/>
        <v>20302754546</v>
      </c>
      <c r="O48" s="219">
        <f t="shared" si="7"/>
        <v>20405677803</v>
      </c>
      <c r="P48" s="219">
        <f t="shared" si="7"/>
        <v>20329736256</v>
      </c>
      <c r="Q48" s="219">
        <f t="shared" si="7"/>
        <v>21090968805</v>
      </c>
      <c r="R48" s="219">
        <f t="shared" si="7"/>
        <v>21090968805</v>
      </c>
      <c r="S48" s="219">
        <f t="shared" si="7"/>
        <v>21241573215</v>
      </c>
      <c r="T48" s="219">
        <f t="shared" si="7"/>
        <v>21573082743</v>
      </c>
      <c r="U48" s="219">
        <f t="shared" si="7"/>
        <v>19899177326</v>
      </c>
      <c r="V48" s="219">
        <f t="shared" si="7"/>
        <v>19899177326</v>
      </c>
      <c r="W48" s="219">
        <f t="shared" si="7"/>
        <v>19899177326</v>
      </c>
      <c r="X48" s="219">
        <f t="shared" si="7"/>
        <v>22145766362</v>
      </c>
      <c r="Y48" s="219">
        <f t="shared" si="7"/>
        <v>-2246589036</v>
      </c>
      <c r="Z48" s="265">
        <f>+IF(X48&lt;&gt;0,+(Y48/X48)*100,0)</f>
        <v>-10.144553136146737</v>
      </c>
      <c r="AA48" s="232">
        <f>SUM(AA45:AA47)</f>
        <v>22145766362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4866348173</v>
      </c>
      <c r="D6" s="155"/>
      <c r="E6" s="59">
        <v>4817476316</v>
      </c>
      <c r="F6" s="60">
        <v>5132044887</v>
      </c>
      <c r="G6" s="60">
        <v>440529423</v>
      </c>
      <c r="H6" s="60">
        <v>419108177</v>
      </c>
      <c r="I6" s="60">
        <v>427656729</v>
      </c>
      <c r="J6" s="60">
        <v>1287294329</v>
      </c>
      <c r="K6" s="60">
        <v>408377753</v>
      </c>
      <c r="L6" s="60">
        <v>467930882</v>
      </c>
      <c r="M6" s="60">
        <v>426027960</v>
      </c>
      <c r="N6" s="60">
        <v>1302336595</v>
      </c>
      <c r="O6" s="60">
        <v>449768439</v>
      </c>
      <c r="P6" s="60">
        <v>388768123</v>
      </c>
      <c r="Q6" s="60">
        <v>459479622</v>
      </c>
      <c r="R6" s="60">
        <v>1298016184</v>
      </c>
      <c r="S6" s="60">
        <v>469599703</v>
      </c>
      <c r="T6" s="60">
        <v>462505659</v>
      </c>
      <c r="U6" s="60">
        <v>496553724</v>
      </c>
      <c r="V6" s="60">
        <v>1428659086</v>
      </c>
      <c r="W6" s="60">
        <v>5316306194</v>
      </c>
      <c r="X6" s="60">
        <v>5132044887</v>
      </c>
      <c r="Y6" s="60">
        <v>184261307</v>
      </c>
      <c r="Z6" s="140">
        <v>3.59</v>
      </c>
      <c r="AA6" s="62">
        <v>5132044887</v>
      </c>
    </row>
    <row r="7" spans="1:27" ht="13.5">
      <c r="A7" s="249" t="s">
        <v>32</v>
      </c>
      <c r="B7" s="182"/>
      <c r="C7" s="155">
        <v>13344134833</v>
      </c>
      <c r="D7" s="155"/>
      <c r="E7" s="59">
        <v>14588168938</v>
      </c>
      <c r="F7" s="60">
        <v>15749858596</v>
      </c>
      <c r="G7" s="60">
        <v>1167477080</v>
      </c>
      <c r="H7" s="60">
        <v>1467058351</v>
      </c>
      <c r="I7" s="60">
        <v>1334803258</v>
      </c>
      <c r="J7" s="60">
        <v>3969338689</v>
      </c>
      <c r="K7" s="60">
        <v>1315949585</v>
      </c>
      <c r="L7" s="60">
        <v>1219878422</v>
      </c>
      <c r="M7" s="60">
        <v>1166988156</v>
      </c>
      <c r="N7" s="60">
        <v>3702816163</v>
      </c>
      <c r="O7" s="60">
        <v>1259427238</v>
      </c>
      <c r="P7" s="60">
        <v>1070855862</v>
      </c>
      <c r="Q7" s="60">
        <v>1111828863</v>
      </c>
      <c r="R7" s="60">
        <v>3442111963</v>
      </c>
      <c r="S7" s="60">
        <v>1208574598</v>
      </c>
      <c r="T7" s="60">
        <v>1262553064</v>
      </c>
      <c r="U7" s="60">
        <v>1109798833</v>
      </c>
      <c r="V7" s="60">
        <v>3580926495</v>
      </c>
      <c r="W7" s="60">
        <v>14695193310</v>
      </c>
      <c r="X7" s="60">
        <v>15749858596</v>
      </c>
      <c r="Y7" s="60">
        <v>-1054665286</v>
      </c>
      <c r="Z7" s="140">
        <v>-6.7</v>
      </c>
      <c r="AA7" s="62">
        <v>15749858596</v>
      </c>
    </row>
    <row r="8" spans="1:27" ht="13.5">
      <c r="A8" s="249" t="s">
        <v>178</v>
      </c>
      <c r="B8" s="182"/>
      <c r="C8" s="155">
        <v>1105645325</v>
      </c>
      <c r="D8" s="155"/>
      <c r="E8" s="59">
        <v>1178291356</v>
      </c>
      <c r="F8" s="60">
        <v>1878686402</v>
      </c>
      <c r="G8" s="60">
        <v>42346960</v>
      </c>
      <c r="H8" s="60">
        <v>71149276</v>
      </c>
      <c r="I8" s="60">
        <v>142241087</v>
      </c>
      <c r="J8" s="60">
        <v>255737323</v>
      </c>
      <c r="K8" s="60">
        <v>55288285</v>
      </c>
      <c r="L8" s="60">
        <v>220898152</v>
      </c>
      <c r="M8" s="60">
        <v>88843655</v>
      </c>
      <c r="N8" s="60">
        <v>365030092</v>
      </c>
      <c r="O8" s="60">
        <v>141872276</v>
      </c>
      <c r="P8" s="60">
        <v>113772830</v>
      </c>
      <c r="Q8" s="60">
        <v>83427399</v>
      </c>
      <c r="R8" s="60">
        <v>339072505</v>
      </c>
      <c r="S8" s="60">
        <v>185671594</v>
      </c>
      <c r="T8" s="60">
        <v>120065725</v>
      </c>
      <c r="U8" s="60">
        <v>49829427</v>
      </c>
      <c r="V8" s="60">
        <v>355566746</v>
      </c>
      <c r="W8" s="60">
        <v>1315406666</v>
      </c>
      <c r="X8" s="60">
        <v>1878686402</v>
      </c>
      <c r="Y8" s="60">
        <v>-563279736</v>
      </c>
      <c r="Z8" s="140">
        <v>-29.98</v>
      </c>
      <c r="AA8" s="62">
        <v>1878686402</v>
      </c>
    </row>
    <row r="9" spans="1:27" ht="13.5">
      <c r="A9" s="249" t="s">
        <v>179</v>
      </c>
      <c r="B9" s="182"/>
      <c r="C9" s="155">
        <v>3081484935</v>
      </c>
      <c r="D9" s="155"/>
      <c r="E9" s="59">
        <v>3666857046</v>
      </c>
      <c r="F9" s="60">
        <v>3808336986</v>
      </c>
      <c r="G9" s="60">
        <v>878128800</v>
      </c>
      <c r="H9" s="60">
        <v>526950600</v>
      </c>
      <c r="I9" s="60"/>
      <c r="J9" s="60">
        <v>1405079400</v>
      </c>
      <c r="K9" s="60">
        <v>36677500</v>
      </c>
      <c r="L9" s="60">
        <v>580657000</v>
      </c>
      <c r="M9" s="60">
        <v>477909000</v>
      </c>
      <c r="N9" s="60">
        <v>1095243500</v>
      </c>
      <c r="O9" s="60">
        <v>41500285</v>
      </c>
      <c r="P9" s="60">
        <v>135380139</v>
      </c>
      <c r="Q9" s="60">
        <v>916386634</v>
      </c>
      <c r="R9" s="60">
        <v>1093267058</v>
      </c>
      <c r="S9" s="60"/>
      <c r="T9" s="60"/>
      <c r="U9" s="60">
        <v>308871736</v>
      </c>
      <c r="V9" s="60">
        <v>308871736</v>
      </c>
      <c r="W9" s="60">
        <v>3902461694</v>
      </c>
      <c r="X9" s="60">
        <v>3808336986</v>
      </c>
      <c r="Y9" s="60">
        <v>94124708</v>
      </c>
      <c r="Z9" s="140">
        <v>2.47</v>
      </c>
      <c r="AA9" s="62">
        <v>3808336986</v>
      </c>
    </row>
    <row r="10" spans="1:27" ht="13.5">
      <c r="A10" s="249" t="s">
        <v>180</v>
      </c>
      <c r="B10" s="182"/>
      <c r="C10" s="155">
        <v>2560527185</v>
      </c>
      <c r="D10" s="155"/>
      <c r="E10" s="59">
        <v>2453159682</v>
      </c>
      <c r="F10" s="60">
        <v>2456035752</v>
      </c>
      <c r="G10" s="60">
        <v>306408440</v>
      </c>
      <c r="H10" s="60">
        <v>7551000</v>
      </c>
      <c r="I10" s="60">
        <v>19300000</v>
      </c>
      <c r="J10" s="60">
        <v>333259440</v>
      </c>
      <c r="K10" s="60">
        <v>237902000</v>
      </c>
      <c r="L10" s="60">
        <v>46585000</v>
      </c>
      <c r="M10" s="60">
        <v>532221000</v>
      </c>
      <c r="N10" s="60">
        <v>816708000</v>
      </c>
      <c r="O10" s="60">
        <v>504587</v>
      </c>
      <c r="P10" s="60">
        <v>762374000</v>
      </c>
      <c r="Q10" s="60">
        <v>539299494</v>
      </c>
      <c r="R10" s="60">
        <v>1302178081</v>
      </c>
      <c r="S10" s="60"/>
      <c r="T10" s="60"/>
      <c r="U10" s="60">
        <v>504587</v>
      </c>
      <c r="V10" s="60">
        <v>504587</v>
      </c>
      <c r="W10" s="60">
        <v>2452650108</v>
      </c>
      <c r="X10" s="60">
        <v>2456035752</v>
      </c>
      <c r="Y10" s="60">
        <v>-3385644</v>
      </c>
      <c r="Z10" s="140">
        <v>-0.14</v>
      </c>
      <c r="AA10" s="62">
        <v>2456035752</v>
      </c>
    </row>
    <row r="11" spans="1:27" ht="13.5">
      <c r="A11" s="249" t="s">
        <v>181</v>
      </c>
      <c r="B11" s="182"/>
      <c r="C11" s="155">
        <v>412487102</v>
      </c>
      <c r="D11" s="155"/>
      <c r="E11" s="59">
        <v>193140723</v>
      </c>
      <c r="F11" s="60">
        <v>164608523</v>
      </c>
      <c r="G11" s="60">
        <v>34382586</v>
      </c>
      <c r="H11" s="60">
        <v>37717227</v>
      </c>
      <c r="I11" s="60">
        <v>36070653</v>
      </c>
      <c r="J11" s="60">
        <v>108170466</v>
      </c>
      <c r="K11" s="60">
        <v>39286408</v>
      </c>
      <c r="L11" s="60">
        <v>38184892</v>
      </c>
      <c r="M11" s="60">
        <v>36521091</v>
      </c>
      <c r="N11" s="60">
        <v>113992391</v>
      </c>
      <c r="O11" s="60">
        <v>45128277</v>
      </c>
      <c r="P11" s="60">
        <v>27863093</v>
      </c>
      <c r="Q11" s="60">
        <v>40544506</v>
      </c>
      <c r="R11" s="60">
        <v>113535876</v>
      </c>
      <c r="S11" s="60">
        <v>42141355</v>
      </c>
      <c r="T11" s="60">
        <v>42060367</v>
      </c>
      <c r="U11" s="60">
        <v>43293494</v>
      </c>
      <c r="V11" s="60">
        <v>127495216</v>
      </c>
      <c r="W11" s="60">
        <v>463193949</v>
      </c>
      <c r="X11" s="60">
        <v>164608523</v>
      </c>
      <c r="Y11" s="60">
        <v>298585426</v>
      </c>
      <c r="Z11" s="140">
        <v>181.39</v>
      </c>
      <c r="AA11" s="62">
        <v>164608523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-21539185629</v>
      </c>
      <c r="D14" s="155"/>
      <c r="E14" s="59">
        <v>-21907225035</v>
      </c>
      <c r="F14" s="60">
        <v>-23198890085</v>
      </c>
      <c r="G14" s="60">
        <v>-3281812779</v>
      </c>
      <c r="H14" s="60">
        <v>-2920049845</v>
      </c>
      <c r="I14" s="60">
        <v>-1576074167</v>
      </c>
      <c r="J14" s="60">
        <v>-7777936791</v>
      </c>
      <c r="K14" s="60">
        <v>-1863489727</v>
      </c>
      <c r="L14" s="60">
        <v>-1990102023</v>
      </c>
      <c r="M14" s="60">
        <v>-2035608829</v>
      </c>
      <c r="N14" s="60">
        <v>-5889200579</v>
      </c>
      <c r="O14" s="60">
        <v>-1805836472</v>
      </c>
      <c r="P14" s="60">
        <v>-1846297252</v>
      </c>
      <c r="Q14" s="60">
        <v>-2055242689</v>
      </c>
      <c r="R14" s="60">
        <v>-5707376413</v>
      </c>
      <c r="S14" s="60">
        <v>-1551942033</v>
      </c>
      <c r="T14" s="60">
        <v>-1303284671</v>
      </c>
      <c r="U14" s="60">
        <v>-1581400583</v>
      </c>
      <c r="V14" s="60">
        <v>-4436627287</v>
      </c>
      <c r="W14" s="60">
        <v>-23811141070</v>
      </c>
      <c r="X14" s="60">
        <v>-23198890085</v>
      </c>
      <c r="Y14" s="60">
        <v>-612250985</v>
      </c>
      <c r="Z14" s="140">
        <v>2.64</v>
      </c>
      <c r="AA14" s="62">
        <v>-23198890085</v>
      </c>
    </row>
    <row r="15" spans="1:27" ht="13.5">
      <c r="A15" s="249" t="s">
        <v>40</v>
      </c>
      <c r="B15" s="182"/>
      <c r="C15" s="155">
        <v>-997466530</v>
      </c>
      <c r="D15" s="155"/>
      <c r="E15" s="59">
        <v>-1029556170</v>
      </c>
      <c r="F15" s="60">
        <v>-1040146182</v>
      </c>
      <c r="G15" s="60">
        <v>-64204</v>
      </c>
      <c r="H15" s="60">
        <v>-913875</v>
      </c>
      <c r="I15" s="60">
        <v>-248668935</v>
      </c>
      <c r="J15" s="60">
        <v>-249647014</v>
      </c>
      <c r="K15" s="60">
        <v>-72121522</v>
      </c>
      <c r="L15" s="60">
        <v>-1967271</v>
      </c>
      <c r="M15" s="60">
        <v>-203299735</v>
      </c>
      <c r="N15" s="60">
        <v>-277388528</v>
      </c>
      <c r="O15" s="60">
        <v>-79639021</v>
      </c>
      <c r="P15" s="60">
        <v>-9157166</v>
      </c>
      <c r="Q15" s="60">
        <v>-82026601</v>
      </c>
      <c r="R15" s="60">
        <v>-170822788</v>
      </c>
      <c r="S15" s="60">
        <v>-68616411</v>
      </c>
      <c r="T15" s="60">
        <v>-4757285</v>
      </c>
      <c r="U15" s="60">
        <v>-338011676</v>
      </c>
      <c r="V15" s="60">
        <v>-411385372</v>
      </c>
      <c r="W15" s="60">
        <v>-1109243702</v>
      </c>
      <c r="X15" s="60">
        <v>-1040146182</v>
      </c>
      <c r="Y15" s="60">
        <v>-69097520</v>
      </c>
      <c r="Z15" s="140">
        <v>6.64</v>
      </c>
      <c r="AA15" s="62">
        <v>-1040146182</v>
      </c>
    </row>
    <row r="16" spans="1:27" ht="13.5">
      <c r="A16" s="249" t="s">
        <v>42</v>
      </c>
      <c r="B16" s="182"/>
      <c r="C16" s="155"/>
      <c r="D16" s="155"/>
      <c r="E16" s="59">
        <v>-259297800</v>
      </c>
      <c r="F16" s="60">
        <v>-254147800</v>
      </c>
      <c r="G16" s="60">
        <v>-11887647</v>
      </c>
      <c r="H16" s="60">
        <v>-831616</v>
      </c>
      <c r="I16" s="60">
        <v>-3671204</v>
      </c>
      <c r="J16" s="60">
        <v>-16390467</v>
      </c>
      <c r="K16" s="60">
        <v>-23850741</v>
      </c>
      <c r="L16" s="60">
        <v>-2212851</v>
      </c>
      <c r="M16" s="60">
        <v>-13373773</v>
      </c>
      <c r="N16" s="60">
        <v>-39437365</v>
      </c>
      <c r="O16" s="60">
        <v>-17496848</v>
      </c>
      <c r="P16" s="60">
        <v>-5022784</v>
      </c>
      <c r="Q16" s="60">
        <v>-2511239</v>
      </c>
      <c r="R16" s="60">
        <v>-25030871</v>
      </c>
      <c r="S16" s="60">
        <v>-15813619</v>
      </c>
      <c r="T16" s="60">
        <v>-2594451</v>
      </c>
      <c r="U16" s="60">
        <v>-14532002</v>
      </c>
      <c r="V16" s="60">
        <v>-32940072</v>
      </c>
      <c r="W16" s="60">
        <v>-113798775</v>
      </c>
      <c r="X16" s="60">
        <v>-254147800</v>
      </c>
      <c r="Y16" s="60">
        <v>140349025</v>
      </c>
      <c r="Z16" s="140">
        <v>-55.22</v>
      </c>
      <c r="AA16" s="62">
        <v>-254147800</v>
      </c>
    </row>
    <row r="17" spans="1:27" ht="13.5">
      <c r="A17" s="250" t="s">
        <v>185</v>
      </c>
      <c r="B17" s="251"/>
      <c r="C17" s="168">
        <f aca="true" t="shared" si="0" ref="C17:Y17">SUM(C6:C16)</f>
        <v>2833975394</v>
      </c>
      <c r="D17" s="168">
        <f t="shared" si="0"/>
        <v>0</v>
      </c>
      <c r="E17" s="72">
        <f t="shared" si="0"/>
        <v>3701015056</v>
      </c>
      <c r="F17" s="73">
        <f t="shared" si="0"/>
        <v>4696387079</v>
      </c>
      <c r="G17" s="73">
        <f t="shared" si="0"/>
        <v>-424491341</v>
      </c>
      <c r="H17" s="73">
        <f t="shared" si="0"/>
        <v>-392260705</v>
      </c>
      <c r="I17" s="73">
        <f t="shared" si="0"/>
        <v>131657421</v>
      </c>
      <c r="J17" s="73">
        <f t="shared" si="0"/>
        <v>-685094625</v>
      </c>
      <c r="K17" s="73">
        <f t="shared" si="0"/>
        <v>134019541</v>
      </c>
      <c r="L17" s="73">
        <f t="shared" si="0"/>
        <v>579852203</v>
      </c>
      <c r="M17" s="73">
        <f t="shared" si="0"/>
        <v>476228525</v>
      </c>
      <c r="N17" s="73">
        <f t="shared" si="0"/>
        <v>1190100269</v>
      </c>
      <c r="O17" s="73">
        <f t="shared" si="0"/>
        <v>35228761</v>
      </c>
      <c r="P17" s="73">
        <f t="shared" si="0"/>
        <v>638536845</v>
      </c>
      <c r="Q17" s="73">
        <f t="shared" si="0"/>
        <v>1011185989</v>
      </c>
      <c r="R17" s="73">
        <f t="shared" si="0"/>
        <v>1684951595</v>
      </c>
      <c r="S17" s="73">
        <f t="shared" si="0"/>
        <v>269615187</v>
      </c>
      <c r="T17" s="73">
        <f t="shared" si="0"/>
        <v>576548408</v>
      </c>
      <c r="U17" s="73">
        <f t="shared" si="0"/>
        <v>74907540</v>
      </c>
      <c r="V17" s="73">
        <f t="shared" si="0"/>
        <v>921071135</v>
      </c>
      <c r="W17" s="73">
        <f t="shared" si="0"/>
        <v>3111028374</v>
      </c>
      <c r="X17" s="73">
        <f t="shared" si="0"/>
        <v>4696387079</v>
      </c>
      <c r="Y17" s="73">
        <f t="shared" si="0"/>
        <v>-1585358705</v>
      </c>
      <c r="Z17" s="170">
        <f>+IF(X17&lt;&gt;0,+(Y17/X17)*100,0)</f>
        <v>-33.75698549399744</v>
      </c>
      <c r="AA17" s="74">
        <f>SUM(AA6:AA16)</f>
        <v>4696387079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272909205</v>
      </c>
      <c r="D21" s="155"/>
      <c r="E21" s="59"/>
      <c r="F21" s="60"/>
      <c r="G21" s="159">
        <v>3582704</v>
      </c>
      <c r="H21" s="159">
        <v>12000107</v>
      </c>
      <c r="I21" s="159">
        <v>3331840</v>
      </c>
      <c r="J21" s="60">
        <v>18914651</v>
      </c>
      <c r="K21" s="159">
        <v>6342301</v>
      </c>
      <c r="L21" s="159">
        <v>15387858</v>
      </c>
      <c r="M21" s="60">
        <v>1889213</v>
      </c>
      <c r="N21" s="159">
        <v>23619372</v>
      </c>
      <c r="O21" s="159">
        <v>16724368</v>
      </c>
      <c r="P21" s="159">
        <v>30259953</v>
      </c>
      <c r="Q21" s="60">
        <v>8977298</v>
      </c>
      <c r="R21" s="159">
        <v>55961619</v>
      </c>
      <c r="S21" s="159">
        <v>7470438</v>
      </c>
      <c r="T21" s="60">
        <v>16724984</v>
      </c>
      <c r="U21" s="159">
        <v>389969777</v>
      </c>
      <c r="V21" s="159">
        <v>414165199</v>
      </c>
      <c r="W21" s="159">
        <v>512660841</v>
      </c>
      <c r="X21" s="60"/>
      <c r="Y21" s="159">
        <v>512660841</v>
      </c>
      <c r="Z21" s="141"/>
      <c r="AA21" s="225"/>
    </row>
    <row r="22" spans="1:27" ht="13.5">
      <c r="A22" s="249" t="s">
        <v>188</v>
      </c>
      <c r="B22" s="182"/>
      <c r="C22" s="155">
        <v>12997310</v>
      </c>
      <c r="D22" s="155"/>
      <c r="E22" s="268"/>
      <c r="F22" s="159"/>
      <c r="G22" s="60">
        <v>714434075</v>
      </c>
      <c r="H22" s="60">
        <v>61396978</v>
      </c>
      <c r="I22" s="60">
        <v>-155208786</v>
      </c>
      <c r="J22" s="60">
        <v>620622267</v>
      </c>
      <c r="K22" s="60">
        <v>-195696924</v>
      </c>
      <c r="L22" s="60">
        <v>-86053654</v>
      </c>
      <c r="M22" s="159">
        <v>46620032</v>
      </c>
      <c r="N22" s="60">
        <v>-235130546</v>
      </c>
      <c r="O22" s="60">
        <v>-177633144</v>
      </c>
      <c r="P22" s="60">
        <v>195932956</v>
      </c>
      <c r="Q22" s="60">
        <v>-74037128</v>
      </c>
      <c r="R22" s="60">
        <v>-55737316</v>
      </c>
      <c r="S22" s="60">
        <v>-168634971</v>
      </c>
      <c r="T22" s="159">
        <v>-143965707</v>
      </c>
      <c r="U22" s="60">
        <v>84119623</v>
      </c>
      <c r="V22" s="60">
        <v>-228481055</v>
      </c>
      <c r="W22" s="60">
        <v>101273350</v>
      </c>
      <c r="X22" s="60"/>
      <c r="Y22" s="60">
        <v>101273350</v>
      </c>
      <c r="Z22" s="140"/>
      <c r="AA22" s="62"/>
    </row>
    <row r="23" spans="1:27" ht="13.5">
      <c r="A23" s="249" t="s">
        <v>189</v>
      </c>
      <c r="B23" s="182"/>
      <c r="C23" s="157">
        <v>-48902603</v>
      </c>
      <c r="D23" s="157"/>
      <c r="E23" s="59">
        <v>48553230</v>
      </c>
      <c r="F23" s="60"/>
      <c r="G23" s="159">
        <v>-256686180</v>
      </c>
      <c r="H23" s="159">
        <v>351237709</v>
      </c>
      <c r="I23" s="159">
        <v>-21309003</v>
      </c>
      <c r="J23" s="60">
        <v>73242526</v>
      </c>
      <c r="K23" s="159">
        <v>290283415</v>
      </c>
      <c r="L23" s="159">
        <v>-208871555</v>
      </c>
      <c r="M23" s="60">
        <v>-20489612</v>
      </c>
      <c r="N23" s="159">
        <v>60922248</v>
      </c>
      <c r="O23" s="159">
        <v>248220922</v>
      </c>
      <c r="P23" s="159">
        <v>-43242595</v>
      </c>
      <c r="Q23" s="60">
        <v>15668315</v>
      </c>
      <c r="R23" s="159">
        <v>220646642</v>
      </c>
      <c r="S23" s="159">
        <v>-124328355</v>
      </c>
      <c r="T23" s="60">
        <v>-289561442</v>
      </c>
      <c r="U23" s="159">
        <v>-106446679</v>
      </c>
      <c r="V23" s="159">
        <v>-520336476</v>
      </c>
      <c r="W23" s="159">
        <v>-165525060</v>
      </c>
      <c r="X23" s="60"/>
      <c r="Y23" s="159">
        <v>-165525060</v>
      </c>
      <c r="Z23" s="141"/>
      <c r="AA23" s="225"/>
    </row>
    <row r="24" spans="1:27" ht="13.5">
      <c r="A24" s="249" t="s">
        <v>190</v>
      </c>
      <c r="B24" s="182"/>
      <c r="C24" s="155">
        <v>-156583325</v>
      </c>
      <c r="D24" s="155"/>
      <c r="E24" s="59">
        <v>56007144</v>
      </c>
      <c r="F24" s="60">
        <v>34728324</v>
      </c>
      <c r="G24" s="60">
        <v>4140492</v>
      </c>
      <c r="H24" s="60">
        <v>-18590051</v>
      </c>
      <c r="I24" s="60">
        <v>-72239</v>
      </c>
      <c r="J24" s="60">
        <v>-14521798</v>
      </c>
      <c r="K24" s="60">
        <v>-3402105</v>
      </c>
      <c r="L24" s="60">
        <v>-3587627</v>
      </c>
      <c r="M24" s="60">
        <v>24667</v>
      </c>
      <c r="N24" s="60">
        <v>-6965065</v>
      </c>
      <c r="O24" s="60">
        <v>64054935</v>
      </c>
      <c r="P24" s="60">
        <v>1793665</v>
      </c>
      <c r="Q24" s="60">
        <v>-596961</v>
      </c>
      <c r="R24" s="60">
        <v>65251639</v>
      </c>
      <c r="S24" s="60">
        <v>-205268</v>
      </c>
      <c r="T24" s="60">
        <v>6815999</v>
      </c>
      <c r="U24" s="60">
        <v>5112750</v>
      </c>
      <c r="V24" s="60">
        <v>11723481</v>
      </c>
      <c r="W24" s="60">
        <v>55488257</v>
      </c>
      <c r="X24" s="60">
        <v>34728324</v>
      </c>
      <c r="Y24" s="60">
        <v>20759933</v>
      </c>
      <c r="Z24" s="140">
        <v>59.78</v>
      </c>
      <c r="AA24" s="62">
        <v>34728324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-4114917583</v>
      </c>
      <c r="D26" s="155"/>
      <c r="E26" s="59">
        <v>-3783366153</v>
      </c>
      <c r="F26" s="60">
        <v>-3906933796</v>
      </c>
      <c r="G26" s="60">
        <v>-55244079</v>
      </c>
      <c r="H26" s="60">
        <v>-114501056</v>
      </c>
      <c r="I26" s="60">
        <v>-216441982</v>
      </c>
      <c r="J26" s="60">
        <v>-386187117</v>
      </c>
      <c r="K26" s="60">
        <v>-281689708</v>
      </c>
      <c r="L26" s="60">
        <v>-430223530</v>
      </c>
      <c r="M26" s="60">
        <v>-356853853</v>
      </c>
      <c r="N26" s="60">
        <v>-1068767091</v>
      </c>
      <c r="O26" s="60">
        <v>-118180440</v>
      </c>
      <c r="P26" s="60">
        <v>-280718811</v>
      </c>
      <c r="Q26" s="60">
        <v>-244613475</v>
      </c>
      <c r="R26" s="60">
        <v>-643512726</v>
      </c>
      <c r="S26" s="60">
        <v>-361268678</v>
      </c>
      <c r="T26" s="60">
        <v>-703503099</v>
      </c>
      <c r="U26" s="60">
        <v>-515108453</v>
      </c>
      <c r="V26" s="60">
        <v>-1579880230</v>
      </c>
      <c r="W26" s="60">
        <v>-3678347164</v>
      </c>
      <c r="X26" s="60">
        <v>-3906933796</v>
      </c>
      <c r="Y26" s="60">
        <v>228586632</v>
      </c>
      <c r="Z26" s="140">
        <v>-5.85</v>
      </c>
      <c r="AA26" s="62">
        <v>-3906933796</v>
      </c>
    </row>
    <row r="27" spans="1:27" ht="13.5">
      <c r="A27" s="250" t="s">
        <v>192</v>
      </c>
      <c r="B27" s="251"/>
      <c r="C27" s="168">
        <f aca="true" t="shared" si="1" ref="C27:Y27">SUM(C21:C26)</f>
        <v>-4034496996</v>
      </c>
      <c r="D27" s="168">
        <f>SUM(D21:D26)</f>
        <v>0</v>
      </c>
      <c r="E27" s="72">
        <f t="shared" si="1"/>
        <v>-3678805779</v>
      </c>
      <c r="F27" s="73">
        <f t="shared" si="1"/>
        <v>-3872205472</v>
      </c>
      <c r="G27" s="73">
        <f t="shared" si="1"/>
        <v>410227012</v>
      </c>
      <c r="H27" s="73">
        <f t="shared" si="1"/>
        <v>291543687</v>
      </c>
      <c r="I27" s="73">
        <f t="shared" si="1"/>
        <v>-389700170</v>
      </c>
      <c r="J27" s="73">
        <f t="shared" si="1"/>
        <v>312070529</v>
      </c>
      <c r="K27" s="73">
        <f t="shared" si="1"/>
        <v>-184163021</v>
      </c>
      <c r="L27" s="73">
        <f t="shared" si="1"/>
        <v>-713348508</v>
      </c>
      <c r="M27" s="73">
        <f t="shared" si="1"/>
        <v>-328809553</v>
      </c>
      <c r="N27" s="73">
        <f t="shared" si="1"/>
        <v>-1226321082</v>
      </c>
      <c r="O27" s="73">
        <f t="shared" si="1"/>
        <v>33186641</v>
      </c>
      <c r="P27" s="73">
        <f t="shared" si="1"/>
        <v>-95974832</v>
      </c>
      <c r="Q27" s="73">
        <f t="shared" si="1"/>
        <v>-294601951</v>
      </c>
      <c r="R27" s="73">
        <f t="shared" si="1"/>
        <v>-357390142</v>
      </c>
      <c r="S27" s="73">
        <f t="shared" si="1"/>
        <v>-646966834</v>
      </c>
      <c r="T27" s="73">
        <f t="shared" si="1"/>
        <v>-1113489265</v>
      </c>
      <c r="U27" s="73">
        <f t="shared" si="1"/>
        <v>-142352982</v>
      </c>
      <c r="V27" s="73">
        <f t="shared" si="1"/>
        <v>-1902809081</v>
      </c>
      <c r="W27" s="73">
        <f t="shared" si="1"/>
        <v>-3174449776</v>
      </c>
      <c r="X27" s="73">
        <f t="shared" si="1"/>
        <v>-3872205472</v>
      </c>
      <c r="Y27" s="73">
        <f t="shared" si="1"/>
        <v>697755696</v>
      </c>
      <c r="Z27" s="170">
        <f>+IF(X27&lt;&gt;0,+(Y27/X27)*100,0)</f>
        <v>-18.01959377015208</v>
      </c>
      <c r="AA27" s="74">
        <f>SUM(AA21:AA26)</f>
        <v>-3872205472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>
        <v>95000000</v>
      </c>
      <c r="I31" s="60">
        <v>170000000</v>
      </c>
      <c r="J31" s="60">
        <v>265000000</v>
      </c>
      <c r="K31" s="60">
        <v>1250000000</v>
      </c>
      <c r="L31" s="60">
        <v>1710000000</v>
      </c>
      <c r="M31" s="60">
        <v>825000000</v>
      </c>
      <c r="N31" s="60">
        <v>3785000000</v>
      </c>
      <c r="O31" s="60">
        <v>1035000000</v>
      </c>
      <c r="P31" s="60">
        <v>815000000</v>
      </c>
      <c r="Q31" s="60"/>
      <c r="R31" s="60">
        <v>1850000000</v>
      </c>
      <c r="S31" s="60">
        <v>280000000</v>
      </c>
      <c r="T31" s="60">
        <v>1230000000</v>
      </c>
      <c r="U31" s="60">
        <v>440000000</v>
      </c>
      <c r="V31" s="60">
        <v>1950000000</v>
      </c>
      <c r="W31" s="60">
        <v>7850000000</v>
      </c>
      <c r="X31" s="60"/>
      <c r="Y31" s="60">
        <v>7850000000</v>
      </c>
      <c r="Z31" s="140"/>
      <c r="AA31" s="62"/>
    </row>
    <row r="32" spans="1:27" ht="13.5">
      <c r="A32" s="249" t="s">
        <v>195</v>
      </c>
      <c r="B32" s="182"/>
      <c r="C32" s="155">
        <v>1500000000</v>
      </c>
      <c r="D32" s="155"/>
      <c r="E32" s="59">
        <v>1200000000</v>
      </c>
      <c r="F32" s="60">
        <v>1200000000</v>
      </c>
      <c r="G32" s="60"/>
      <c r="H32" s="60"/>
      <c r="I32" s="60">
        <v>330000000</v>
      </c>
      <c r="J32" s="60">
        <v>330000000</v>
      </c>
      <c r="K32" s="60">
        <v>-330000000</v>
      </c>
      <c r="L32" s="60"/>
      <c r="M32" s="60"/>
      <c r="N32" s="60">
        <v>-330000000</v>
      </c>
      <c r="O32" s="60">
        <v>-5053972</v>
      </c>
      <c r="P32" s="60"/>
      <c r="Q32" s="60"/>
      <c r="R32" s="60">
        <v>-5053972</v>
      </c>
      <c r="S32" s="60"/>
      <c r="T32" s="60"/>
      <c r="U32" s="60">
        <v>1200000600</v>
      </c>
      <c r="V32" s="60">
        <v>1200000600</v>
      </c>
      <c r="W32" s="60">
        <v>1194946628</v>
      </c>
      <c r="X32" s="60">
        <v>1200000000</v>
      </c>
      <c r="Y32" s="60">
        <v>-5053372</v>
      </c>
      <c r="Z32" s="140">
        <v>-0.42</v>
      </c>
      <c r="AA32" s="62">
        <v>1200000000</v>
      </c>
    </row>
    <row r="33" spans="1:27" ht="13.5">
      <c r="A33" s="249" t="s">
        <v>196</v>
      </c>
      <c r="B33" s="182"/>
      <c r="C33" s="155">
        <v>-55733493</v>
      </c>
      <c r="D33" s="155"/>
      <c r="E33" s="59">
        <v>8564512</v>
      </c>
      <c r="F33" s="60">
        <v>7225194</v>
      </c>
      <c r="G33" s="60">
        <v>2378401</v>
      </c>
      <c r="H33" s="159">
        <v>426464</v>
      </c>
      <c r="I33" s="159">
        <v>1768930</v>
      </c>
      <c r="J33" s="159">
        <v>4573795</v>
      </c>
      <c r="K33" s="60">
        <v>2778362</v>
      </c>
      <c r="L33" s="60">
        <v>2286975</v>
      </c>
      <c r="M33" s="60">
        <v>2351158</v>
      </c>
      <c r="N33" s="60">
        <v>7416495</v>
      </c>
      <c r="O33" s="159">
        <v>2584722</v>
      </c>
      <c r="P33" s="159">
        <v>1778419</v>
      </c>
      <c r="Q33" s="159">
        <v>3090635</v>
      </c>
      <c r="R33" s="60">
        <v>7453776</v>
      </c>
      <c r="S33" s="60">
        <v>2330713</v>
      </c>
      <c r="T33" s="60">
        <v>1703162</v>
      </c>
      <c r="U33" s="60">
        <v>1033869</v>
      </c>
      <c r="V33" s="159">
        <v>5067744</v>
      </c>
      <c r="W33" s="159">
        <v>24511810</v>
      </c>
      <c r="X33" s="159">
        <v>7225194</v>
      </c>
      <c r="Y33" s="60">
        <v>17286616</v>
      </c>
      <c r="Z33" s="140">
        <v>239.25</v>
      </c>
      <c r="AA33" s="62">
        <v>7225194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-491042465</v>
      </c>
      <c r="D35" s="155"/>
      <c r="E35" s="59">
        <v>-560349611</v>
      </c>
      <c r="F35" s="60">
        <v>-596730840</v>
      </c>
      <c r="G35" s="60">
        <v>-19098</v>
      </c>
      <c r="H35" s="60">
        <v>-18059</v>
      </c>
      <c r="I35" s="60">
        <v>-278986351</v>
      </c>
      <c r="J35" s="60">
        <v>-279023508</v>
      </c>
      <c r="K35" s="60">
        <v>-793610872</v>
      </c>
      <c r="L35" s="60">
        <v>-1590018290</v>
      </c>
      <c r="M35" s="60">
        <v>-892605601</v>
      </c>
      <c r="N35" s="60">
        <v>-3276234763</v>
      </c>
      <c r="O35" s="60">
        <v>-990018488</v>
      </c>
      <c r="P35" s="60">
        <v>-1335018524</v>
      </c>
      <c r="Q35" s="60">
        <v>-433989051</v>
      </c>
      <c r="R35" s="60">
        <v>-2759026063</v>
      </c>
      <c r="S35" s="60">
        <v>-18708</v>
      </c>
      <c r="T35" s="60">
        <v>-585018722</v>
      </c>
      <c r="U35" s="60">
        <v>-1543905398</v>
      </c>
      <c r="V35" s="60">
        <v>-2128942828</v>
      </c>
      <c r="W35" s="60">
        <v>-8443227162</v>
      </c>
      <c r="X35" s="60">
        <v>-596730840</v>
      </c>
      <c r="Y35" s="60">
        <v>-7846496322</v>
      </c>
      <c r="Z35" s="140">
        <v>1314.91</v>
      </c>
      <c r="AA35" s="62">
        <v>-596730840</v>
      </c>
    </row>
    <row r="36" spans="1:27" ht="13.5">
      <c r="A36" s="250" t="s">
        <v>198</v>
      </c>
      <c r="B36" s="251"/>
      <c r="C36" s="168">
        <f aca="true" t="shared" si="2" ref="C36:Y36">SUM(C31:C35)</f>
        <v>953224042</v>
      </c>
      <c r="D36" s="168">
        <f>SUM(D31:D35)</f>
        <v>0</v>
      </c>
      <c r="E36" s="72">
        <f t="shared" si="2"/>
        <v>648214901</v>
      </c>
      <c r="F36" s="73">
        <f t="shared" si="2"/>
        <v>610494354</v>
      </c>
      <c r="G36" s="73">
        <f t="shared" si="2"/>
        <v>2359303</v>
      </c>
      <c r="H36" s="73">
        <f t="shared" si="2"/>
        <v>95408405</v>
      </c>
      <c r="I36" s="73">
        <f t="shared" si="2"/>
        <v>222782579</v>
      </c>
      <c r="J36" s="73">
        <f t="shared" si="2"/>
        <v>320550287</v>
      </c>
      <c r="K36" s="73">
        <f t="shared" si="2"/>
        <v>129167490</v>
      </c>
      <c r="L36" s="73">
        <f t="shared" si="2"/>
        <v>122268685</v>
      </c>
      <c r="M36" s="73">
        <f t="shared" si="2"/>
        <v>-65254443</v>
      </c>
      <c r="N36" s="73">
        <f t="shared" si="2"/>
        <v>186181732</v>
      </c>
      <c r="O36" s="73">
        <f t="shared" si="2"/>
        <v>42512262</v>
      </c>
      <c r="P36" s="73">
        <f t="shared" si="2"/>
        <v>-518240105</v>
      </c>
      <c r="Q36" s="73">
        <f t="shared" si="2"/>
        <v>-430898416</v>
      </c>
      <c r="R36" s="73">
        <f t="shared" si="2"/>
        <v>-906626259</v>
      </c>
      <c r="S36" s="73">
        <f t="shared" si="2"/>
        <v>282312005</v>
      </c>
      <c r="T36" s="73">
        <f t="shared" si="2"/>
        <v>646684440</v>
      </c>
      <c r="U36" s="73">
        <f t="shared" si="2"/>
        <v>97129071</v>
      </c>
      <c r="V36" s="73">
        <f t="shared" si="2"/>
        <v>1026125516</v>
      </c>
      <c r="W36" s="73">
        <f t="shared" si="2"/>
        <v>626231276</v>
      </c>
      <c r="X36" s="73">
        <f t="shared" si="2"/>
        <v>610494354</v>
      </c>
      <c r="Y36" s="73">
        <f t="shared" si="2"/>
        <v>15736922</v>
      </c>
      <c r="Z36" s="170">
        <f>+IF(X36&lt;&gt;0,+(Y36/X36)*100,0)</f>
        <v>2.5777342406020023</v>
      </c>
      <c r="AA36" s="74">
        <f>SUM(AA31:AA35)</f>
        <v>610494354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-247297560</v>
      </c>
      <c r="D38" s="153">
        <f>+D17+D27+D36</f>
        <v>0</v>
      </c>
      <c r="E38" s="99">
        <f t="shared" si="3"/>
        <v>670424178</v>
      </c>
      <c r="F38" s="100">
        <f t="shared" si="3"/>
        <v>1434675961</v>
      </c>
      <c r="G38" s="100">
        <f t="shared" si="3"/>
        <v>-11905026</v>
      </c>
      <c r="H38" s="100">
        <f t="shared" si="3"/>
        <v>-5308613</v>
      </c>
      <c r="I38" s="100">
        <f t="shared" si="3"/>
        <v>-35260170</v>
      </c>
      <c r="J38" s="100">
        <f t="shared" si="3"/>
        <v>-52473809</v>
      </c>
      <c r="K38" s="100">
        <f t="shared" si="3"/>
        <v>79024010</v>
      </c>
      <c r="L38" s="100">
        <f t="shared" si="3"/>
        <v>-11227620</v>
      </c>
      <c r="M38" s="100">
        <f t="shared" si="3"/>
        <v>82164529</v>
      </c>
      <c r="N38" s="100">
        <f t="shared" si="3"/>
        <v>149960919</v>
      </c>
      <c r="O38" s="100">
        <f t="shared" si="3"/>
        <v>110927664</v>
      </c>
      <c r="P38" s="100">
        <f t="shared" si="3"/>
        <v>24321908</v>
      </c>
      <c r="Q38" s="100">
        <f t="shared" si="3"/>
        <v>285685622</v>
      </c>
      <c r="R38" s="100">
        <f t="shared" si="3"/>
        <v>420935194</v>
      </c>
      <c r="S38" s="100">
        <f t="shared" si="3"/>
        <v>-95039642</v>
      </c>
      <c r="T38" s="100">
        <f t="shared" si="3"/>
        <v>109743583</v>
      </c>
      <c r="U38" s="100">
        <f t="shared" si="3"/>
        <v>29683629</v>
      </c>
      <c r="V38" s="100">
        <f t="shared" si="3"/>
        <v>44387570</v>
      </c>
      <c r="W38" s="100">
        <f t="shared" si="3"/>
        <v>562809874</v>
      </c>
      <c r="X38" s="100">
        <f t="shared" si="3"/>
        <v>1434675961</v>
      </c>
      <c r="Y38" s="100">
        <f t="shared" si="3"/>
        <v>-871866087</v>
      </c>
      <c r="Z38" s="137">
        <f>+IF(X38&lt;&gt;0,+(Y38/X38)*100,0)</f>
        <v>-60.77094136241682</v>
      </c>
      <c r="AA38" s="102">
        <f>+AA17+AA27+AA36</f>
        <v>1434675961</v>
      </c>
    </row>
    <row r="39" spans="1:27" ht="13.5">
      <c r="A39" s="249" t="s">
        <v>200</v>
      </c>
      <c r="B39" s="182"/>
      <c r="C39" s="153">
        <v>847815979</v>
      </c>
      <c r="D39" s="153"/>
      <c r="E39" s="99">
        <v>1203476109</v>
      </c>
      <c r="F39" s="100">
        <v>578120488</v>
      </c>
      <c r="G39" s="100">
        <v>600518420</v>
      </c>
      <c r="H39" s="100">
        <v>588613394</v>
      </c>
      <c r="I39" s="100">
        <v>583304781</v>
      </c>
      <c r="J39" s="100">
        <v>600518420</v>
      </c>
      <c r="K39" s="100">
        <v>548044611</v>
      </c>
      <c r="L39" s="100">
        <v>627068621</v>
      </c>
      <c r="M39" s="100">
        <v>615841001</v>
      </c>
      <c r="N39" s="100">
        <v>548044611</v>
      </c>
      <c r="O39" s="100">
        <v>698005530</v>
      </c>
      <c r="P39" s="100">
        <v>808933194</v>
      </c>
      <c r="Q39" s="100">
        <v>833255102</v>
      </c>
      <c r="R39" s="100">
        <v>698005530</v>
      </c>
      <c r="S39" s="100">
        <v>1118940724</v>
      </c>
      <c r="T39" s="100">
        <v>1023901082</v>
      </c>
      <c r="U39" s="100">
        <v>1133644665</v>
      </c>
      <c r="V39" s="100">
        <v>1118940724</v>
      </c>
      <c r="W39" s="100">
        <v>600518420</v>
      </c>
      <c r="X39" s="100">
        <v>578120488</v>
      </c>
      <c r="Y39" s="100">
        <v>22397932</v>
      </c>
      <c r="Z39" s="137">
        <v>3.87</v>
      </c>
      <c r="AA39" s="102">
        <v>578120488</v>
      </c>
    </row>
    <row r="40" spans="1:27" ht="13.5">
      <c r="A40" s="269" t="s">
        <v>201</v>
      </c>
      <c r="B40" s="256"/>
      <c r="C40" s="257">
        <v>600518419</v>
      </c>
      <c r="D40" s="257"/>
      <c r="E40" s="258">
        <v>1873900285</v>
      </c>
      <c r="F40" s="259">
        <v>2012796450</v>
      </c>
      <c r="G40" s="259">
        <v>588613394</v>
      </c>
      <c r="H40" s="259">
        <v>583304781</v>
      </c>
      <c r="I40" s="259">
        <v>548044611</v>
      </c>
      <c r="J40" s="259">
        <v>548044611</v>
      </c>
      <c r="K40" s="259">
        <v>627068621</v>
      </c>
      <c r="L40" s="259">
        <v>615841001</v>
      </c>
      <c r="M40" s="259">
        <v>698005530</v>
      </c>
      <c r="N40" s="259">
        <v>698005530</v>
      </c>
      <c r="O40" s="259">
        <v>808933194</v>
      </c>
      <c r="P40" s="259">
        <v>833255102</v>
      </c>
      <c r="Q40" s="259">
        <v>1118940724</v>
      </c>
      <c r="R40" s="259">
        <v>808933194</v>
      </c>
      <c r="S40" s="259">
        <v>1023901082</v>
      </c>
      <c r="T40" s="259">
        <v>1133644665</v>
      </c>
      <c r="U40" s="259">
        <v>1163328294</v>
      </c>
      <c r="V40" s="259">
        <v>1163328294</v>
      </c>
      <c r="W40" s="259">
        <v>1163328294</v>
      </c>
      <c r="X40" s="259">
        <v>2012796450</v>
      </c>
      <c r="Y40" s="259">
        <v>-849468156</v>
      </c>
      <c r="Z40" s="260">
        <v>-42.2</v>
      </c>
      <c r="AA40" s="261">
        <v>2012796450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2022439732</v>
      </c>
      <c r="D5" s="200">
        <f t="shared" si="0"/>
        <v>0</v>
      </c>
      <c r="E5" s="106">
        <f t="shared" si="0"/>
        <v>2192616410</v>
      </c>
      <c r="F5" s="106">
        <f t="shared" si="0"/>
        <v>2136331455</v>
      </c>
      <c r="G5" s="106">
        <f t="shared" si="0"/>
        <v>4624497</v>
      </c>
      <c r="H5" s="106">
        <f t="shared" si="0"/>
        <v>100219765</v>
      </c>
      <c r="I5" s="106">
        <f t="shared" si="0"/>
        <v>157573116</v>
      </c>
      <c r="J5" s="106">
        <f t="shared" si="0"/>
        <v>262417378</v>
      </c>
      <c r="K5" s="106">
        <f t="shared" si="0"/>
        <v>141541324</v>
      </c>
      <c r="L5" s="106">
        <f t="shared" si="0"/>
        <v>274710678</v>
      </c>
      <c r="M5" s="106">
        <f t="shared" si="0"/>
        <v>177962308</v>
      </c>
      <c r="N5" s="106">
        <f t="shared" si="0"/>
        <v>594214310</v>
      </c>
      <c r="O5" s="106">
        <f t="shared" si="0"/>
        <v>45055374</v>
      </c>
      <c r="P5" s="106">
        <f t="shared" si="0"/>
        <v>155296254</v>
      </c>
      <c r="Q5" s="106">
        <f t="shared" si="0"/>
        <v>93072370</v>
      </c>
      <c r="R5" s="106">
        <f t="shared" si="0"/>
        <v>293423998</v>
      </c>
      <c r="S5" s="106">
        <f t="shared" si="0"/>
        <v>169019037</v>
      </c>
      <c r="T5" s="106">
        <f t="shared" si="0"/>
        <v>221958681</v>
      </c>
      <c r="U5" s="106">
        <f t="shared" si="0"/>
        <v>170941953</v>
      </c>
      <c r="V5" s="106">
        <f t="shared" si="0"/>
        <v>561919671</v>
      </c>
      <c r="W5" s="106">
        <f t="shared" si="0"/>
        <v>1711975357</v>
      </c>
      <c r="X5" s="106">
        <f t="shared" si="0"/>
        <v>2136331455</v>
      </c>
      <c r="Y5" s="106">
        <f t="shared" si="0"/>
        <v>-424356098</v>
      </c>
      <c r="Z5" s="201">
        <f>+IF(X5&lt;&gt;0,+(Y5/X5)*100,0)</f>
        <v>-19.863776147976065</v>
      </c>
      <c r="AA5" s="199">
        <f>SUM(AA11:AA18)</f>
        <v>2136331455</v>
      </c>
    </row>
    <row r="6" spans="1:27" ht="13.5">
      <c r="A6" s="291" t="s">
        <v>205</v>
      </c>
      <c r="B6" s="142"/>
      <c r="C6" s="62">
        <v>1471211357</v>
      </c>
      <c r="D6" s="156"/>
      <c r="E6" s="60">
        <v>1389635350</v>
      </c>
      <c r="F6" s="60">
        <v>1355988889</v>
      </c>
      <c r="G6" s="60"/>
      <c r="H6" s="60">
        <v>14150664</v>
      </c>
      <c r="I6" s="60">
        <v>113057304</v>
      </c>
      <c r="J6" s="60">
        <v>127207968</v>
      </c>
      <c r="K6" s="60">
        <v>61423865</v>
      </c>
      <c r="L6" s="60">
        <v>214648767</v>
      </c>
      <c r="M6" s="60">
        <v>134551231</v>
      </c>
      <c r="N6" s="60">
        <v>410623863</v>
      </c>
      <c r="O6" s="60">
        <v>39142067</v>
      </c>
      <c r="P6" s="60">
        <v>112231858</v>
      </c>
      <c r="Q6" s="60">
        <v>49143087</v>
      </c>
      <c r="R6" s="60">
        <v>200517012</v>
      </c>
      <c r="S6" s="60">
        <v>137031249</v>
      </c>
      <c r="T6" s="60">
        <v>143784964</v>
      </c>
      <c r="U6" s="60">
        <v>24477858</v>
      </c>
      <c r="V6" s="60">
        <v>305294071</v>
      </c>
      <c r="W6" s="60">
        <v>1043642914</v>
      </c>
      <c r="X6" s="60">
        <v>1355988889</v>
      </c>
      <c r="Y6" s="60">
        <v>-312345975</v>
      </c>
      <c r="Z6" s="140">
        <v>-23.03</v>
      </c>
      <c r="AA6" s="155">
        <v>1355988889</v>
      </c>
    </row>
    <row r="7" spans="1:27" ht="13.5">
      <c r="A7" s="291" t="s">
        <v>206</v>
      </c>
      <c r="B7" s="142"/>
      <c r="C7" s="62">
        <v>96855001</v>
      </c>
      <c r="D7" s="156"/>
      <c r="E7" s="60">
        <v>109000000</v>
      </c>
      <c r="F7" s="60">
        <v>104000000</v>
      </c>
      <c r="G7" s="60"/>
      <c r="H7" s="60"/>
      <c r="I7" s="60">
        <v>21312625</v>
      </c>
      <c r="J7" s="60">
        <v>21312625</v>
      </c>
      <c r="K7" s="60">
        <v>24911242</v>
      </c>
      <c r="L7" s="60"/>
      <c r="M7" s="60">
        <v>8602305</v>
      </c>
      <c r="N7" s="60">
        <v>33513547</v>
      </c>
      <c r="O7" s="60"/>
      <c r="P7" s="60">
        <v>6997825</v>
      </c>
      <c r="Q7" s="60">
        <v>4740904</v>
      </c>
      <c r="R7" s="60">
        <v>11738729</v>
      </c>
      <c r="S7" s="60">
        <v>10339463</v>
      </c>
      <c r="T7" s="60">
        <v>8086164</v>
      </c>
      <c r="U7" s="60">
        <v>15025932</v>
      </c>
      <c r="V7" s="60">
        <v>33451559</v>
      </c>
      <c r="W7" s="60">
        <v>100016460</v>
      </c>
      <c r="X7" s="60">
        <v>104000000</v>
      </c>
      <c r="Y7" s="60">
        <v>-3983540</v>
      </c>
      <c r="Z7" s="140">
        <v>-3.83</v>
      </c>
      <c r="AA7" s="155">
        <v>104000000</v>
      </c>
    </row>
    <row r="8" spans="1:27" ht="13.5">
      <c r="A8" s="291" t="s">
        <v>207</v>
      </c>
      <c r="B8" s="142"/>
      <c r="C8" s="62">
        <v>48643662</v>
      </c>
      <c r="D8" s="156"/>
      <c r="E8" s="60">
        <v>57500000</v>
      </c>
      <c r="F8" s="60">
        <v>71300000</v>
      </c>
      <c r="G8" s="60"/>
      <c r="H8" s="60">
        <v>2891741</v>
      </c>
      <c r="I8" s="60">
        <v>511986</v>
      </c>
      <c r="J8" s="60">
        <v>3403727</v>
      </c>
      <c r="K8" s="60">
        <v>4204322</v>
      </c>
      <c r="L8" s="60">
        <v>8190779</v>
      </c>
      <c r="M8" s="60">
        <v>5474256</v>
      </c>
      <c r="N8" s="60">
        <v>17869357</v>
      </c>
      <c r="O8" s="60">
        <v>100474</v>
      </c>
      <c r="P8" s="60">
        <v>17040751</v>
      </c>
      <c r="Q8" s="60">
        <v>1611817</v>
      </c>
      <c r="R8" s="60">
        <v>18753042</v>
      </c>
      <c r="S8" s="60">
        <v>561884</v>
      </c>
      <c r="T8" s="60">
        <v>3533597</v>
      </c>
      <c r="U8" s="60">
        <v>7656037</v>
      </c>
      <c r="V8" s="60">
        <v>11751518</v>
      </c>
      <c r="W8" s="60">
        <v>51777644</v>
      </c>
      <c r="X8" s="60">
        <v>71300000</v>
      </c>
      <c r="Y8" s="60">
        <v>-19522356</v>
      </c>
      <c r="Z8" s="140">
        <v>-27.38</v>
      </c>
      <c r="AA8" s="155">
        <v>71300000</v>
      </c>
    </row>
    <row r="9" spans="1:27" ht="13.5">
      <c r="A9" s="291" t="s">
        <v>208</v>
      </c>
      <c r="B9" s="142"/>
      <c r="C9" s="62">
        <v>1500000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151936402</v>
      </c>
      <c r="D10" s="156"/>
      <c r="E10" s="60">
        <v>214306800</v>
      </c>
      <c r="F10" s="60">
        <v>278898060</v>
      </c>
      <c r="G10" s="60"/>
      <c r="H10" s="60">
        <v>543780</v>
      </c>
      <c r="I10" s="60">
        <v>18904485</v>
      </c>
      <c r="J10" s="60">
        <v>19448265</v>
      </c>
      <c r="K10" s="60">
        <v>23427875</v>
      </c>
      <c r="L10" s="60">
        <v>19553941</v>
      </c>
      <c r="M10" s="60">
        <v>15999212</v>
      </c>
      <c r="N10" s="60">
        <v>58981028</v>
      </c>
      <c r="O10" s="60">
        <v>1565352</v>
      </c>
      <c r="P10" s="60">
        <v>6808449</v>
      </c>
      <c r="Q10" s="60">
        <v>14273585</v>
      </c>
      <c r="R10" s="60">
        <v>22647386</v>
      </c>
      <c r="S10" s="60">
        <v>11724418</v>
      </c>
      <c r="T10" s="60">
        <v>29793054</v>
      </c>
      <c r="U10" s="60">
        <v>40940030</v>
      </c>
      <c r="V10" s="60">
        <v>82457502</v>
      </c>
      <c r="W10" s="60">
        <v>183534181</v>
      </c>
      <c r="X10" s="60">
        <v>278898060</v>
      </c>
      <c r="Y10" s="60">
        <v>-95363879</v>
      </c>
      <c r="Z10" s="140">
        <v>-34.19</v>
      </c>
      <c r="AA10" s="155">
        <v>278898060</v>
      </c>
    </row>
    <row r="11" spans="1:27" ht="13.5">
      <c r="A11" s="292" t="s">
        <v>210</v>
      </c>
      <c r="B11" s="142"/>
      <c r="C11" s="293">
        <f aca="true" t="shared" si="1" ref="C11:Y11">SUM(C6:C10)</f>
        <v>1770146422</v>
      </c>
      <c r="D11" s="294">
        <f t="shared" si="1"/>
        <v>0</v>
      </c>
      <c r="E11" s="295">
        <f t="shared" si="1"/>
        <v>1770442150</v>
      </c>
      <c r="F11" s="295">
        <f t="shared" si="1"/>
        <v>1810186949</v>
      </c>
      <c r="G11" s="295">
        <f t="shared" si="1"/>
        <v>0</v>
      </c>
      <c r="H11" s="295">
        <f t="shared" si="1"/>
        <v>17586185</v>
      </c>
      <c r="I11" s="295">
        <f t="shared" si="1"/>
        <v>153786400</v>
      </c>
      <c r="J11" s="295">
        <f t="shared" si="1"/>
        <v>171372585</v>
      </c>
      <c r="K11" s="295">
        <f t="shared" si="1"/>
        <v>113967304</v>
      </c>
      <c r="L11" s="295">
        <f t="shared" si="1"/>
        <v>242393487</v>
      </c>
      <c r="M11" s="295">
        <f t="shared" si="1"/>
        <v>164627004</v>
      </c>
      <c r="N11" s="295">
        <f t="shared" si="1"/>
        <v>520987795</v>
      </c>
      <c r="O11" s="295">
        <f t="shared" si="1"/>
        <v>40807893</v>
      </c>
      <c r="P11" s="295">
        <f t="shared" si="1"/>
        <v>143078883</v>
      </c>
      <c r="Q11" s="295">
        <f t="shared" si="1"/>
        <v>69769393</v>
      </c>
      <c r="R11" s="295">
        <f t="shared" si="1"/>
        <v>253656169</v>
      </c>
      <c r="S11" s="295">
        <f t="shared" si="1"/>
        <v>159657014</v>
      </c>
      <c r="T11" s="295">
        <f t="shared" si="1"/>
        <v>185197779</v>
      </c>
      <c r="U11" s="295">
        <f t="shared" si="1"/>
        <v>88099857</v>
      </c>
      <c r="V11" s="295">
        <f t="shared" si="1"/>
        <v>432954650</v>
      </c>
      <c r="W11" s="295">
        <f t="shared" si="1"/>
        <v>1378971199</v>
      </c>
      <c r="X11" s="295">
        <f t="shared" si="1"/>
        <v>1810186949</v>
      </c>
      <c r="Y11" s="295">
        <f t="shared" si="1"/>
        <v>-431215750</v>
      </c>
      <c r="Z11" s="296">
        <f>+IF(X11&lt;&gt;0,+(Y11/X11)*100,0)</f>
        <v>-23.821614128762565</v>
      </c>
      <c r="AA11" s="297">
        <f>SUM(AA6:AA10)</f>
        <v>1810186949</v>
      </c>
    </row>
    <row r="12" spans="1:27" ht="13.5">
      <c r="A12" s="298" t="s">
        <v>211</v>
      </c>
      <c r="B12" s="136"/>
      <c r="C12" s="62">
        <v>149488315</v>
      </c>
      <c r="D12" s="156"/>
      <c r="E12" s="60">
        <v>216000000</v>
      </c>
      <c r="F12" s="60">
        <v>229437991</v>
      </c>
      <c r="G12" s="60">
        <v>4624497</v>
      </c>
      <c r="H12" s="60">
        <v>8255140</v>
      </c>
      <c r="I12" s="60">
        <v>3387606</v>
      </c>
      <c r="J12" s="60">
        <v>16267243</v>
      </c>
      <c r="K12" s="60">
        <v>7810089</v>
      </c>
      <c r="L12" s="60">
        <v>8693077</v>
      </c>
      <c r="M12" s="60">
        <v>11113071</v>
      </c>
      <c r="N12" s="60">
        <v>27616237</v>
      </c>
      <c r="O12" s="60">
        <v>2805534</v>
      </c>
      <c r="P12" s="60">
        <v>10405697</v>
      </c>
      <c r="Q12" s="60">
        <v>21592239</v>
      </c>
      <c r="R12" s="60">
        <v>34803470</v>
      </c>
      <c r="S12" s="60">
        <v>7747583</v>
      </c>
      <c r="T12" s="60">
        <v>30374303</v>
      </c>
      <c r="U12" s="60">
        <v>58620741</v>
      </c>
      <c r="V12" s="60">
        <v>96742627</v>
      </c>
      <c r="W12" s="60">
        <v>175429577</v>
      </c>
      <c r="X12" s="60">
        <v>229437991</v>
      </c>
      <c r="Y12" s="60">
        <v>-54008414</v>
      </c>
      <c r="Z12" s="140">
        <v>-23.54</v>
      </c>
      <c r="AA12" s="155">
        <v>229437991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>
        <v>57100000</v>
      </c>
      <c r="F14" s="60">
        <v>30000000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>
        <v>8937449</v>
      </c>
      <c r="V14" s="60">
        <v>8937449</v>
      </c>
      <c r="W14" s="60">
        <v>8937449</v>
      </c>
      <c r="X14" s="60">
        <v>30000000</v>
      </c>
      <c r="Y14" s="60">
        <v>-21062551</v>
      </c>
      <c r="Z14" s="140">
        <v>-70.21</v>
      </c>
      <c r="AA14" s="155">
        <v>30000000</v>
      </c>
    </row>
    <row r="15" spans="1:27" ht="13.5">
      <c r="A15" s="298" t="s">
        <v>214</v>
      </c>
      <c r="B15" s="136" t="s">
        <v>138</v>
      </c>
      <c r="C15" s="62">
        <v>102804995</v>
      </c>
      <c r="D15" s="156"/>
      <c r="E15" s="60">
        <v>18301000</v>
      </c>
      <c r="F15" s="60">
        <v>41706515</v>
      </c>
      <c r="G15" s="60"/>
      <c r="H15" s="60"/>
      <c r="I15" s="60">
        <v>399110</v>
      </c>
      <c r="J15" s="60">
        <v>399110</v>
      </c>
      <c r="K15" s="60">
        <v>974583</v>
      </c>
      <c r="L15" s="60">
        <v>520982</v>
      </c>
      <c r="M15" s="60">
        <v>2222233</v>
      </c>
      <c r="N15" s="60">
        <v>3717798</v>
      </c>
      <c r="O15" s="60">
        <v>1441947</v>
      </c>
      <c r="P15" s="60">
        <v>1811674</v>
      </c>
      <c r="Q15" s="60">
        <v>1710738</v>
      </c>
      <c r="R15" s="60">
        <v>4964359</v>
      </c>
      <c r="S15" s="60">
        <v>1614440</v>
      </c>
      <c r="T15" s="60">
        <v>6386599</v>
      </c>
      <c r="U15" s="60">
        <v>15283906</v>
      </c>
      <c r="V15" s="60">
        <v>23284945</v>
      </c>
      <c r="W15" s="60">
        <v>32366212</v>
      </c>
      <c r="X15" s="60">
        <v>41706515</v>
      </c>
      <c r="Y15" s="60">
        <v>-9340303</v>
      </c>
      <c r="Z15" s="140">
        <v>-22.4</v>
      </c>
      <c r="AA15" s="155">
        <v>41706515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>
        <v>130773260</v>
      </c>
      <c r="F18" s="82">
        <v>25000000</v>
      </c>
      <c r="G18" s="82"/>
      <c r="H18" s="82">
        <v>74378440</v>
      </c>
      <c r="I18" s="82"/>
      <c r="J18" s="82">
        <v>74378440</v>
      </c>
      <c r="K18" s="82">
        <v>18789348</v>
      </c>
      <c r="L18" s="82">
        <v>23103132</v>
      </c>
      <c r="M18" s="82"/>
      <c r="N18" s="82">
        <v>41892480</v>
      </c>
      <c r="O18" s="82"/>
      <c r="P18" s="82"/>
      <c r="Q18" s="82"/>
      <c r="R18" s="82"/>
      <c r="S18" s="82"/>
      <c r="T18" s="82"/>
      <c r="U18" s="82"/>
      <c r="V18" s="82"/>
      <c r="W18" s="82">
        <v>116270920</v>
      </c>
      <c r="X18" s="82">
        <v>25000000</v>
      </c>
      <c r="Y18" s="82">
        <v>91270920</v>
      </c>
      <c r="Z18" s="270">
        <v>365.08</v>
      </c>
      <c r="AA18" s="278">
        <v>25000000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2092477850</v>
      </c>
      <c r="D20" s="154">
        <f t="shared" si="2"/>
        <v>0</v>
      </c>
      <c r="E20" s="100">
        <f t="shared" si="2"/>
        <v>1663950072</v>
      </c>
      <c r="F20" s="100">
        <f t="shared" si="2"/>
        <v>1858861840</v>
      </c>
      <c r="G20" s="100">
        <f t="shared" si="2"/>
        <v>50619582</v>
      </c>
      <c r="H20" s="100">
        <f t="shared" si="2"/>
        <v>14281290</v>
      </c>
      <c r="I20" s="100">
        <f t="shared" si="2"/>
        <v>58868866</v>
      </c>
      <c r="J20" s="100">
        <f t="shared" si="2"/>
        <v>123769738</v>
      </c>
      <c r="K20" s="100">
        <f t="shared" si="2"/>
        <v>140148383</v>
      </c>
      <c r="L20" s="100">
        <f t="shared" si="2"/>
        <v>155512854</v>
      </c>
      <c r="M20" s="100">
        <f t="shared" si="2"/>
        <v>178891546</v>
      </c>
      <c r="N20" s="100">
        <f t="shared" si="2"/>
        <v>474552783</v>
      </c>
      <c r="O20" s="100">
        <f t="shared" si="2"/>
        <v>73125065</v>
      </c>
      <c r="P20" s="100">
        <f t="shared" si="2"/>
        <v>125422558</v>
      </c>
      <c r="Q20" s="100">
        <f t="shared" si="2"/>
        <v>151541103</v>
      </c>
      <c r="R20" s="100">
        <f t="shared" si="2"/>
        <v>350088726</v>
      </c>
      <c r="S20" s="100">
        <f t="shared" si="2"/>
        <v>192249640</v>
      </c>
      <c r="T20" s="100">
        <f t="shared" si="2"/>
        <v>481544417</v>
      </c>
      <c r="U20" s="100">
        <f t="shared" si="2"/>
        <v>344166502</v>
      </c>
      <c r="V20" s="100">
        <f t="shared" si="2"/>
        <v>1017960559</v>
      </c>
      <c r="W20" s="100">
        <f t="shared" si="2"/>
        <v>1966371806</v>
      </c>
      <c r="X20" s="100">
        <f t="shared" si="2"/>
        <v>1858861840</v>
      </c>
      <c r="Y20" s="100">
        <f t="shared" si="2"/>
        <v>107509966</v>
      </c>
      <c r="Z20" s="137">
        <f>+IF(X20&lt;&gt;0,+(Y20/X20)*100,0)</f>
        <v>5.783644792019615</v>
      </c>
      <c r="AA20" s="153">
        <f>SUM(AA26:AA33)</f>
        <v>1858861840</v>
      </c>
    </row>
    <row r="21" spans="1:27" ht="13.5">
      <c r="A21" s="291" t="s">
        <v>205</v>
      </c>
      <c r="B21" s="142"/>
      <c r="C21" s="62">
        <v>31807855</v>
      </c>
      <c r="D21" s="156"/>
      <c r="E21" s="60">
        <v>28450000</v>
      </c>
      <c r="F21" s="60">
        <v>68442000</v>
      </c>
      <c r="G21" s="60"/>
      <c r="H21" s="60">
        <v>14151</v>
      </c>
      <c r="I21" s="60">
        <v>648065</v>
      </c>
      <c r="J21" s="60">
        <v>662216</v>
      </c>
      <c r="K21" s="60">
        <v>703371</v>
      </c>
      <c r="L21" s="60">
        <v>1263591</v>
      </c>
      <c r="M21" s="60">
        <v>2640591</v>
      </c>
      <c r="N21" s="60">
        <v>4607553</v>
      </c>
      <c r="O21" s="60">
        <v>3495</v>
      </c>
      <c r="P21" s="60">
        <v>75911</v>
      </c>
      <c r="Q21" s="60">
        <v>121626</v>
      </c>
      <c r="R21" s="60">
        <v>201032</v>
      </c>
      <c r="S21" s="60">
        <v>6256937</v>
      </c>
      <c r="T21" s="60">
        <v>15636395</v>
      </c>
      <c r="U21" s="60">
        <v>36137974</v>
      </c>
      <c r="V21" s="60">
        <v>58031306</v>
      </c>
      <c r="W21" s="60">
        <v>63502107</v>
      </c>
      <c r="X21" s="60">
        <v>68442000</v>
      </c>
      <c r="Y21" s="60">
        <v>-4939893</v>
      </c>
      <c r="Z21" s="140">
        <v>-7.22</v>
      </c>
      <c r="AA21" s="155">
        <v>68442000</v>
      </c>
    </row>
    <row r="22" spans="1:27" ht="13.5">
      <c r="A22" s="291" t="s">
        <v>206</v>
      </c>
      <c r="B22" s="142"/>
      <c r="C22" s="62">
        <v>454213392</v>
      </c>
      <c r="D22" s="156"/>
      <c r="E22" s="60">
        <v>338500000</v>
      </c>
      <c r="F22" s="60">
        <v>340836853</v>
      </c>
      <c r="G22" s="60"/>
      <c r="H22" s="60">
        <v>10743021</v>
      </c>
      <c r="I22" s="60">
        <v>24199038</v>
      </c>
      <c r="J22" s="60">
        <v>34942059</v>
      </c>
      <c r="K22" s="60">
        <v>42460472</v>
      </c>
      <c r="L22" s="60">
        <v>36009111</v>
      </c>
      <c r="M22" s="60">
        <v>17475157</v>
      </c>
      <c r="N22" s="60">
        <v>95944740</v>
      </c>
      <c r="O22" s="60">
        <v>10467009</v>
      </c>
      <c r="P22" s="60">
        <v>22790651</v>
      </c>
      <c r="Q22" s="60">
        <v>19019646</v>
      </c>
      <c r="R22" s="60">
        <v>52277306</v>
      </c>
      <c r="S22" s="60">
        <v>57097548</v>
      </c>
      <c r="T22" s="60">
        <v>27371323</v>
      </c>
      <c r="U22" s="60">
        <v>63334851</v>
      </c>
      <c r="V22" s="60">
        <v>147803722</v>
      </c>
      <c r="W22" s="60">
        <v>330967827</v>
      </c>
      <c r="X22" s="60">
        <v>340836853</v>
      </c>
      <c r="Y22" s="60">
        <v>-9869026</v>
      </c>
      <c r="Z22" s="140">
        <v>-2.9</v>
      </c>
      <c r="AA22" s="155">
        <v>340836853</v>
      </c>
    </row>
    <row r="23" spans="1:27" ht="13.5">
      <c r="A23" s="291" t="s">
        <v>207</v>
      </c>
      <c r="B23" s="142"/>
      <c r="C23" s="62">
        <v>260612260</v>
      </c>
      <c r="D23" s="156"/>
      <c r="E23" s="60">
        <v>182428571</v>
      </c>
      <c r="F23" s="60">
        <v>405807475</v>
      </c>
      <c r="G23" s="60"/>
      <c r="H23" s="60">
        <v>12403009</v>
      </c>
      <c r="I23" s="60">
        <v>25965823</v>
      </c>
      <c r="J23" s="60">
        <v>38368832</v>
      </c>
      <c r="K23" s="60">
        <v>44487954</v>
      </c>
      <c r="L23" s="60">
        <v>51164623</v>
      </c>
      <c r="M23" s="60">
        <v>70984679</v>
      </c>
      <c r="N23" s="60">
        <v>166637256</v>
      </c>
      <c r="O23" s="60">
        <v>468120</v>
      </c>
      <c r="P23" s="60">
        <v>16623087</v>
      </c>
      <c r="Q23" s="60">
        <v>20157020</v>
      </c>
      <c r="R23" s="60">
        <v>37248227</v>
      </c>
      <c r="S23" s="60">
        <v>21808221</v>
      </c>
      <c r="T23" s="60">
        <v>51744506</v>
      </c>
      <c r="U23" s="60">
        <v>86358544</v>
      </c>
      <c r="V23" s="60">
        <v>159911271</v>
      </c>
      <c r="W23" s="60">
        <v>402165586</v>
      </c>
      <c r="X23" s="60">
        <v>405807475</v>
      </c>
      <c r="Y23" s="60">
        <v>-3641889</v>
      </c>
      <c r="Z23" s="140">
        <v>-0.9</v>
      </c>
      <c r="AA23" s="155">
        <v>405807475</v>
      </c>
    </row>
    <row r="24" spans="1:27" ht="13.5">
      <c r="A24" s="291" t="s">
        <v>208</v>
      </c>
      <c r="B24" s="142"/>
      <c r="C24" s="62">
        <v>124981782</v>
      </c>
      <c r="D24" s="156"/>
      <c r="E24" s="60">
        <v>115071429</v>
      </c>
      <c r="F24" s="60">
        <v>55307817</v>
      </c>
      <c r="G24" s="60"/>
      <c r="H24" s="60">
        <v>3328052</v>
      </c>
      <c r="I24" s="60">
        <v>18002204</v>
      </c>
      <c r="J24" s="60">
        <v>21330256</v>
      </c>
      <c r="K24" s="60">
        <v>10349300</v>
      </c>
      <c r="L24" s="60">
        <v>1806117</v>
      </c>
      <c r="M24" s="60">
        <v>11524380</v>
      </c>
      <c r="N24" s="60">
        <v>23679797</v>
      </c>
      <c r="O24" s="60">
        <v>766551</v>
      </c>
      <c r="P24" s="60">
        <v>3590431</v>
      </c>
      <c r="Q24" s="60">
        <v>886339</v>
      </c>
      <c r="R24" s="60">
        <v>5243321</v>
      </c>
      <c r="S24" s="60">
        <v>1039872</v>
      </c>
      <c r="T24" s="60">
        <v>1589144</v>
      </c>
      <c r="U24" s="60">
        <v>2276536</v>
      </c>
      <c r="V24" s="60">
        <v>4905552</v>
      </c>
      <c r="W24" s="60">
        <v>55158926</v>
      </c>
      <c r="X24" s="60">
        <v>55307817</v>
      </c>
      <c r="Y24" s="60">
        <v>-148891</v>
      </c>
      <c r="Z24" s="140">
        <v>-0.27</v>
      </c>
      <c r="AA24" s="155">
        <v>55307817</v>
      </c>
    </row>
    <row r="25" spans="1:27" ht="13.5">
      <c r="A25" s="291" t="s">
        <v>209</v>
      </c>
      <c r="B25" s="142"/>
      <c r="C25" s="62">
        <v>22422805</v>
      </c>
      <c r="D25" s="156"/>
      <c r="E25" s="60">
        <v>67000000</v>
      </c>
      <c r="F25" s="60">
        <v>61000000</v>
      </c>
      <c r="G25" s="60"/>
      <c r="H25" s="60">
        <v>3607258</v>
      </c>
      <c r="I25" s="60">
        <v>5816309</v>
      </c>
      <c r="J25" s="60">
        <v>9423567</v>
      </c>
      <c r="K25" s="60">
        <v>5885044</v>
      </c>
      <c r="L25" s="60">
        <v>1226035</v>
      </c>
      <c r="M25" s="60">
        <v>5562557</v>
      </c>
      <c r="N25" s="60">
        <v>12673636</v>
      </c>
      <c r="O25" s="60">
        <v>2653219</v>
      </c>
      <c r="P25" s="60">
        <v>342041</v>
      </c>
      <c r="Q25" s="60"/>
      <c r="R25" s="60">
        <v>2995260</v>
      </c>
      <c r="S25" s="60"/>
      <c r="T25" s="60">
        <v>4523540</v>
      </c>
      <c r="U25" s="60">
        <v>17416136</v>
      </c>
      <c r="V25" s="60">
        <v>21939676</v>
      </c>
      <c r="W25" s="60">
        <v>47032139</v>
      </c>
      <c r="X25" s="60">
        <v>61000000</v>
      </c>
      <c r="Y25" s="60">
        <v>-13967861</v>
      </c>
      <c r="Z25" s="140">
        <v>-22.9</v>
      </c>
      <c r="AA25" s="155">
        <v>61000000</v>
      </c>
    </row>
    <row r="26" spans="1:27" ht="13.5">
      <c r="A26" s="292" t="s">
        <v>210</v>
      </c>
      <c r="B26" s="302"/>
      <c r="C26" s="293">
        <f aca="true" t="shared" si="3" ref="C26:Y26">SUM(C21:C25)</f>
        <v>894038094</v>
      </c>
      <c r="D26" s="294">
        <f t="shared" si="3"/>
        <v>0</v>
      </c>
      <c r="E26" s="295">
        <f t="shared" si="3"/>
        <v>731450000</v>
      </c>
      <c r="F26" s="295">
        <f t="shared" si="3"/>
        <v>931394145</v>
      </c>
      <c r="G26" s="295">
        <f t="shared" si="3"/>
        <v>0</v>
      </c>
      <c r="H26" s="295">
        <f t="shared" si="3"/>
        <v>30095491</v>
      </c>
      <c r="I26" s="295">
        <f t="shared" si="3"/>
        <v>74631439</v>
      </c>
      <c r="J26" s="295">
        <f t="shared" si="3"/>
        <v>104726930</v>
      </c>
      <c r="K26" s="295">
        <f t="shared" si="3"/>
        <v>103886141</v>
      </c>
      <c r="L26" s="295">
        <f t="shared" si="3"/>
        <v>91469477</v>
      </c>
      <c r="M26" s="295">
        <f t="shared" si="3"/>
        <v>108187364</v>
      </c>
      <c r="N26" s="295">
        <f t="shared" si="3"/>
        <v>303542982</v>
      </c>
      <c r="O26" s="295">
        <f t="shared" si="3"/>
        <v>14358394</v>
      </c>
      <c r="P26" s="295">
        <f t="shared" si="3"/>
        <v>43422121</v>
      </c>
      <c r="Q26" s="295">
        <f t="shared" si="3"/>
        <v>40184631</v>
      </c>
      <c r="R26" s="295">
        <f t="shared" si="3"/>
        <v>97965146</v>
      </c>
      <c r="S26" s="295">
        <f t="shared" si="3"/>
        <v>86202578</v>
      </c>
      <c r="T26" s="295">
        <f t="shared" si="3"/>
        <v>100864908</v>
      </c>
      <c r="U26" s="295">
        <f t="shared" si="3"/>
        <v>205524041</v>
      </c>
      <c r="V26" s="295">
        <f t="shared" si="3"/>
        <v>392591527</v>
      </c>
      <c r="W26" s="295">
        <f t="shared" si="3"/>
        <v>898826585</v>
      </c>
      <c r="X26" s="295">
        <f t="shared" si="3"/>
        <v>931394145</v>
      </c>
      <c r="Y26" s="295">
        <f t="shared" si="3"/>
        <v>-32567560</v>
      </c>
      <c r="Z26" s="296">
        <f>+IF(X26&lt;&gt;0,+(Y26/X26)*100,0)</f>
        <v>-3.496646417076199</v>
      </c>
      <c r="AA26" s="297">
        <f>SUM(AA21:AA25)</f>
        <v>931394145</v>
      </c>
    </row>
    <row r="27" spans="1:27" ht="13.5">
      <c r="A27" s="298" t="s">
        <v>211</v>
      </c>
      <c r="B27" s="147"/>
      <c r="C27" s="62">
        <v>196714138</v>
      </c>
      <c r="D27" s="156"/>
      <c r="E27" s="60">
        <v>151000000</v>
      </c>
      <c r="F27" s="60">
        <v>117503016</v>
      </c>
      <c r="G27" s="60"/>
      <c r="H27" s="60">
        <v>1065567</v>
      </c>
      <c r="I27" s="60">
        <v>31361</v>
      </c>
      <c r="J27" s="60">
        <v>1096928</v>
      </c>
      <c r="K27" s="60">
        <v>9684216</v>
      </c>
      <c r="L27" s="60">
        <v>10921100</v>
      </c>
      <c r="M27" s="60">
        <v>1165139</v>
      </c>
      <c r="N27" s="60">
        <v>21770455</v>
      </c>
      <c r="O27" s="60">
        <v>6513205</v>
      </c>
      <c r="P27" s="60">
        <v>24281477</v>
      </c>
      <c r="Q27" s="60">
        <v>6182559</v>
      </c>
      <c r="R27" s="60">
        <v>36977241</v>
      </c>
      <c r="S27" s="60">
        <v>17984071</v>
      </c>
      <c r="T27" s="60">
        <v>10226584</v>
      </c>
      <c r="U27" s="60">
        <v>25525970</v>
      </c>
      <c r="V27" s="60">
        <v>53736625</v>
      </c>
      <c r="W27" s="60">
        <v>113581249</v>
      </c>
      <c r="X27" s="60">
        <v>117503016</v>
      </c>
      <c r="Y27" s="60">
        <v>-3921767</v>
      </c>
      <c r="Z27" s="140">
        <v>-3.34</v>
      </c>
      <c r="AA27" s="155">
        <v>117503016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>
        <v>873235025</v>
      </c>
      <c r="D29" s="156"/>
      <c r="E29" s="60">
        <v>675500072</v>
      </c>
      <c r="F29" s="60">
        <v>682964679</v>
      </c>
      <c r="G29" s="60">
        <v>50619582</v>
      </c>
      <c r="H29" s="60">
        <v>-17347928</v>
      </c>
      <c r="I29" s="60">
        <v>-16116155</v>
      </c>
      <c r="J29" s="60">
        <v>17155499</v>
      </c>
      <c r="K29" s="60">
        <v>23582207</v>
      </c>
      <c r="L29" s="60">
        <v>50773911</v>
      </c>
      <c r="M29" s="60">
        <v>67186902</v>
      </c>
      <c r="N29" s="60">
        <v>141543020</v>
      </c>
      <c r="O29" s="60">
        <v>48421863</v>
      </c>
      <c r="P29" s="60">
        <v>52409616</v>
      </c>
      <c r="Q29" s="60">
        <v>98992006</v>
      </c>
      <c r="R29" s="60">
        <v>199823485</v>
      </c>
      <c r="S29" s="60">
        <v>79629908</v>
      </c>
      <c r="T29" s="60">
        <v>338421941</v>
      </c>
      <c r="U29" s="60">
        <v>62449616</v>
      </c>
      <c r="V29" s="60">
        <v>480501465</v>
      </c>
      <c r="W29" s="60">
        <v>839023469</v>
      </c>
      <c r="X29" s="60">
        <v>682964679</v>
      </c>
      <c r="Y29" s="60">
        <v>156058790</v>
      </c>
      <c r="Z29" s="140">
        <v>22.85</v>
      </c>
      <c r="AA29" s="155">
        <v>682964679</v>
      </c>
    </row>
    <row r="30" spans="1:27" ht="13.5">
      <c r="A30" s="298" t="s">
        <v>214</v>
      </c>
      <c r="B30" s="136" t="s">
        <v>138</v>
      </c>
      <c r="C30" s="62">
        <v>128490593</v>
      </c>
      <c r="D30" s="156"/>
      <c r="E30" s="60">
        <v>106000000</v>
      </c>
      <c r="F30" s="60">
        <v>127000000</v>
      </c>
      <c r="G30" s="60"/>
      <c r="H30" s="60">
        <v>468160</v>
      </c>
      <c r="I30" s="60">
        <v>322221</v>
      </c>
      <c r="J30" s="60">
        <v>790381</v>
      </c>
      <c r="K30" s="60">
        <v>2995819</v>
      </c>
      <c r="L30" s="60">
        <v>2348366</v>
      </c>
      <c r="M30" s="60">
        <v>2352141</v>
      </c>
      <c r="N30" s="60">
        <v>7696326</v>
      </c>
      <c r="O30" s="60">
        <v>3831603</v>
      </c>
      <c r="P30" s="60">
        <v>5309344</v>
      </c>
      <c r="Q30" s="60">
        <v>6181907</v>
      </c>
      <c r="R30" s="60">
        <v>15322854</v>
      </c>
      <c r="S30" s="60">
        <v>8433083</v>
      </c>
      <c r="T30" s="60">
        <v>32030984</v>
      </c>
      <c r="U30" s="60">
        <v>50666875</v>
      </c>
      <c r="V30" s="60">
        <v>91130942</v>
      </c>
      <c r="W30" s="60">
        <v>114940503</v>
      </c>
      <c r="X30" s="60">
        <v>127000000</v>
      </c>
      <c r="Y30" s="60">
        <v>-12059497</v>
      </c>
      <c r="Z30" s="140">
        <v>-9.5</v>
      </c>
      <c r="AA30" s="155">
        <v>127000000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1503019212</v>
      </c>
      <c r="D36" s="156">
        <f t="shared" si="4"/>
        <v>0</v>
      </c>
      <c r="E36" s="60">
        <f t="shared" si="4"/>
        <v>1418085350</v>
      </c>
      <c r="F36" s="60">
        <f t="shared" si="4"/>
        <v>1424430889</v>
      </c>
      <c r="G36" s="60">
        <f t="shared" si="4"/>
        <v>0</v>
      </c>
      <c r="H36" s="60">
        <f t="shared" si="4"/>
        <v>14164815</v>
      </c>
      <c r="I36" s="60">
        <f t="shared" si="4"/>
        <v>113705369</v>
      </c>
      <c r="J36" s="60">
        <f t="shared" si="4"/>
        <v>127870184</v>
      </c>
      <c r="K36" s="60">
        <f t="shared" si="4"/>
        <v>62127236</v>
      </c>
      <c r="L36" s="60">
        <f t="shared" si="4"/>
        <v>215912358</v>
      </c>
      <c r="M36" s="60">
        <f t="shared" si="4"/>
        <v>137191822</v>
      </c>
      <c r="N36" s="60">
        <f t="shared" si="4"/>
        <v>415231416</v>
      </c>
      <c r="O36" s="60">
        <f t="shared" si="4"/>
        <v>39145562</v>
      </c>
      <c r="P36" s="60">
        <f t="shared" si="4"/>
        <v>112307769</v>
      </c>
      <c r="Q36" s="60">
        <f t="shared" si="4"/>
        <v>49264713</v>
      </c>
      <c r="R36" s="60">
        <f t="shared" si="4"/>
        <v>200718044</v>
      </c>
      <c r="S36" s="60">
        <f t="shared" si="4"/>
        <v>143288186</v>
      </c>
      <c r="T36" s="60">
        <f t="shared" si="4"/>
        <v>159421359</v>
      </c>
      <c r="U36" s="60">
        <f t="shared" si="4"/>
        <v>60615832</v>
      </c>
      <c r="V36" s="60">
        <f t="shared" si="4"/>
        <v>363325377</v>
      </c>
      <c r="W36" s="60">
        <f t="shared" si="4"/>
        <v>1107145021</v>
      </c>
      <c r="X36" s="60">
        <f t="shared" si="4"/>
        <v>1424430889</v>
      </c>
      <c r="Y36" s="60">
        <f t="shared" si="4"/>
        <v>-317285868</v>
      </c>
      <c r="Z36" s="140">
        <f aca="true" t="shared" si="5" ref="Z36:Z49">+IF(X36&lt;&gt;0,+(Y36/X36)*100,0)</f>
        <v>-22.27457087951425</v>
      </c>
      <c r="AA36" s="155">
        <f>AA6+AA21</f>
        <v>1424430889</v>
      </c>
    </row>
    <row r="37" spans="1:27" ht="13.5">
      <c r="A37" s="291" t="s">
        <v>206</v>
      </c>
      <c r="B37" s="142"/>
      <c r="C37" s="62">
        <f t="shared" si="4"/>
        <v>551068393</v>
      </c>
      <c r="D37" s="156">
        <f t="shared" si="4"/>
        <v>0</v>
      </c>
      <c r="E37" s="60">
        <f t="shared" si="4"/>
        <v>447500000</v>
      </c>
      <c r="F37" s="60">
        <f t="shared" si="4"/>
        <v>444836853</v>
      </c>
      <c r="G37" s="60">
        <f t="shared" si="4"/>
        <v>0</v>
      </c>
      <c r="H37" s="60">
        <f t="shared" si="4"/>
        <v>10743021</v>
      </c>
      <c r="I37" s="60">
        <f t="shared" si="4"/>
        <v>45511663</v>
      </c>
      <c r="J37" s="60">
        <f t="shared" si="4"/>
        <v>56254684</v>
      </c>
      <c r="K37" s="60">
        <f t="shared" si="4"/>
        <v>67371714</v>
      </c>
      <c r="L37" s="60">
        <f t="shared" si="4"/>
        <v>36009111</v>
      </c>
      <c r="M37" s="60">
        <f t="shared" si="4"/>
        <v>26077462</v>
      </c>
      <c r="N37" s="60">
        <f t="shared" si="4"/>
        <v>129458287</v>
      </c>
      <c r="O37" s="60">
        <f t="shared" si="4"/>
        <v>10467009</v>
      </c>
      <c r="P37" s="60">
        <f t="shared" si="4"/>
        <v>29788476</v>
      </c>
      <c r="Q37" s="60">
        <f t="shared" si="4"/>
        <v>23760550</v>
      </c>
      <c r="R37" s="60">
        <f t="shared" si="4"/>
        <v>64016035</v>
      </c>
      <c r="S37" s="60">
        <f t="shared" si="4"/>
        <v>67437011</v>
      </c>
      <c r="T37" s="60">
        <f t="shared" si="4"/>
        <v>35457487</v>
      </c>
      <c r="U37" s="60">
        <f t="shared" si="4"/>
        <v>78360783</v>
      </c>
      <c r="V37" s="60">
        <f t="shared" si="4"/>
        <v>181255281</v>
      </c>
      <c r="W37" s="60">
        <f t="shared" si="4"/>
        <v>430984287</v>
      </c>
      <c r="X37" s="60">
        <f t="shared" si="4"/>
        <v>444836853</v>
      </c>
      <c r="Y37" s="60">
        <f t="shared" si="4"/>
        <v>-13852566</v>
      </c>
      <c r="Z37" s="140">
        <f t="shared" si="5"/>
        <v>-3.114077870701958</v>
      </c>
      <c r="AA37" s="155">
        <f>AA7+AA22</f>
        <v>444836853</v>
      </c>
    </row>
    <row r="38" spans="1:27" ht="13.5">
      <c r="A38" s="291" t="s">
        <v>207</v>
      </c>
      <c r="B38" s="142"/>
      <c r="C38" s="62">
        <f t="shared" si="4"/>
        <v>309255922</v>
      </c>
      <c r="D38" s="156">
        <f t="shared" si="4"/>
        <v>0</v>
      </c>
      <c r="E38" s="60">
        <f t="shared" si="4"/>
        <v>239928571</v>
      </c>
      <c r="F38" s="60">
        <f t="shared" si="4"/>
        <v>477107475</v>
      </c>
      <c r="G38" s="60">
        <f t="shared" si="4"/>
        <v>0</v>
      </c>
      <c r="H38" s="60">
        <f t="shared" si="4"/>
        <v>15294750</v>
      </c>
      <c r="I38" s="60">
        <f t="shared" si="4"/>
        <v>26477809</v>
      </c>
      <c r="J38" s="60">
        <f t="shared" si="4"/>
        <v>41772559</v>
      </c>
      <c r="K38" s="60">
        <f t="shared" si="4"/>
        <v>48692276</v>
      </c>
      <c r="L38" s="60">
        <f t="shared" si="4"/>
        <v>59355402</v>
      </c>
      <c r="M38" s="60">
        <f t="shared" si="4"/>
        <v>76458935</v>
      </c>
      <c r="N38" s="60">
        <f t="shared" si="4"/>
        <v>184506613</v>
      </c>
      <c r="O38" s="60">
        <f t="shared" si="4"/>
        <v>568594</v>
      </c>
      <c r="P38" s="60">
        <f t="shared" si="4"/>
        <v>33663838</v>
      </c>
      <c r="Q38" s="60">
        <f t="shared" si="4"/>
        <v>21768837</v>
      </c>
      <c r="R38" s="60">
        <f t="shared" si="4"/>
        <v>56001269</v>
      </c>
      <c r="S38" s="60">
        <f t="shared" si="4"/>
        <v>22370105</v>
      </c>
      <c r="T38" s="60">
        <f t="shared" si="4"/>
        <v>55278103</v>
      </c>
      <c r="U38" s="60">
        <f t="shared" si="4"/>
        <v>94014581</v>
      </c>
      <c r="V38" s="60">
        <f t="shared" si="4"/>
        <v>171662789</v>
      </c>
      <c r="W38" s="60">
        <f t="shared" si="4"/>
        <v>453943230</v>
      </c>
      <c r="X38" s="60">
        <f t="shared" si="4"/>
        <v>477107475</v>
      </c>
      <c r="Y38" s="60">
        <f t="shared" si="4"/>
        <v>-23164245</v>
      </c>
      <c r="Z38" s="140">
        <f t="shared" si="5"/>
        <v>-4.855141915351462</v>
      </c>
      <c r="AA38" s="155">
        <f>AA8+AA23</f>
        <v>477107475</v>
      </c>
    </row>
    <row r="39" spans="1:27" ht="13.5">
      <c r="A39" s="291" t="s">
        <v>208</v>
      </c>
      <c r="B39" s="142"/>
      <c r="C39" s="62">
        <f t="shared" si="4"/>
        <v>126481782</v>
      </c>
      <c r="D39" s="156">
        <f t="shared" si="4"/>
        <v>0</v>
      </c>
      <c r="E39" s="60">
        <f t="shared" si="4"/>
        <v>115071429</v>
      </c>
      <c r="F39" s="60">
        <f t="shared" si="4"/>
        <v>55307817</v>
      </c>
      <c r="G39" s="60">
        <f t="shared" si="4"/>
        <v>0</v>
      </c>
      <c r="H39" s="60">
        <f t="shared" si="4"/>
        <v>3328052</v>
      </c>
      <c r="I39" s="60">
        <f t="shared" si="4"/>
        <v>18002204</v>
      </c>
      <c r="J39" s="60">
        <f t="shared" si="4"/>
        <v>21330256</v>
      </c>
      <c r="K39" s="60">
        <f t="shared" si="4"/>
        <v>10349300</v>
      </c>
      <c r="L39" s="60">
        <f t="shared" si="4"/>
        <v>1806117</v>
      </c>
      <c r="M39" s="60">
        <f t="shared" si="4"/>
        <v>11524380</v>
      </c>
      <c r="N39" s="60">
        <f t="shared" si="4"/>
        <v>23679797</v>
      </c>
      <c r="O39" s="60">
        <f t="shared" si="4"/>
        <v>766551</v>
      </c>
      <c r="P39" s="60">
        <f t="shared" si="4"/>
        <v>3590431</v>
      </c>
      <c r="Q39" s="60">
        <f t="shared" si="4"/>
        <v>886339</v>
      </c>
      <c r="R39" s="60">
        <f t="shared" si="4"/>
        <v>5243321</v>
      </c>
      <c r="S39" s="60">
        <f t="shared" si="4"/>
        <v>1039872</v>
      </c>
      <c r="T39" s="60">
        <f t="shared" si="4"/>
        <v>1589144</v>
      </c>
      <c r="U39" s="60">
        <f t="shared" si="4"/>
        <v>2276536</v>
      </c>
      <c r="V39" s="60">
        <f t="shared" si="4"/>
        <v>4905552</v>
      </c>
      <c r="W39" s="60">
        <f t="shared" si="4"/>
        <v>55158926</v>
      </c>
      <c r="X39" s="60">
        <f t="shared" si="4"/>
        <v>55307817</v>
      </c>
      <c r="Y39" s="60">
        <f t="shared" si="4"/>
        <v>-148891</v>
      </c>
      <c r="Z39" s="140">
        <f t="shared" si="5"/>
        <v>-0.2692042609456092</v>
      </c>
      <c r="AA39" s="155">
        <f>AA9+AA24</f>
        <v>55307817</v>
      </c>
    </row>
    <row r="40" spans="1:27" ht="13.5">
      <c r="A40" s="291" t="s">
        <v>209</v>
      </c>
      <c r="B40" s="142"/>
      <c r="C40" s="62">
        <f t="shared" si="4"/>
        <v>174359207</v>
      </c>
      <c r="D40" s="156">
        <f t="shared" si="4"/>
        <v>0</v>
      </c>
      <c r="E40" s="60">
        <f t="shared" si="4"/>
        <v>281306800</v>
      </c>
      <c r="F40" s="60">
        <f t="shared" si="4"/>
        <v>339898060</v>
      </c>
      <c r="G40" s="60">
        <f t="shared" si="4"/>
        <v>0</v>
      </c>
      <c r="H40" s="60">
        <f t="shared" si="4"/>
        <v>4151038</v>
      </c>
      <c r="I40" s="60">
        <f t="shared" si="4"/>
        <v>24720794</v>
      </c>
      <c r="J40" s="60">
        <f t="shared" si="4"/>
        <v>28871832</v>
      </c>
      <c r="K40" s="60">
        <f t="shared" si="4"/>
        <v>29312919</v>
      </c>
      <c r="L40" s="60">
        <f t="shared" si="4"/>
        <v>20779976</v>
      </c>
      <c r="M40" s="60">
        <f t="shared" si="4"/>
        <v>21561769</v>
      </c>
      <c r="N40" s="60">
        <f t="shared" si="4"/>
        <v>71654664</v>
      </c>
      <c r="O40" s="60">
        <f t="shared" si="4"/>
        <v>4218571</v>
      </c>
      <c r="P40" s="60">
        <f t="shared" si="4"/>
        <v>7150490</v>
      </c>
      <c r="Q40" s="60">
        <f t="shared" si="4"/>
        <v>14273585</v>
      </c>
      <c r="R40" s="60">
        <f t="shared" si="4"/>
        <v>25642646</v>
      </c>
      <c r="S40" s="60">
        <f t="shared" si="4"/>
        <v>11724418</v>
      </c>
      <c r="T40" s="60">
        <f t="shared" si="4"/>
        <v>34316594</v>
      </c>
      <c r="U40" s="60">
        <f t="shared" si="4"/>
        <v>58356166</v>
      </c>
      <c r="V40" s="60">
        <f t="shared" si="4"/>
        <v>104397178</v>
      </c>
      <c r="W40" s="60">
        <f t="shared" si="4"/>
        <v>230566320</v>
      </c>
      <c r="X40" s="60">
        <f t="shared" si="4"/>
        <v>339898060</v>
      </c>
      <c r="Y40" s="60">
        <f t="shared" si="4"/>
        <v>-109331740</v>
      </c>
      <c r="Z40" s="140">
        <f t="shared" si="5"/>
        <v>-32.166038252763194</v>
      </c>
      <c r="AA40" s="155">
        <f>AA10+AA25</f>
        <v>339898060</v>
      </c>
    </row>
    <row r="41" spans="1:27" ht="13.5">
      <c r="A41" s="292" t="s">
        <v>210</v>
      </c>
      <c r="B41" s="142"/>
      <c r="C41" s="293">
        <f aca="true" t="shared" si="6" ref="C41:Y41">SUM(C36:C40)</f>
        <v>2664184516</v>
      </c>
      <c r="D41" s="294">
        <f t="shared" si="6"/>
        <v>0</v>
      </c>
      <c r="E41" s="295">
        <f t="shared" si="6"/>
        <v>2501892150</v>
      </c>
      <c r="F41" s="295">
        <f t="shared" si="6"/>
        <v>2741581094</v>
      </c>
      <c r="G41" s="295">
        <f t="shared" si="6"/>
        <v>0</v>
      </c>
      <c r="H41" s="295">
        <f t="shared" si="6"/>
        <v>47681676</v>
      </c>
      <c r="I41" s="295">
        <f t="shared" si="6"/>
        <v>228417839</v>
      </c>
      <c r="J41" s="295">
        <f t="shared" si="6"/>
        <v>276099515</v>
      </c>
      <c r="K41" s="295">
        <f t="shared" si="6"/>
        <v>217853445</v>
      </c>
      <c r="L41" s="295">
        <f t="shared" si="6"/>
        <v>333862964</v>
      </c>
      <c r="M41" s="295">
        <f t="shared" si="6"/>
        <v>272814368</v>
      </c>
      <c r="N41" s="295">
        <f t="shared" si="6"/>
        <v>824530777</v>
      </c>
      <c r="O41" s="295">
        <f t="shared" si="6"/>
        <v>55166287</v>
      </c>
      <c r="P41" s="295">
        <f t="shared" si="6"/>
        <v>186501004</v>
      </c>
      <c r="Q41" s="295">
        <f t="shared" si="6"/>
        <v>109954024</v>
      </c>
      <c r="R41" s="295">
        <f t="shared" si="6"/>
        <v>351621315</v>
      </c>
      <c r="S41" s="295">
        <f t="shared" si="6"/>
        <v>245859592</v>
      </c>
      <c r="T41" s="295">
        <f t="shared" si="6"/>
        <v>286062687</v>
      </c>
      <c r="U41" s="295">
        <f t="shared" si="6"/>
        <v>293623898</v>
      </c>
      <c r="V41" s="295">
        <f t="shared" si="6"/>
        <v>825546177</v>
      </c>
      <c r="W41" s="295">
        <f t="shared" si="6"/>
        <v>2277797784</v>
      </c>
      <c r="X41" s="295">
        <f t="shared" si="6"/>
        <v>2741581094</v>
      </c>
      <c r="Y41" s="295">
        <f t="shared" si="6"/>
        <v>-463783310</v>
      </c>
      <c r="Z41" s="296">
        <f t="shared" si="5"/>
        <v>-16.916636572049544</v>
      </c>
      <c r="AA41" s="297">
        <f>SUM(AA36:AA40)</f>
        <v>2741581094</v>
      </c>
    </row>
    <row r="42" spans="1:27" ht="13.5">
      <c r="A42" s="298" t="s">
        <v>211</v>
      </c>
      <c r="B42" s="136"/>
      <c r="C42" s="95">
        <f aca="true" t="shared" si="7" ref="C42:Y48">C12+C27</f>
        <v>346202453</v>
      </c>
      <c r="D42" s="129">
        <f t="shared" si="7"/>
        <v>0</v>
      </c>
      <c r="E42" s="54">
        <f t="shared" si="7"/>
        <v>367000000</v>
      </c>
      <c r="F42" s="54">
        <f t="shared" si="7"/>
        <v>346941007</v>
      </c>
      <c r="G42" s="54">
        <f t="shared" si="7"/>
        <v>4624497</v>
      </c>
      <c r="H42" s="54">
        <f t="shared" si="7"/>
        <v>9320707</v>
      </c>
      <c r="I42" s="54">
        <f t="shared" si="7"/>
        <v>3418967</v>
      </c>
      <c r="J42" s="54">
        <f t="shared" si="7"/>
        <v>17364171</v>
      </c>
      <c r="K42" s="54">
        <f t="shared" si="7"/>
        <v>17494305</v>
      </c>
      <c r="L42" s="54">
        <f t="shared" si="7"/>
        <v>19614177</v>
      </c>
      <c r="M42" s="54">
        <f t="shared" si="7"/>
        <v>12278210</v>
      </c>
      <c r="N42" s="54">
        <f t="shared" si="7"/>
        <v>49386692</v>
      </c>
      <c r="O42" s="54">
        <f t="shared" si="7"/>
        <v>9318739</v>
      </c>
      <c r="P42" s="54">
        <f t="shared" si="7"/>
        <v>34687174</v>
      </c>
      <c r="Q42" s="54">
        <f t="shared" si="7"/>
        <v>27774798</v>
      </c>
      <c r="R42" s="54">
        <f t="shared" si="7"/>
        <v>71780711</v>
      </c>
      <c r="S42" s="54">
        <f t="shared" si="7"/>
        <v>25731654</v>
      </c>
      <c r="T42" s="54">
        <f t="shared" si="7"/>
        <v>40600887</v>
      </c>
      <c r="U42" s="54">
        <f t="shared" si="7"/>
        <v>84146711</v>
      </c>
      <c r="V42" s="54">
        <f t="shared" si="7"/>
        <v>150479252</v>
      </c>
      <c r="W42" s="54">
        <f t="shared" si="7"/>
        <v>289010826</v>
      </c>
      <c r="X42" s="54">
        <f t="shared" si="7"/>
        <v>346941007</v>
      </c>
      <c r="Y42" s="54">
        <f t="shared" si="7"/>
        <v>-57930181</v>
      </c>
      <c r="Z42" s="184">
        <f t="shared" si="5"/>
        <v>-16.69741536203012</v>
      </c>
      <c r="AA42" s="130">
        <f aca="true" t="shared" si="8" ref="AA42:AA48">AA12+AA27</f>
        <v>346941007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873235025</v>
      </c>
      <c r="D44" s="129">
        <f t="shared" si="7"/>
        <v>0</v>
      </c>
      <c r="E44" s="54">
        <f t="shared" si="7"/>
        <v>732600072</v>
      </c>
      <c r="F44" s="54">
        <f t="shared" si="7"/>
        <v>712964679</v>
      </c>
      <c r="G44" s="54">
        <f t="shared" si="7"/>
        <v>50619582</v>
      </c>
      <c r="H44" s="54">
        <f t="shared" si="7"/>
        <v>-17347928</v>
      </c>
      <c r="I44" s="54">
        <f t="shared" si="7"/>
        <v>-16116155</v>
      </c>
      <c r="J44" s="54">
        <f t="shared" si="7"/>
        <v>17155499</v>
      </c>
      <c r="K44" s="54">
        <f t="shared" si="7"/>
        <v>23582207</v>
      </c>
      <c r="L44" s="54">
        <f t="shared" si="7"/>
        <v>50773911</v>
      </c>
      <c r="M44" s="54">
        <f t="shared" si="7"/>
        <v>67186902</v>
      </c>
      <c r="N44" s="54">
        <f t="shared" si="7"/>
        <v>141543020</v>
      </c>
      <c r="O44" s="54">
        <f t="shared" si="7"/>
        <v>48421863</v>
      </c>
      <c r="P44" s="54">
        <f t="shared" si="7"/>
        <v>52409616</v>
      </c>
      <c r="Q44" s="54">
        <f t="shared" si="7"/>
        <v>98992006</v>
      </c>
      <c r="R44" s="54">
        <f t="shared" si="7"/>
        <v>199823485</v>
      </c>
      <c r="S44" s="54">
        <f t="shared" si="7"/>
        <v>79629908</v>
      </c>
      <c r="T44" s="54">
        <f t="shared" si="7"/>
        <v>338421941</v>
      </c>
      <c r="U44" s="54">
        <f t="shared" si="7"/>
        <v>71387065</v>
      </c>
      <c r="V44" s="54">
        <f t="shared" si="7"/>
        <v>489438914</v>
      </c>
      <c r="W44" s="54">
        <f t="shared" si="7"/>
        <v>847960918</v>
      </c>
      <c r="X44" s="54">
        <f t="shared" si="7"/>
        <v>712964679</v>
      </c>
      <c r="Y44" s="54">
        <f t="shared" si="7"/>
        <v>134996239</v>
      </c>
      <c r="Z44" s="184">
        <f t="shared" si="5"/>
        <v>18.934491844581267</v>
      </c>
      <c r="AA44" s="130">
        <f t="shared" si="8"/>
        <v>712964679</v>
      </c>
    </row>
    <row r="45" spans="1:27" ht="13.5">
      <c r="A45" s="298" t="s">
        <v>214</v>
      </c>
      <c r="B45" s="136" t="s">
        <v>138</v>
      </c>
      <c r="C45" s="95">
        <f t="shared" si="7"/>
        <v>231295588</v>
      </c>
      <c r="D45" s="129">
        <f t="shared" si="7"/>
        <v>0</v>
      </c>
      <c r="E45" s="54">
        <f t="shared" si="7"/>
        <v>124301000</v>
      </c>
      <c r="F45" s="54">
        <f t="shared" si="7"/>
        <v>168706515</v>
      </c>
      <c r="G45" s="54">
        <f t="shared" si="7"/>
        <v>0</v>
      </c>
      <c r="H45" s="54">
        <f t="shared" si="7"/>
        <v>468160</v>
      </c>
      <c r="I45" s="54">
        <f t="shared" si="7"/>
        <v>721331</v>
      </c>
      <c r="J45" s="54">
        <f t="shared" si="7"/>
        <v>1189491</v>
      </c>
      <c r="K45" s="54">
        <f t="shared" si="7"/>
        <v>3970402</v>
      </c>
      <c r="L45" s="54">
        <f t="shared" si="7"/>
        <v>2869348</v>
      </c>
      <c r="M45" s="54">
        <f t="shared" si="7"/>
        <v>4574374</v>
      </c>
      <c r="N45" s="54">
        <f t="shared" si="7"/>
        <v>11414124</v>
      </c>
      <c r="O45" s="54">
        <f t="shared" si="7"/>
        <v>5273550</v>
      </c>
      <c r="P45" s="54">
        <f t="shared" si="7"/>
        <v>7121018</v>
      </c>
      <c r="Q45" s="54">
        <f t="shared" si="7"/>
        <v>7892645</v>
      </c>
      <c r="R45" s="54">
        <f t="shared" si="7"/>
        <v>20287213</v>
      </c>
      <c r="S45" s="54">
        <f t="shared" si="7"/>
        <v>10047523</v>
      </c>
      <c r="T45" s="54">
        <f t="shared" si="7"/>
        <v>38417583</v>
      </c>
      <c r="U45" s="54">
        <f t="shared" si="7"/>
        <v>65950781</v>
      </c>
      <c r="V45" s="54">
        <f t="shared" si="7"/>
        <v>114415887</v>
      </c>
      <c r="W45" s="54">
        <f t="shared" si="7"/>
        <v>147306715</v>
      </c>
      <c r="X45" s="54">
        <f t="shared" si="7"/>
        <v>168706515</v>
      </c>
      <c r="Y45" s="54">
        <f t="shared" si="7"/>
        <v>-21399800</v>
      </c>
      <c r="Z45" s="184">
        <f t="shared" si="5"/>
        <v>-12.68463165159923</v>
      </c>
      <c r="AA45" s="130">
        <f t="shared" si="8"/>
        <v>168706515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130773260</v>
      </c>
      <c r="F48" s="54">
        <f t="shared" si="7"/>
        <v>25000000</v>
      </c>
      <c r="G48" s="54">
        <f t="shared" si="7"/>
        <v>0</v>
      </c>
      <c r="H48" s="54">
        <f t="shared" si="7"/>
        <v>74378440</v>
      </c>
      <c r="I48" s="54">
        <f t="shared" si="7"/>
        <v>0</v>
      </c>
      <c r="J48" s="54">
        <f t="shared" si="7"/>
        <v>74378440</v>
      </c>
      <c r="K48" s="54">
        <f t="shared" si="7"/>
        <v>18789348</v>
      </c>
      <c r="L48" s="54">
        <f t="shared" si="7"/>
        <v>23103132</v>
      </c>
      <c r="M48" s="54">
        <f t="shared" si="7"/>
        <v>0</v>
      </c>
      <c r="N48" s="54">
        <f t="shared" si="7"/>
        <v>41892480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116270920</v>
      </c>
      <c r="X48" s="54">
        <f t="shared" si="7"/>
        <v>25000000</v>
      </c>
      <c r="Y48" s="54">
        <f t="shared" si="7"/>
        <v>91270920</v>
      </c>
      <c r="Z48" s="184">
        <f t="shared" si="5"/>
        <v>365.08368</v>
      </c>
      <c r="AA48" s="130">
        <f t="shared" si="8"/>
        <v>25000000</v>
      </c>
    </row>
    <row r="49" spans="1:27" ht="13.5">
      <c r="A49" s="308" t="s">
        <v>220</v>
      </c>
      <c r="B49" s="149"/>
      <c r="C49" s="239">
        <f aca="true" t="shared" si="9" ref="C49:Y49">SUM(C41:C48)</f>
        <v>4114917582</v>
      </c>
      <c r="D49" s="218">
        <f t="shared" si="9"/>
        <v>0</v>
      </c>
      <c r="E49" s="220">
        <f t="shared" si="9"/>
        <v>3856566482</v>
      </c>
      <c r="F49" s="220">
        <f t="shared" si="9"/>
        <v>3995193295</v>
      </c>
      <c r="G49" s="220">
        <f t="shared" si="9"/>
        <v>55244079</v>
      </c>
      <c r="H49" s="220">
        <f t="shared" si="9"/>
        <v>114501055</v>
      </c>
      <c r="I49" s="220">
        <f t="shared" si="9"/>
        <v>216441982</v>
      </c>
      <c r="J49" s="220">
        <f t="shared" si="9"/>
        <v>386187116</v>
      </c>
      <c r="K49" s="220">
        <f t="shared" si="9"/>
        <v>281689707</v>
      </c>
      <c r="L49" s="220">
        <f t="shared" si="9"/>
        <v>430223532</v>
      </c>
      <c r="M49" s="220">
        <f t="shared" si="9"/>
        <v>356853854</v>
      </c>
      <c r="N49" s="220">
        <f t="shared" si="9"/>
        <v>1068767093</v>
      </c>
      <c r="O49" s="220">
        <f t="shared" si="9"/>
        <v>118180439</v>
      </c>
      <c r="P49" s="220">
        <f t="shared" si="9"/>
        <v>280718812</v>
      </c>
      <c r="Q49" s="220">
        <f t="shared" si="9"/>
        <v>244613473</v>
      </c>
      <c r="R49" s="220">
        <f t="shared" si="9"/>
        <v>643512724</v>
      </c>
      <c r="S49" s="220">
        <f t="shared" si="9"/>
        <v>361268677</v>
      </c>
      <c r="T49" s="220">
        <f t="shared" si="9"/>
        <v>703503098</v>
      </c>
      <c r="U49" s="220">
        <f t="shared" si="9"/>
        <v>515108455</v>
      </c>
      <c r="V49" s="220">
        <f t="shared" si="9"/>
        <v>1579880230</v>
      </c>
      <c r="W49" s="220">
        <f t="shared" si="9"/>
        <v>3678347163</v>
      </c>
      <c r="X49" s="220">
        <f t="shared" si="9"/>
        <v>3995193295</v>
      </c>
      <c r="Y49" s="220">
        <f t="shared" si="9"/>
        <v>-316846132</v>
      </c>
      <c r="Z49" s="221">
        <f t="shared" si="5"/>
        <v>-7.930683413904759</v>
      </c>
      <c r="AA49" s="222">
        <f>SUM(AA41:AA48)</f>
        <v>3995193295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1488572957</v>
      </c>
      <c r="D51" s="129">
        <f t="shared" si="10"/>
        <v>0</v>
      </c>
      <c r="E51" s="54">
        <f t="shared" si="10"/>
        <v>1513028100</v>
      </c>
      <c r="F51" s="54">
        <f t="shared" si="10"/>
        <v>1535445678</v>
      </c>
      <c r="G51" s="54">
        <f t="shared" si="10"/>
        <v>36339234</v>
      </c>
      <c r="H51" s="54">
        <f t="shared" si="10"/>
        <v>89575162</v>
      </c>
      <c r="I51" s="54">
        <f t="shared" si="10"/>
        <v>122879246</v>
      </c>
      <c r="J51" s="54">
        <f t="shared" si="10"/>
        <v>248793642</v>
      </c>
      <c r="K51" s="54">
        <f t="shared" si="10"/>
        <v>141113907</v>
      </c>
      <c r="L51" s="54">
        <f t="shared" si="10"/>
        <v>142280059</v>
      </c>
      <c r="M51" s="54">
        <f t="shared" si="10"/>
        <v>121993787</v>
      </c>
      <c r="N51" s="54">
        <f t="shared" si="10"/>
        <v>405387753</v>
      </c>
      <c r="O51" s="54">
        <f t="shared" si="10"/>
        <v>109019825</v>
      </c>
      <c r="P51" s="54">
        <f t="shared" si="10"/>
        <v>113462381</v>
      </c>
      <c r="Q51" s="54">
        <f t="shared" si="10"/>
        <v>142786589</v>
      </c>
      <c r="R51" s="54">
        <f t="shared" si="10"/>
        <v>365268795</v>
      </c>
      <c r="S51" s="54">
        <f t="shared" si="10"/>
        <v>118657559</v>
      </c>
      <c r="T51" s="54">
        <f t="shared" si="10"/>
        <v>148360414</v>
      </c>
      <c r="U51" s="54">
        <f t="shared" si="10"/>
        <v>231562871</v>
      </c>
      <c r="V51" s="54">
        <f t="shared" si="10"/>
        <v>498580844</v>
      </c>
      <c r="W51" s="54">
        <f t="shared" si="10"/>
        <v>1518031034</v>
      </c>
      <c r="X51" s="54">
        <f t="shared" si="10"/>
        <v>1535445678</v>
      </c>
      <c r="Y51" s="54">
        <f t="shared" si="10"/>
        <v>-17414644</v>
      </c>
      <c r="Z51" s="184">
        <f>+IF(X51&lt;&gt;0,+(Y51/X51)*100,0)</f>
        <v>-1.1341751941809823</v>
      </c>
      <c r="AA51" s="130">
        <f>SUM(AA57:AA61)</f>
        <v>1535445678</v>
      </c>
    </row>
    <row r="52" spans="1:27" ht="13.5">
      <c r="A52" s="310" t="s">
        <v>205</v>
      </c>
      <c r="B52" s="142"/>
      <c r="C52" s="62">
        <v>150252090</v>
      </c>
      <c r="D52" s="156"/>
      <c r="E52" s="60">
        <v>120794100</v>
      </c>
      <c r="F52" s="60">
        <v>125230500</v>
      </c>
      <c r="G52" s="60">
        <v>1074856</v>
      </c>
      <c r="H52" s="60">
        <v>10988617</v>
      </c>
      <c r="I52" s="60">
        <v>22014129</v>
      </c>
      <c r="J52" s="60">
        <v>34077602</v>
      </c>
      <c r="K52" s="60">
        <v>14833479</v>
      </c>
      <c r="L52" s="60">
        <v>5584471</v>
      </c>
      <c r="M52" s="60">
        <v>11622092</v>
      </c>
      <c r="N52" s="60">
        <v>32040042</v>
      </c>
      <c r="O52" s="60">
        <v>16491531</v>
      </c>
      <c r="P52" s="60">
        <v>5102996</v>
      </c>
      <c r="Q52" s="60">
        <v>10081677</v>
      </c>
      <c r="R52" s="60">
        <v>31676204</v>
      </c>
      <c r="S52" s="60">
        <v>4910350</v>
      </c>
      <c r="T52" s="60">
        <v>7431290</v>
      </c>
      <c r="U52" s="60">
        <v>15305281</v>
      </c>
      <c r="V52" s="60">
        <v>27646921</v>
      </c>
      <c r="W52" s="60">
        <v>125440769</v>
      </c>
      <c r="X52" s="60">
        <v>125230500</v>
      </c>
      <c r="Y52" s="60">
        <v>210269</v>
      </c>
      <c r="Z52" s="140">
        <v>0.17</v>
      </c>
      <c r="AA52" s="155">
        <v>125230500</v>
      </c>
    </row>
    <row r="53" spans="1:27" ht="13.5">
      <c r="A53" s="310" t="s">
        <v>206</v>
      </c>
      <c r="B53" s="142"/>
      <c r="C53" s="62">
        <v>352751048</v>
      </c>
      <c r="D53" s="156"/>
      <c r="E53" s="60">
        <v>386114100</v>
      </c>
      <c r="F53" s="60">
        <v>379144142</v>
      </c>
      <c r="G53" s="60">
        <v>13989918</v>
      </c>
      <c r="H53" s="60">
        <v>30043264</v>
      </c>
      <c r="I53" s="60">
        <v>38044876</v>
      </c>
      <c r="J53" s="60">
        <v>82078058</v>
      </c>
      <c r="K53" s="60">
        <v>39133930</v>
      </c>
      <c r="L53" s="60">
        <v>50316865</v>
      </c>
      <c r="M53" s="60">
        <v>38478396</v>
      </c>
      <c r="N53" s="60">
        <v>127929191</v>
      </c>
      <c r="O53" s="60">
        <v>32101489</v>
      </c>
      <c r="P53" s="60">
        <v>41165109</v>
      </c>
      <c r="Q53" s="60">
        <v>43681815</v>
      </c>
      <c r="R53" s="60">
        <v>116948413</v>
      </c>
      <c r="S53" s="60">
        <v>35748960</v>
      </c>
      <c r="T53" s="60">
        <v>45807873</v>
      </c>
      <c r="U53" s="60">
        <v>68681771</v>
      </c>
      <c r="V53" s="60">
        <v>150238604</v>
      </c>
      <c r="W53" s="60">
        <v>477194266</v>
      </c>
      <c r="X53" s="60">
        <v>379144142</v>
      </c>
      <c r="Y53" s="60">
        <v>98050124</v>
      </c>
      <c r="Z53" s="140">
        <v>25.86</v>
      </c>
      <c r="AA53" s="155">
        <v>379144142</v>
      </c>
    </row>
    <row r="54" spans="1:27" ht="13.5">
      <c r="A54" s="310" t="s">
        <v>207</v>
      </c>
      <c r="B54" s="142"/>
      <c r="C54" s="62">
        <v>84064487</v>
      </c>
      <c r="D54" s="156"/>
      <c r="E54" s="60">
        <v>231797400</v>
      </c>
      <c r="F54" s="60">
        <v>234023683</v>
      </c>
      <c r="G54" s="60">
        <v>6489017</v>
      </c>
      <c r="H54" s="60">
        <v>14345507</v>
      </c>
      <c r="I54" s="60">
        <v>15060424</v>
      </c>
      <c r="J54" s="60">
        <v>35894948</v>
      </c>
      <c r="K54" s="60">
        <v>19637541</v>
      </c>
      <c r="L54" s="60">
        <v>8699924</v>
      </c>
      <c r="M54" s="60">
        <v>19421213</v>
      </c>
      <c r="N54" s="60">
        <v>47758678</v>
      </c>
      <c r="O54" s="60">
        <v>11012294</v>
      </c>
      <c r="P54" s="60">
        <v>15261243</v>
      </c>
      <c r="Q54" s="60">
        <v>14333649</v>
      </c>
      <c r="R54" s="60">
        <v>40607186</v>
      </c>
      <c r="S54" s="60">
        <v>14523235</v>
      </c>
      <c r="T54" s="60">
        <v>20823354</v>
      </c>
      <c r="U54" s="60">
        <v>16053994</v>
      </c>
      <c r="V54" s="60">
        <v>51400583</v>
      </c>
      <c r="W54" s="60">
        <v>175661395</v>
      </c>
      <c r="X54" s="60">
        <v>234023683</v>
      </c>
      <c r="Y54" s="60">
        <v>-58362288</v>
      </c>
      <c r="Z54" s="140">
        <v>-24.94</v>
      </c>
      <c r="AA54" s="155">
        <v>234023683</v>
      </c>
    </row>
    <row r="55" spans="1:27" ht="13.5">
      <c r="A55" s="310" t="s">
        <v>208</v>
      </c>
      <c r="B55" s="142"/>
      <c r="C55" s="62">
        <v>57265859</v>
      </c>
      <c r="D55" s="156"/>
      <c r="E55" s="60">
        <v>49336700</v>
      </c>
      <c r="F55" s="60">
        <v>59440417</v>
      </c>
      <c r="G55" s="60">
        <v>2526206</v>
      </c>
      <c r="H55" s="60">
        <v>2228501</v>
      </c>
      <c r="I55" s="60">
        <v>3722698</v>
      </c>
      <c r="J55" s="60">
        <v>8477405</v>
      </c>
      <c r="K55" s="60">
        <v>4224383</v>
      </c>
      <c r="L55" s="60">
        <v>4111227</v>
      </c>
      <c r="M55" s="60">
        <v>4449301</v>
      </c>
      <c r="N55" s="60">
        <v>12784911</v>
      </c>
      <c r="O55" s="60">
        <v>6864692</v>
      </c>
      <c r="P55" s="60">
        <v>4951517</v>
      </c>
      <c r="Q55" s="60">
        <v>5227213</v>
      </c>
      <c r="R55" s="60">
        <v>17043422</v>
      </c>
      <c r="S55" s="60">
        <v>6569577</v>
      </c>
      <c r="T55" s="60">
        <v>5586776</v>
      </c>
      <c r="U55" s="60">
        <v>9570802</v>
      </c>
      <c r="V55" s="60">
        <v>21727155</v>
      </c>
      <c r="W55" s="60">
        <v>60032893</v>
      </c>
      <c r="X55" s="60">
        <v>59440417</v>
      </c>
      <c r="Y55" s="60">
        <v>592476</v>
      </c>
      <c r="Z55" s="140">
        <v>1</v>
      </c>
      <c r="AA55" s="155">
        <v>59440417</v>
      </c>
    </row>
    <row r="56" spans="1:27" ht="13.5">
      <c r="A56" s="310" t="s">
        <v>209</v>
      </c>
      <c r="B56" s="142"/>
      <c r="C56" s="62">
        <v>32827595</v>
      </c>
      <c r="D56" s="156"/>
      <c r="E56" s="60">
        <v>13350700</v>
      </c>
      <c r="F56" s="60">
        <v>18452330</v>
      </c>
      <c r="G56" s="60">
        <v>824938</v>
      </c>
      <c r="H56" s="60">
        <v>862080</v>
      </c>
      <c r="I56" s="60">
        <v>1442139</v>
      </c>
      <c r="J56" s="60">
        <v>3129157</v>
      </c>
      <c r="K56" s="60">
        <v>1378034</v>
      </c>
      <c r="L56" s="60">
        <v>1577385</v>
      </c>
      <c r="M56" s="60">
        <v>1678455</v>
      </c>
      <c r="N56" s="60">
        <v>4633874</v>
      </c>
      <c r="O56" s="60">
        <v>1462625</v>
      </c>
      <c r="P56" s="60">
        <v>1192635</v>
      </c>
      <c r="Q56" s="60">
        <v>1503825</v>
      </c>
      <c r="R56" s="60">
        <v>4159085</v>
      </c>
      <c r="S56" s="60">
        <v>441213</v>
      </c>
      <c r="T56" s="60">
        <v>1937030</v>
      </c>
      <c r="U56" s="60">
        <v>4104134</v>
      </c>
      <c r="V56" s="60">
        <v>6482377</v>
      </c>
      <c r="W56" s="60">
        <v>18404493</v>
      </c>
      <c r="X56" s="60">
        <v>18452330</v>
      </c>
      <c r="Y56" s="60">
        <v>-47837</v>
      </c>
      <c r="Z56" s="140">
        <v>-0.26</v>
      </c>
      <c r="AA56" s="155">
        <v>18452330</v>
      </c>
    </row>
    <row r="57" spans="1:27" ht="13.5">
      <c r="A57" s="138" t="s">
        <v>210</v>
      </c>
      <c r="B57" s="142"/>
      <c r="C57" s="293">
        <f aca="true" t="shared" si="11" ref="C57:Y57">SUM(C52:C56)</f>
        <v>677161079</v>
      </c>
      <c r="D57" s="294">
        <f t="shared" si="11"/>
        <v>0</v>
      </c>
      <c r="E57" s="295">
        <f t="shared" si="11"/>
        <v>801393000</v>
      </c>
      <c r="F57" s="295">
        <f t="shared" si="11"/>
        <v>816291072</v>
      </c>
      <c r="G57" s="295">
        <f t="shared" si="11"/>
        <v>24904935</v>
      </c>
      <c r="H57" s="295">
        <f t="shared" si="11"/>
        <v>58467969</v>
      </c>
      <c r="I57" s="295">
        <f t="shared" si="11"/>
        <v>80284266</v>
      </c>
      <c r="J57" s="295">
        <f t="shared" si="11"/>
        <v>163657170</v>
      </c>
      <c r="K57" s="295">
        <f t="shared" si="11"/>
        <v>79207367</v>
      </c>
      <c r="L57" s="295">
        <f t="shared" si="11"/>
        <v>70289872</v>
      </c>
      <c r="M57" s="295">
        <f t="shared" si="11"/>
        <v>75649457</v>
      </c>
      <c r="N57" s="295">
        <f t="shared" si="11"/>
        <v>225146696</v>
      </c>
      <c r="O57" s="295">
        <f t="shared" si="11"/>
        <v>67932631</v>
      </c>
      <c r="P57" s="295">
        <f t="shared" si="11"/>
        <v>67673500</v>
      </c>
      <c r="Q57" s="295">
        <f t="shared" si="11"/>
        <v>74828179</v>
      </c>
      <c r="R57" s="295">
        <f t="shared" si="11"/>
        <v>210434310</v>
      </c>
      <c r="S57" s="295">
        <f t="shared" si="11"/>
        <v>62193335</v>
      </c>
      <c r="T57" s="295">
        <f t="shared" si="11"/>
        <v>81586323</v>
      </c>
      <c r="U57" s="295">
        <f t="shared" si="11"/>
        <v>113715982</v>
      </c>
      <c r="V57" s="295">
        <f t="shared" si="11"/>
        <v>257495640</v>
      </c>
      <c r="W57" s="295">
        <f t="shared" si="11"/>
        <v>856733816</v>
      </c>
      <c r="X57" s="295">
        <f t="shared" si="11"/>
        <v>816291072</v>
      </c>
      <c r="Y57" s="295">
        <f t="shared" si="11"/>
        <v>40442744</v>
      </c>
      <c r="Z57" s="296">
        <f>+IF(X57&lt;&gt;0,+(Y57/X57)*100,0)</f>
        <v>4.954451345512205</v>
      </c>
      <c r="AA57" s="297">
        <f>SUM(AA52:AA56)</f>
        <v>816291072</v>
      </c>
    </row>
    <row r="58" spans="1:27" ht="13.5">
      <c r="A58" s="311" t="s">
        <v>211</v>
      </c>
      <c r="B58" s="136"/>
      <c r="C58" s="62">
        <v>216282561</v>
      </c>
      <c r="D58" s="156"/>
      <c r="E58" s="60">
        <v>202263300</v>
      </c>
      <c r="F58" s="60">
        <v>210858060</v>
      </c>
      <c r="G58" s="60">
        <v>3040073</v>
      </c>
      <c r="H58" s="60">
        <v>7031687</v>
      </c>
      <c r="I58" s="60">
        <v>9670174</v>
      </c>
      <c r="J58" s="60">
        <v>19741934</v>
      </c>
      <c r="K58" s="60">
        <v>14516251</v>
      </c>
      <c r="L58" s="60">
        <v>25724153</v>
      </c>
      <c r="M58" s="60">
        <v>17913754</v>
      </c>
      <c r="N58" s="60">
        <v>58154158</v>
      </c>
      <c r="O58" s="60">
        <v>14442264</v>
      </c>
      <c r="P58" s="60">
        <v>15364038</v>
      </c>
      <c r="Q58" s="60">
        <v>21861572</v>
      </c>
      <c r="R58" s="60">
        <v>51667874</v>
      </c>
      <c r="S58" s="60">
        <v>20808229</v>
      </c>
      <c r="T58" s="60">
        <v>18719488</v>
      </c>
      <c r="U58" s="60">
        <v>65297763</v>
      </c>
      <c r="V58" s="60">
        <v>104825480</v>
      </c>
      <c r="W58" s="60">
        <v>234389446</v>
      </c>
      <c r="X58" s="60">
        <v>210858060</v>
      </c>
      <c r="Y58" s="60">
        <v>23531386</v>
      </c>
      <c r="Z58" s="140">
        <v>11.16</v>
      </c>
      <c r="AA58" s="155">
        <v>210858060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595129317</v>
      </c>
      <c r="D61" s="156"/>
      <c r="E61" s="60">
        <v>509371800</v>
      </c>
      <c r="F61" s="60">
        <v>508296546</v>
      </c>
      <c r="G61" s="60">
        <v>8394226</v>
      </c>
      <c r="H61" s="60">
        <v>24075506</v>
      </c>
      <c r="I61" s="60">
        <v>32924806</v>
      </c>
      <c r="J61" s="60">
        <v>65394538</v>
      </c>
      <c r="K61" s="60">
        <v>47390289</v>
      </c>
      <c r="L61" s="60">
        <v>46266034</v>
      </c>
      <c r="M61" s="60">
        <v>28430576</v>
      </c>
      <c r="N61" s="60">
        <v>122086899</v>
      </c>
      <c r="O61" s="60">
        <v>26644930</v>
      </c>
      <c r="P61" s="60">
        <v>30424843</v>
      </c>
      <c r="Q61" s="60">
        <v>46096838</v>
      </c>
      <c r="R61" s="60">
        <v>103166611</v>
      </c>
      <c r="S61" s="60">
        <v>35655995</v>
      </c>
      <c r="T61" s="60">
        <v>48054603</v>
      </c>
      <c r="U61" s="60">
        <v>52549126</v>
      </c>
      <c r="V61" s="60">
        <v>136259724</v>
      </c>
      <c r="W61" s="60">
        <v>426907772</v>
      </c>
      <c r="X61" s="60">
        <v>508296546</v>
      </c>
      <c r="Y61" s="60">
        <v>-81388774</v>
      </c>
      <c r="Z61" s="140">
        <v>-16.01</v>
      </c>
      <c r="AA61" s="155">
        <v>508296546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14106456</v>
      </c>
      <c r="H65" s="60">
        <v>31189230</v>
      </c>
      <c r="I65" s="60">
        <v>83967485</v>
      </c>
      <c r="J65" s="60">
        <v>129263171</v>
      </c>
      <c r="K65" s="60">
        <v>41741059</v>
      </c>
      <c r="L65" s="60">
        <v>47771603</v>
      </c>
      <c r="M65" s="60">
        <v>28782173</v>
      </c>
      <c r="N65" s="60">
        <v>118294835</v>
      </c>
      <c r="O65" s="60">
        <v>39267407</v>
      </c>
      <c r="P65" s="60">
        <v>49489185</v>
      </c>
      <c r="Q65" s="60">
        <v>39579580</v>
      </c>
      <c r="R65" s="60">
        <v>128336172</v>
      </c>
      <c r="S65" s="60">
        <v>35241234</v>
      </c>
      <c r="T65" s="60"/>
      <c r="U65" s="60">
        <v>38610626</v>
      </c>
      <c r="V65" s="60">
        <v>73851860</v>
      </c>
      <c r="W65" s="60">
        <v>449746038</v>
      </c>
      <c r="X65" s="60"/>
      <c r="Y65" s="60">
        <v>449746038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31869</v>
      </c>
      <c r="H66" s="275">
        <v>237041</v>
      </c>
      <c r="I66" s="275">
        <v>2817048</v>
      </c>
      <c r="J66" s="275">
        <v>3085958</v>
      </c>
      <c r="K66" s="275">
        <v>53779</v>
      </c>
      <c r="L66" s="275">
        <v>1762859</v>
      </c>
      <c r="M66" s="275">
        <v>1374406</v>
      </c>
      <c r="N66" s="275">
        <v>3191044</v>
      </c>
      <c r="O66" s="275">
        <v>464658</v>
      </c>
      <c r="P66" s="275">
        <v>375931</v>
      </c>
      <c r="Q66" s="275">
        <v>985025</v>
      </c>
      <c r="R66" s="275">
        <v>1825614</v>
      </c>
      <c r="S66" s="275">
        <v>1578807</v>
      </c>
      <c r="T66" s="275"/>
      <c r="U66" s="275">
        <v>1865859</v>
      </c>
      <c r="V66" s="275">
        <v>3444666</v>
      </c>
      <c r="W66" s="275">
        <v>11547282</v>
      </c>
      <c r="X66" s="275"/>
      <c r="Y66" s="275">
        <v>11547282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29181309</v>
      </c>
      <c r="H67" s="60">
        <v>101421130</v>
      </c>
      <c r="I67" s="60">
        <v>150456285</v>
      </c>
      <c r="J67" s="60">
        <v>281058724</v>
      </c>
      <c r="K67" s="60">
        <v>126836270</v>
      </c>
      <c r="L67" s="60">
        <v>139630360</v>
      </c>
      <c r="M67" s="60">
        <v>124396224</v>
      </c>
      <c r="N67" s="60">
        <v>390862854</v>
      </c>
      <c r="O67" s="60">
        <v>133388632</v>
      </c>
      <c r="P67" s="60">
        <v>106050470</v>
      </c>
      <c r="Q67" s="60">
        <v>135637054</v>
      </c>
      <c r="R67" s="60">
        <v>375076156</v>
      </c>
      <c r="S67" s="60">
        <v>107555236</v>
      </c>
      <c r="T67" s="60"/>
      <c r="U67" s="60">
        <v>195276052</v>
      </c>
      <c r="V67" s="60">
        <v>302831288</v>
      </c>
      <c r="W67" s="60">
        <v>1349829022</v>
      </c>
      <c r="X67" s="60"/>
      <c r="Y67" s="60">
        <v>1349829022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9616650</v>
      </c>
      <c r="H68" s="60">
        <v>12489430</v>
      </c>
      <c r="I68" s="60">
        <v>26404443</v>
      </c>
      <c r="J68" s="60">
        <v>48510523</v>
      </c>
      <c r="K68" s="60">
        <v>20846249</v>
      </c>
      <c r="L68" s="60">
        <v>32254515</v>
      </c>
      <c r="M68" s="60">
        <v>23260403</v>
      </c>
      <c r="N68" s="60">
        <v>76361167</v>
      </c>
      <c r="O68" s="60">
        <v>32201440</v>
      </c>
      <c r="P68" s="60">
        <v>26718477</v>
      </c>
      <c r="Q68" s="60">
        <v>33143557</v>
      </c>
      <c r="R68" s="60">
        <v>92063474</v>
      </c>
      <c r="S68" s="60">
        <v>34261786</v>
      </c>
      <c r="T68" s="60"/>
      <c r="U68" s="60">
        <v>67050347</v>
      </c>
      <c r="V68" s="60">
        <v>101312133</v>
      </c>
      <c r="W68" s="60">
        <v>318247297</v>
      </c>
      <c r="X68" s="60"/>
      <c r="Y68" s="60">
        <v>318247297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52936284</v>
      </c>
      <c r="H69" s="220">
        <f t="shared" si="12"/>
        <v>145336831</v>
      </c>
      <c r="I69" s="220">
        <f t="shared" si="12"/>
        <v>263645261</v>
      </c>
      <c r="J69" s="220">
        <f t="shared" si="12"/>
        <v>461918376</v>
      </c>
      <c r="K69" s="220">
        <f t="shared" si="12"/>
        <v>189477357</v>
      </c>
      <c r="L69" s="220">
        <f t="shared" si="12"/>
        <v>221419337</v>
      </c>
      <c r="M69" s="220">
        <f t="shared" si="12"/>
        <v>177813206</v>
      </c>
      <c r="N69" s="220">
        <f t="shared" si="12"/>
        <v>588709900</v>
      </c>
      <c r="O69" s="220">
        <f t="shared" si="12"/>
        <v>205322137</v>
      </c>
      <c r="P69" s="220">
        <f t="shared" si="12"/>
        <v>182634063</v>
      </c>
      <c r="Q69" s="220">
        <f t="shared" si="12"/>
        <v>209345216</v>
      </c>
      <c r="R69" s="220">
        <f t="shared" si="12"/>
        <v>597301416</v>
      </c>
      <c r="S69" s="220">
        <f t="shared" si="12"/>
        <v>178637063</v>
      </c>
      <c r="T69" s="220">
        <f t="shared" si="12"/>
        <v>0</v>
      </c>
      <c r="U69" s="220">
        <f t="shared" si="12"/>
        <v>302802884</v>
      </c>
      <c r="V69" s="220">
        <f t="shared" si="12"/>
        <v>481439947</v>
      </c>
      <c r="W69" s="220">
        <f t="shared" si="12"/>
        <v>2129369639</v>
      </c>
      <c r="X69" s="220">
        <f t="shared" si="12"/>
        <v>0</v>
      </c>
      <c r="Y69" s="220">
        <f t="shared" si="12"/>
        <v>2129369639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1770146422</v>
      </c>
      <c r="D5" s="357">
        <f t="shared" si="0"/>
        <v>0</v>
      </c>
      <c r="E5" s="356">
        <f t="shared" si="0"/>
        <v>1770442150</v>
      </c>
      <c r="F5" s="358">
        <f t="shared" si="0"/>
        <v>1810186949</v>
      </c>
      <c r="G5" s="358">
        <f t="shared" si="0"/>
        <v>0</v>
      </c>
      <c r="H5" s="356">
        <f t="shared" si="0"/>
        <v>17586185</v>
      </c>
      <c r="I5" s="356">
        <f t="shared" si="0"/>
        <v>153786400</v>
      </c>
      <c r="J5" s="358">
        <f t="shared" si="0"/>
        <v>171372585</v>
      </c>
      <c r="K5" s="358">
        <f t="shared" si="0"/>
        <v>113967304</v>
      </c>
      <c r="L5" s="356">
        <f t="shared" si="0"/>
        <v>242393487</v>
      </c>
      <c r="M5" s="356">
        <f t="shared" si="0"/>
        <v>164627004</v>
      </c>
      <c r="N5" s="358">
        <f t="shared" si="0"/>
        <v>520987795</v>
      </c>
      <c r="O5" s="358">
        <f t="shared" si="0"/>
        <v>40807893</v>
      </c>
      <c r="P5" s="356">
        <f t="shared" si="0"/>
        <v>143078883</v>
      </c>
      <c r="Q5" s="356">
        <f t="shared" si="0"/>
        <v>69769393</v>
      </c>
      <c r="R5" s="358">
        <f t="shared" si="0"/>
        <v>253656169</v>
      </c>
      <c r="S5" s="358">
        <f t="shared" si="0"/>
        <v>159657014</v>
      </c>
      <c r="T5" s="356">
        <f t="shared" si="0"/>
        <v>185197779</v>
      </c>
      <c r="U5" s="356">
        <f t="shared" si="0"/>
        <v>88099857</v>
      </c>
      <c r="V5" s="358">
        <f t="shared" si="0"/>
        <v>432954650</v>
      </c>
      <c r="W5" s="358">
        <f t="shared" si="0"/>
        <v>1378971199</v>
      </c>
      <c r="X5" s="356">
        <f t="shared" si="0"/>
        <v>1810186949</v>
      </c>
      <c r="Y5" s="358">
        <f t="shared" si="0"/>
        <v>-431215750</v>
      </c>
      <c r="Z5" s="359">
        <f>+IF(X5&lt;&gt;0,+(Y5/X5)*100,0)</f>
        <v>-23.821614128762565</v>
      </c>
      <c r="AA5" s="360">
        <f>+AA6+AA8+AA11+AA13+AA15</f>
        <v>1810186949</v>
      </c>
    </row>
    <row r="6" spans="1:27" ht="13.5">
      <c r="A6" s="361" t="s">
        <v>205</v>
      </c>
      <c r="B6" s="142"/>
      <c r="C6" s="60">
        <f>+C7</f>
        <v>1471211357</v>
      </c>
      <c r="D6" s="340">
        <f aca="true" t="shared" si="1" ref="D6:AA6">+D7</f>
        <v>0</v>
      </c>
      <c r="E6" s="60">
        <f t="shared" si="1"/>
        <v>1389635350</v>
      </c>
      <c r="F6" s="59">
        <f t="shared" si="1"/>
        <v>1355988889</v>
      </c>
      <c r="G6" s="59">
        <f t="shared" si="1"/>
        <v>0</v>
      </c>
      <c r="H6" s="60">
        <f t="shared" si="1"/>
        <v>14150664</v>
      </c>
      <c r="I6" s="60">
        <f t="shared" si="1"/>
        <v>113057304</v>
      </c>
      <c r="J6" s="59">
        <f t="shared" si="1"/>
        <v>127207968</v>
      </c>
      <c r="K6" s="59">
        <f t="shared" si="1"/>
        <v>61423865</v>
      </c>
      <c r="L6" s="60">
        <f t="shared" si="1"/>
        <v>214648767</v>
      </c>
      <c r="M6" s="60">
        <f t="shared" si="1"/>
        <v>134551231</v>
      </c>
      <c r="N6" s="59">
        <f t="shared" si="1"/>
        <v>410623863</v>
      </c>
      <c r="O6" s="59">
        <f t="shared" si="1"/>
        <v>39142067</v>
      </c>
      <c r="P6" s="60">
        <f t="shared" si="1"/>
        <v>112231858</v>
      </c>
      <c r="Q6" s="60">
        <f t="shared" si="1"/>
        <v>49143087</v>
      </c>
      <c r="R6" s="59">
        <f t="shared" si="1"/>
        <v>200517012</v>
      </c>
      <c r="S6" s="59">
        <f t="shared" si="1"/>
        <v>137031249</v>
      </c>
      <c r="T6" s="60">
        <f t="shared" si="1"/>
        <v>143784964</v>
      </c>
      <c r="U6" s="60">
        <f t="shared" si="1"/>
        <v>24477858</v>
      </c>
      <c r="V6" s="59">
        <f t="shared" si="1"/>
        <v>305294071</v>
      </c>
      <c r="W6" s="59">
        <f t="shared" si="1"/>
        <v>1043642914</v>
      </c>
      <c r="X6" s="60">
        <f t="shared" si="1"/>
        <v>1355988889</v>
      </c>
      <c r="Y6" s="59">
        <f t="shared" si="1"/>
        <v>-312345975</v>
      </c>
      <c r="Z6" s="61">
        <f>+IF(X6&lt;&gt;0,+(Y6/X6)*100,0)</f>
        <v>-23.0345526820906</v>
      </c>
      <c r="AA6" s="62">
        <f t="shared" si="1"/>
        <v>1355988889</v>
      </c>
    </row>
    <row r="7" spans="1:27" ht="13.5">
      <c r="A7" s="291" t="s">
        <v>229</v>
      </c>
      <c r="B7" s="142"/>
      <c r="C7" s="60">
        <v>1471211357</v>
      </c>
      <c r="D7" s="340"/>
      <c r="E7" s="60">
        <v>1389635350</v>
      </c>
      <c r="F7" s="59">
        <v>1355988889</v>
      </c>
      <c r="G7" s="59"/>
      <c r="H7" s="60">
        <v>14150664</v>
      </c>
      <c r="I7" s="60">
        <v>113057304</v>
      </c>
      <c r="J7" s="59">
        <v>127207968</v>
      </c>
      <c r="K7" s="59">
        <v>61423865</v>
      </c>
      <c r="L7" s="60">
        <v>214648767</v>
      </c>
      <c r="M7" s="60">
        <v>134551231</v>
      </c>
      <c r="N7" s="59">
        <v>410623863</v>
      </c>
      <c r="O7" s="59">
        <v>39142067</v>
      </c>
      <c r="P7" s="60">
        <v>112231858</v>
      </c>
      <c r="Q7" s="60">
        <v>49143087</v>
      </c>
      <c r="R7" s="59">
        <v>200517012</v>
      </c>
      <c r="S7" s="59">
        <v>137031249</v>
      </c>
      <c r="T7" s="60">
        <v>143784964</v>
      </c>
      <c r="U7" s="60">
        <v>24477858</v>
      </c>
      <c r="V7" s="59">
        <v>305294071</v>
      </c>
      <c r="W7" s="59">
        <v>1043642914</v>
      </c>
      <c r="X7" s="60">
        <v>1355988889</v>
      </c>
      <c r="Y7" s="59">
        <v>-312345975</v>
      </c>
      <c r="Z7" s="61">
        <v>-23.03</v>
      </c>
      <c r="AA7" s="62">
        <v>1355988889</v>
      </c>
    </row>
    <row r="8" spans="1:27" ht="13.5">
      <c r="A8" s="361" t="s">
        <v>206</v>
      </c>
      <c r="B8" s="142"/>
      <c r="C8" s="60">
        <f aca="true" t="shared" si="2" ref="C8:Y8">SUM(C9:C10)</f>
        <v>96855001</v>
      </c>
      <c r="D8" s="340">
        <f t="shared" si="2"/>
        <v>0</v>
      </c>
      <c r="E8" s="60">
        <f t="shared" si="2"/>
        <v>109000000</v>
      </c>
      <c r="F8" s="59">
        <f t="shared" si="2"/>
        <v>104000000</v>
      </c>
      <c r="G8" s="59">
        <f t="shared" si="2"/>
        <v>0</v>
      </c>
      <c r="H8" s="60">
        <f t="shared" si="2"/>
        <v>0</v>
      </c>
      <c r="I8" s="60">
        <f t="shared" si="2"/>
        <v>21312625</v>
      </c>
      <c r="J8" s="59">
        <f t="shared" si="2"/>
        <v>21312625</v>
      </c>
      <c r="K8" s="59">
        <f t="shared" si="2"/>
        <v>24911242</v>
      </c>
      <c r="L8" s="60">
        <f t="shared" si="2"/>
        <v>0</v>
      </c>
      <c r="M8" s="60">
        <f t="shared" si="2"/>
        <v>8602305</v>
      </c>
      <c r="N8" s="59">
        <f t="shared" si="2"/>
        <v>33513547</v>
      </c>
      <c r="O8" s="59">
        <f t="shared" si="2"/>
        <v>0</v>
      </c>
      <c r="P8" s="60">
        <f t="shared" si="2"/>
        <v>6997825</v>
      </c>
      <c r="Q8" s="60">
        <f t="shared" si="2"/>
        <v>4740904</v>
      </c>
      <c r="R8" s="59">
        <f t="shared" si="2"/>
        <v>11738729</v>
      </c>
      <c r="S8" s="59">
        <f t="shared" si="2"/>
        <v>10339463</v>
      </c>
      <c r="T8" s="60">
        <f t="shared" si="2"/>
        <v>8086164</v>
      </c>
      <c r="U8" s="60">
        <f t="shared" si="2"/>
        <v>15025932</v>
      </c>
      <c r="V8" s="59">
        <f t="shared" si="2"/>
        <v>33451559</v>
      </c>
      <c r="W8" s="59">
        <f t="shared" si="2"/>
        <v>100016460</v>
      </c>
      <c r="X8" s="60">
        <f t="shared" si="2"/>
        <v>104000000</v>
      </c>
      <c r="Y8" s="59">
        <f t="shared" si="2"/>
        <v>-3983540</v>
      </c>
      <c r="Z8" s="61">
        <f>+IF(X8&lt;&gt;0,+(Y8/X8)*100,0)</f>
        <v>-3.8303269230769232</v>
      </c>
      <c r="AA8" s="62">
        <f>SUM(AA9:AA10)</f>
        <v>104000000</v>
      </c>
    </row>
    <row r="9" spans="1:27" ht="13.5">
      <c r="A9" s="291" t="s">
        <v>230</v>
      </c>
      <c r="B9" s="142"/>
      <c r="C9" s="60">
        <v>96855001</v>
      </c>
      <c r="D9" s="340"/>
      <c r="E9" s="60">
        <v>109000000</v>
      </c>
      <c r="F9" s="59">
        <v>104000000</v>
      </c>
      <c r="G9" s="59"/>
      <c r="H9" s="60"/>
      <c r="I9" s="60">
        <v>21312625</v>
      </c>
      <c r="J9" s="59">
        <v>21312625</v>
      </c>
      <c r="K9" s="59">
        <v>24911242</v>
      </c>
      <c r="L9" s="60"/>
      <c r="M9" s="60">
        <v>8602305</v>
      </c>
      <c r="N9" s="59">
        <v>33513547</v>
      </c>
      <c r="O9" s="59"/>
      <c r="P9" s="60">
        <v>6997825</v>
      </c>
      <c r="Q9" s="60">
        <v>4740904</v>
      </c>
      <c r="R9" s="59">
        <v>11738729</v>
      </c>
      <c r="S9" s="59">
        <v>10339463</v>
      </c>
      <c r="T9" s="60">
        <v>8086164</v>
      </c>
      <c r="U9" s="60">
        <v>15025932</v>
      </c>
      <c r="V9" s="59">
        <v>33451559</v>
      </c>
      <c r="W9" s="59">
        <v>100016460</v>
      </c>
      <c r="X9" s="60">
        <v>104000000</v>
      </c>
      <c r="Y9" s="59">
        <v>-3983540</v>
      </c>
      <c r="Z9" s="61">
        <v>-3.83</v>
      </c>
      <c r="AA9" s="62">
        <v>104000000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48643662</v>
      </c>
      <c r="D11" s="363">
        <f aca="true" t="shared" si="3" ref="D11:AA11">+D12</f>
        <v>0</v>
      </c>
      <c r="E11" s="362">
        <f t="shared" si="3"/>
        <v>57500000</v>
      </c>
      <c r="F11" s="364">
        <f t="shared" si="3"/>
        <v>71300000</v>
      </c>
      <c r="G11" s="364">
        <f t="shared" si="3"/>
        <v>0</v>
      </c>
      <c r="H11" s="362">
        <f t="shared" si="3"/>
        <v>2891741</v>
      </c>
      <c r="I11" s="362">
        <f t="shared" si="3"/>
        <v>511986</v>
      </c>
      <c r="J11" s="364">
        <f t="shared" si="3"/>
        <v>3403727</v>
      </c>
      <c r="K11" s="364">
        <f t="shared" si="3"/>
        <v>4204322</v>
      </c>
      <c r="L11" s="362">
        <f t="shared" si="3"/>
        <v>8190779</v>
      </c>
      <c r="M11" s="362">
        <f t="shared" si="3"/>
        <v>5474256</v>
      </c>
      <c r="N11" s="364">
        <f t="shared" si="3"/>
        <v>17869357</v>
      </c>
      <c r="O11" s="364">
        <f t="shared" si="3"/>
        <v>100474</v>
      </c>
      <c r="P11" s="362">
        <f t="shared" si="3"/>
        <v>17040751</v>
      </c>
      <c r="Q11" s="362">
        <f t="shared" si="3"/>
        <v>1611817</v>
      </c>
      <c r="R11" s="364">
        <f t="shared" si="3"/>
        <v>18753042</v>
      </c>
      <c r="S11" s="364">
        <f t="shared" si="3"/>
        <v>561884</v>
      </c>
      <c r="T11" s="362">
        <f t="shared" si="3"/>
        <v>3533597</v>
      </c>
      <c r="U11" s="362">
        <f t="shared" si="3"/>
        <v>7656037</v>
      </c>
      <c r="V11" s="364">
        <f t="shared" si="3"/>
        <v>11751518</v>
      </c>
      <c r="W11" s="364">
        <f t="shared" si="3"/>
        <v>51777644</v>
      </c>
      <c r="X11" s="362">
        <f t="shared" si="3"/>
        <v>71300000</v>
      </c>
      <c r="Y11" s="364">
        <f t="shared" si="3"/>
        <v>-19522356</v>
      </c>
      <c r="Z11" s="365">
        <f>+IF(X11&lt;&gt;0,+(Y11/X11)*100,0)</f>
        <v>-27.380583450210377</v>
      </c>
      <c r="AA11" s="366">
        <f t="shared" si="3"/>
        <v>71300000</v>
      </c>
    </row>
    <row r="12" spans="1:27" ht="13.5">
      <c r="A12" s="291" t="s">
        <v>232</v>
      </c>
      <c r="B12" s="136"/>
      <c r="C12" s="60">
        <v>48643662</v>
      </c>
      <c r="D12" s="340"/>
      <c r="E12" s="60">
        <v>57500000</v>
      </c>
      <c r="F12" s="59">
        <v>71300000</v>
      </c>
      <c r="G12" s="59"/>
      <c r="H12" s="60">
        <v>2891741</v>
      </c>
      <c r="I12" s="60">
        <v>511986</v>
      </c>
      <c r="J12" s="59">
        <v>3403727</v>
      </c>
      <c r="K12" s="59">
        <v>4204322</v>
      </c>
      <c r="L12" s="60">
        <v>8190779</v>
      </c>
      <c r="M12" s="60">
        <v>5474256</v>
      </c>
      <c r="N12" s="59">
        <v>17869357</v>
      </c>
      <c r="O12" s="59">
        <v>100474</v>
      </c>
      <c r="P12" s="60">
        <v>17040751</v>
      </c>
      <c r="Q12" s="60">
        <v>1611817</v>
      </c>
      <c r="R12" s="59">
        <v>18753042</v>
      </c>
      <c r="S12" s="59">
        <v>561884</v>
      </c>
      <c r="T12" s="60">
        <v>3533597</v>
      </c>
      <c r="U12" s="60">
        <v>7656037</v>
      </c>
      <c r="V12" s="59">
        <v>11751518</v>
      </c>
      <c r="W12" s="59">
        <v>51777644</v>
      </c>
      <c r="X12" s="60">
        <v>71300000</v>
      </c>
      <c r="Y12" s="59">
        <v>-19522356</v>
      </c>
      <c r="Z12" s="61">
        <v>-27.38</v>
      </c>
      <c r="AA12" s="62">
        <v>71300000</v>
      </c>
    </row>
    <row r="13" spans="1:27" ht="13.5">
      <c r="A13" s="361" t="s">
        <v>208</v>
      </c>
      <c r="B13" s="136"/>
      <c r="C13" s="275">
        <f>+C14</f>
        <v>1500000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1500000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151936402</v>
      </c>
      <c r="D15" s="340">
        <f t="shared" si="5"/>
        <v>0</v>
      </c>
      <c r="E15" s="60">
        <f t="shared" si="5"/>
        <v>214306800</v>
      </c>
      <c r="F15" s="59">
        <f t="shared" si="5"/>
        <v>278898060</v>
      </c>
      <c r="G15" s="59">
        <f t="shared" si="5"/>
        <v>0</v>
      </c>
      <c r="H15" s="60">
        <f t="shared" si="5"/>
        <v>543780</v>
      </c>
      <c r="I15" s="60">
        <f t="shared" si="5"/>
        <v>18904485</v>
      </c>
      <c r="J15" s="59">
        <f t="shared" si="5"/>
        <v>19448265</v>
      </c>
      <c r="K15" s="59">
        <f t="shared" si="5"/>
        <v>23427875</v>
      </c>
      <c r="L15" s="60">
        <f t="shared" si="5"/>
        <v>19553941</v>
      </c>
      <c r="M15" s="60">
        <f t="shared" si="5"/>
        <v>15999212</v>
      </c>
      <c r="N15" s="59">
        <f t="shared" si="5"/>
        <v>58981028</v>
      </c>
      <c r="O15" s="59">
        <f t="shared" si="5"/>
        <v>1565352</v>
      </c>
      <c r="P15" s="60">
        <f t="shared" si="5"/>
        <v>6808449</v>
      </c>
      <c r="Q15" s="60">
        <f t="shared" si="5"/>
        <v>14273585</v>
      </c>
      <c r="R15" s="59">
        <f t="shared" si="5"/>
        <v>22647386</v>
      </c>
      <c r="S15" s="59">
        <f t="shared" si="5"/>
        <v>11724418</v>
      </c>
      <c r="T15" s="60">
        <f t="shared" si="5"/>
        <v>29793054</v>
      </c>
      <c r="U15" s="60">
        <f t="shared" si="5"/>
        <v>40940030</v>
      </c>
      <c r="V15" s="59">
        <f t="shared" si="5"/>
        <v>82457502</v>
      </c>
      <c r="W15" s="59">
        <f t="shared" si="5"/>
        <v>183534181</v>
      </c>
      <c r="X15" s="60">
        <f t="shared" si="5"/>
        <v>278898060</v>
      </c>
      <c r="Y15" s="59">
        <f t="shared" si="5"/>
        <v>-95363879</v>
      </c>
      <c r="Z15" s="61">
        <f>+IF(X15&lt;&gt;0,+(Y15/X15)*100,0)</f>
        <v>-34.19309514021001</v>
      </c>
      <c r="AA15" s="62">
        <f>SUM(AA16:AA20)</f>
        <v>278898060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151936402</v>
      </c>
      <c r="D20" s="340"/>
      <c r="E20" s="60">
        <v>214306800</v>
      </c>
      <c r="F20" s="59">
        <v>278898060</v>
      </c>
      <c r="G20" s="59"/>
      <c r="H20" s="60">
        <v>543780</v>
      </c>
      <c r="I20" s="60">
        <v>18904485</v>
      </c>
      <c r="J20" s="59">
        <v>19448265</v>
      </c>
      <c r="K20" s="59">
        <v>23427875</v>
      </c>
      <c r="L20" s="60">
        <v>19553941</v>
      </c>
      <c r="M20" s="60">
        <v>15999212</v>
      </c>
      <c r="N20" s="59">
        <v>58981028</v>
      </c>
      <c r="O20" s="59">
        <v>1565352</v>
      </c>
      <c r="P20" s="60">
        <v>6808449</v>
      </c>
      <c r="Q20" s="60">
        <v>14273585</v>
      </c>
      <c r="R20" s="59">
        <v>22647386</v>
      </c>
      <c r="S20" s="59">
        <v>11724418</v>
      </c>
      <c r="T20" s="60">
        <v>29793054</v>
      </c>
      <c r="U20" s="60">
        <v>40940030</v>
      </c>
      <c r="V20" s="59">
        <v>82457502</v>
      </c>
      <c r="W20" s="59">
        <v>183534181</v>
      </c>
      <c r="X20" s="60">
        <v>278898060</v>
      </c>
      <c r="Y20" s="59">
        <v>-95363879</v>
      </c>
      <c r="Z20" s="61">
        <v>-34.19</v>
      </c>
      <c r="AA20" s="62">
        <v>278898060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149488315</v>
      </c>
      <c r="D22" s="344">
        <f t="shared" si="6"/>
        <v>0</v>
      </c>
      <c r="E22" s="343">
        <f t="shared" si="6"/>
        <v>216000000</v>
      </c>
      <c r="F22" s="345">
        <f t="shared" si="6"/>
        <v>229437991</v>
      </c>
      <c r="G22" s="345">
        <f t="shared" si="6"/>
        <v>4624497</v>
      </c>
      <c r="H22" s="343">
        <f t="shared" si="6"/>
        <v>8255140</v>
      </c>
      <c r="I22" s="343">
        <f t="shared" si="6"/>
        <v>3387606</v>
      </c>
      <c r="J22" s="345">
        <f t="shared" si="6"/>
        <v>16267243</v>
      </c>
      <c r="K22" s="345">
        <f t="shared" si="6"/>
        <v>7810089</v>
      </c>
      <c r="L22" s="343">
        <f t="shared" si="6"/>
        <v>8693077</v>
      </c>
      <c r="M22" s="343">
        <f t="shared" si="6"/>
        <v>11113071</v>
      </c>
      <c r="N22" s="345">
        <f t="shared" si="6"/>
        <v>27616237</v>
      </c>
      <c r="O22" s="345">
        <f t="shared" si="6"/>
        <v>2805534</v>
      </c>
      <c r="P22" s="343">
        <f t="shared" si="6"/>
        <v>10405697</v>
      </c>
      <c r="Q22" s="343">
        <f t="shared" si="6"/>
        <v>21592239</v>
      </c>
      <c r="R22" s="345">
        <f t="shared" si="6"/>
        <v>34803470</v>
      </c>
      <c r="S22" s="345">
        <f t="shared" si="6"/>
        <v>7747583</v>
      </c>
      <c r="T22" s="343">
        <f t="shared" si="6"/>
        <v>30374303</v>
      </c>
      <c r="U22" s="343">
        <f t="shared" si="6"/>
        <v>58620741</v>
      </c>
      <c r="V22" s="345">
        <f t="shared" si="6"/>
        <v>96742627</v>
      </c>
      <c r="W22" s="345">
        <f t="shared" si="6"/>
        <v>175429577</v>
      </c>
      <c r="X22" s="343">
        <f t="shared" si="6"/>
        <v>229437991</v>
      </c>
      <c r="Y22" s="345">
        <f t="shared" si="6"/>
        <v>-54008414</v>
      </c>
      <c r="Z22" s="336">
        <f>+IF(X22&lt;&gt;0,+(Y22/X22)*100,0)</f>
        <v>-23.53943815695283</v>
      </c>
      <c r="AA22" s="350">
        <f>SUM(AA23:AA32)</f>
        <v>229437991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49816433</v>
      </c>
      <c r="D24" s="340"/>
      <c r="E24" s="60">
        <v>91000000</v>
      </c>
      <c r="F24" s="59">
        <v>80373059</v>
      </c>
      <c r="G24" s="59">
        <v>354344</v>
      </c>
      <c r="H24" s="60">
        <v>171321</v>
      </c>
      <c r="I24" s="60"/>
      <c r="J24" s="59">
        <v>525665</v>
      </c>
      <c r="K24" s="59">
        <v>2145278</v>
      </c>
      <c r="L24" s="60">
        <v>491116</v>
      </c>
      <c r="M24" s="60">
        <v>7252983</v>
      </c>
      <c r="N24" s="59">
        <v>9889377</v>
      </c>
      <c r="O24" s="59"/>
      <c r="P24" s="60">
        <v>6469547</v>
      </c>
      <c r="Q24" s="60">
        <v>4576000</v>
      </c>
      <c r="R24" s="59">
        <v>11045547</v>
      </c>
      <c r="S24" s="59">
        <v>394765</v>
      </c>
      <c r="T24" s="60">
        <v>2415684</v>
      </c>
      <c r="U24" s="60">
        <v>14674806</v>
      </c>
      <c r="V24" s="59">
        <v>17485255</v>
      </c>
      <c r="W24" s="59">
        <v>38945844</v>
      </c>
      <c r="X24" s="60">
        <v>80373059</v>
      </c>
      <c r="Y24" s="59">
        <v>-41427215</v>
      </c>
      <c r="Z24" s="61">
        <v>-51.54</v>
      </c>
      <c r="AA24" s="62">
        <v>80373059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>
        <v>36082896</v>
      </c>
      <c r="D26" s="363"/>
      <c r="E26" s="362">
        <v>6000000</v>
      </c>
      <c r="F26" s="364">
        <v>17500000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1760900</v>
      </c>
      <c r="R26" s="364">
        <v>1760900</v>
      </c>
      <c r="S26" s="364"/>
      <c r="T26" s="362">
        <v>6958295</v>
      </c>
      <c r="U26" s="362">
        <v>235294</v>
      </c>
      <c r="V26" s="364">
        <v>7193589</v>
      </c>
      <c r="W26" s="364">
        <v>8954489</v>
      </c>
      <c r="X26" s="362">
        <v>17500000</v>
      </c>
      <c r="Y26" s="364">
        <v>-8545511</v>
      </c>
      <c r="Z26" s="365">
        <v>-48.83</v>
      </c>
      <c r="AA26" s="366">
        <v>17500000</v>
      </c>
    </row>
    <row r="27" spans="1:27" ht="13.5">
      <c r="A27" s="361" t="s">
        <v>241</v>
      </c>
      <c r="B27" s="147"/>
      <c r="C27" s="60"/>
      <c r="D27" s="340"/>
      <c r="E27" s="60">
        <v>10000000</v>
      </c>
      <c r="F27" s="59">
        <v>10000000</v>
      </c>
      <c r="G27" s="59"/>
      <c r="H27" s="60"/>
      <c r="I27" s="60"/>
      <c r="J27" s="59"/>
      <c r="K27" s="59"/>
      <c r="L27" s="60"/>
      <c r="M27" s="60"/>
      <c r="N27" s="59"/>
      <c r="O27" s="59">
        <v>520630</v>
      </c>
      <c r="P27" s="60">
        <v>2409348</v>
      </c>
      <c r="Q27" s="60">
        <v>277692</v>
      </c>
      <c r="R27" s="59">
        <v>3207670</v>
      </c>
      <c r="S27" s="59">
        <v>2200002</v>
      </c>
      <c r="T27" s="60">
        <v>635434</v>
      </c>
      <c r="U27" s="60">
        <v>3800649</v>
      </c>
      <c r="V27" s="59">
        <v>6636085</v>
      </c>
      <c r="W27" s="59">
        <v>9843755</v>
      </c>
      <c r="X27" s="60">
        <v>10000000</v>
      </c>
      <c r="Y27" s="59">
        <v>-156245</v>
      </c>
      <c r="Z27" s="61">
        <v>-1.56</v>
      </c>
      <c r="AA27" s="62">
        <v>10000000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>
        <v>45162605</v>
      </c>
      <c r="D30" s="340"/>
      <c r="E30" s="60">
        <v>78000000</v>
      </c>
      <c r="F30" s="59">
        <v>83682211</v>
      </c>
      <c r="G30" s="59">
        <v>4270153</v>
      </c>
      <c r="H30" s="60">
        <v>8083819</v>
      </c>
      <c r="I30" s="60">
        <v>3387606</v>
      </c>
      <c r="J30" s="59">
        <v>15741578</v>
      </c>
      <c r="K30" s="59">
        <v>5664811</v>
      </c>
      <c r="L30" s="60">
        <v>5578254</v>
      </c>
      <c r="M30" s="60">
        <v>2893699</v>
      </c>
      <c r="N30" s="59">
        <v>14136764</v>
      </c>
      <c r="O30" s="59">
        <v>1887341</v>
      </c>
      <c r="P30" s="60">
        <v>923427</v>
      </c>
      <c r="Q30" s="60">
        <v>14198095</v>
      </c>
      <c r="R30" s="59">
        <v>17008863</v>
      </c>
      <c r="S30" s="59">
        <v>2170811</v>
      </c>
      <c r="T30" s="60">
        <v>18068752</v>
      </c>
      <c r="U30" s="60">
        <v>16399075</v>
      </c>
      <c r="V30" s="59">
        <v>36638638</v>
      </c>
      <c r="W30" s="59">
        <v>83525843</v>
      </c>
      <c r="X30" s="60">
        <v>83682211</v>
      </c>
      <c r="Y30" s="59">
        <v>-156368</v>
      </c>
      <c r="Z30" s="61">
        <v>-0.19</v>
      </c>
      <c r="AA30" s="62">
        <v>83682211</v>
      </c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18426381</v>
      </c>
      <c r="D32" s="340"/>
      <c r="E32" s="60">
        <v>31000000</v>
      </c>
      <c r="F32" s="59">
        <v>37882721</v>
      </c>
      <c r="G32" s="59"/>
      <c r="H32" s="60"/>
      <c r="I32" s="60"/>
      <c r="J32" s="59"/>
      <c r="K32" s="59"/>
      <c r="L32" s="60">
        <v>2623707</v>
      </c>
      <c r="M32" s="60">
        <v>966389</v>
      </c>
      <c r="N32" s="59">
        <v>3590096</v>
      </c>
      <c r="O32" s="59">
        <v>397563</v>
      </c>
      <c r="P32" s="60">
        <v>603375</v>
      </c>
      <c r="Q32" s="60">
        <v>779552</v>
      </c>
      <c r="R32" s="59">
        <v>1780490</v>
      </c>
      <c r="S32" s="59">
        <v>2982005</v>
      </c>
      <c r="T32" s="60">
        <v>2296138</v>
      </c>
      <c r="U32" s="60">
        <v>23510917</v>
      </c>
      <c r="V32" s="59">
        <v>28789060</v>
      </c>
      <c r="W32" s="59">
        <v>34159646</v>
      </c>
      <c r="X32" s="60">
        <v>37882721</v>
      </c>
      <c r="Y32" s="59">
        <v>-3723075</v>
      </c>
      <c r="Z32" s="61">
        <v>-9.83</v>
      </c>
      <c r="AA32" s="62">
        <v>37882721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57100000</v>
      </c>
      <c r="F37" s="345">
        <f t="shared" si="8"/>
        <v>30000000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8937449</v>
      </c>
      <c r="V37" s="345">
        <f t="shared" si="8"/>
        <v>8937449</v>
      </c>
      <c r="W37" s="345">
        <f t="shared" si="8"/>
        <v>8937449</v>
      </c>
      <c r="X37" s="343">
        <f t="shared" si="8"/>
        <v>30000000</v>
      </c>
      <c r="Y37" s="345">
        <f t="shared" si="8"/>
        <v>-21062551</v>
      </c>
      <c r="Z37" s="336">
        <f>+IF(X37&lt;&gt;0,+(Y37/X37)*100,0)</f>
        <v>-70.20850333333334</v>
      </c>
      <c r="AA37" s="350">
        <f t="shared" si="8"/>
        <v>30000000</v>
      </c>
    </row>
    <row r="38" spans="1:27" ht="13.5">
      <c r="A38" s="361" t="s">
        <v>213</v>
      </c>
      <c r="B38" s="142"/>
      <c r="C38" s="60"/>
      <c r="D38" s="340"/>
      <c r="E38" s="60">
        <v>57100000</v>
      </c>
      <c r="F38" s="59">
        <v>30000000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>
        <v>8937449</v>
      </c>
      <c r="V38" s="59">
        <v>8937449</v>
      </c>
      <c r="W38" s="59">
        <v>8937449</v>
      </c>
      <c r="X38" s="60">
        <v>30000000</v>
      </c>
      <c r="Y38" s="59">
        <v>-21062551</v>
      </c>
      <c r="Z38" s="61">
        <v>-70.21</v>
      </c>
      <c r="AA38" s="62">
        <v>30000000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102804995</v>
      </c>
      <c r="D40" s="344">
        <f t="shared" si="9"/>
        <v>0</v>
      </c>
      <c r="E40" s="343">
        <f t="shared" si="9"/>
        <v>18301000</v>
      </c>
      <c r="F40" s="345">
        <f t="shared" si="9"/>
        <v>41706515</v>
      </c>
      <c r="G40" s="345">
        <f t="shared" si="9"/>
        <v>0</v>
      </c>
      <c r="H40" s="343">
        <f t="shared" si="9"/>
        <v>0</v>
      </c>
      <c r="I40" s="343">
        <f t="shared" si="9"/>
        <v>399110</v>
      </c>
      <c r="J40" s="345">
        <f t="shared" si="9"/>
        <v>399110</v>
      </c>
      <c r="K40" s="345">
        <f t="shared" si="9"/>
        <v>974583</v>
      </c>
      <c r="L40" s="343">
        <f t="shared" si="9"/>
        <v>520982</v>
      </c>
      <c r="M40" s="343">
        <f t="shared" si="9"/>
        <v>2222233</v>
      </c>
      <c r="N40" s="345">
        <f t="shared" si="9"/>
        <v>3717798</v>
      </c>
      <c r="O40" s="345">
        <f t="shared" si="9"/>
        <v>1441947</v>
      </c>
      <c r="P40" s="343">
        <f t="shared" si="9"/>
        <v>1811674</v>
      </c>
      <c r="Q40" s="343">
        <f t="shared" si="9"/>
        <v>1710738</v>
      </c>
      <c r="R40" s="345">
        <f t="shared" si="9"/>
        <v>4964359</v>
      </c>
      <c r="S40" s="345">
        <f t="shared" si="9"/>
        <v>1614440</v>
      </c>
      <c r="T40" s="343">
        <f t="shared" si="9"/>
        <v>6386599</v>
      </c>
      <c r="U40" s="343">
        <f t="shared" si="9"/>
        <v>15283906</v>
      </c>
      <c r="V40" s="345">
        <f t="shared" si="9"/>
        <v>23284945</v>
      </c>
      <c r="W40" s="345">
        <f t="shared" si="9"/>
        <v>32366212</v>
      </c>
      <c r="X40" s="343">
        <f t="shared" si="9"/>
        <v>41706515</v>
      </c>
      <c r="Y40" s="345">
        <f t="shared" si="9"/>
        <v>-9340303</v>
      </c>
      <c r="Z40" s="336">
        <f>+IF(X40&lt;&gt;0,+(Y40/X40)*100,0)</f>
        <v>-22.395309222072378</v>
      </c>
      <c r="AA40" s="350">
        <f>SUM(AA41:AA49)</f>
        <v>41706515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119997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>
        <v>35073608</v>
      </c>
      <c r="D44" s="368"/>
      <c r="E44" s="54">
        <v>12801000</v>
      </c>
      <c r="F44" s="53">
        <v>21606515</v>
      </c>
      <c r="G44" s="53"/>
      <c r="H44" s="54"/>
      <c r="I44" s="54">
        <v>5250</v>
      </c>
      <c r="J44" s="53">
        <v>5250</v>
      </c>
      <c r="K44" s="53">
        <v>518333</v>
      </c>
      <c r="L44" s="54">
        <v>520982</v>
      </c>
      <c r="M44" s="54">
        <v>958622</v>
      </c>
      <c r="N44" s="53">
        <v>1997937</v>
      </c>
      <c r="O44" s="53">
        <v>1085777</v>
      </c>
      <c r="P44" s="54">
        <v>1811674</v>
      </c>
      <c r="Q44" s="54">
        <v>1710738</v>
      </c>
      <c r="R44" s="53">
        <v>4608189</v>
      </c>
      <c r="S44" s="53">
        <v>1430792</v>
      </c>
      <c r="T44" s="54">
        <v>5784943</v>
      </c>
      <c r="U44" s="54">
        <v>2647236</v>
      </c>
      <c r="V44" s="53">
        <v>9862971</v>
      </c>
      <c r="W44" s="53">
        <v>16474347</v>
      </c>
      <c r="X44" s="54">
        <v>21606515</v>
      </c>
      <c r="Y44" s="53">
        <v>-5132168</v>
      </c>
      <c r="Z44" s="94">
        <v>-23.75</v>
      </c>
      <c r="AA44" s="95">
        <v>21606515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>
        <v>5421993</v>
      </c>
      <c r="D46" s="368"/>
      <c r="E46" s="54">
        <v>5500000</v>
      </c>
      <c r="F46" s="53">
        <v>16400000</v>
      </c>
      <c r="G46" s="53"/>
      <c r="H46" s="54"/>
      <c r="I46" s="54">
        <v>393860</v>
      </c>
      <c r="J46" s="53">
        <v>393860</v>
      </c>
      <c r="K46" s="53">
        <v>456250</v>
      </c>
      <c r="L46" s="54"/>
      <c r="M46" s="54">
        <v>1263611</v>
      </c>
      <c r="N46" s="53">
        <v>1719861</v>
      </c>
      <c r="O46" s="53">
        <v>356170</v>
      </c>
      <c r="P46" s="54"/>
      <c r="Q46" s="54"/>
      <c r="R46" s="53">
        <v>356170</v>
      </c>
      <c r="S46" s="53">
        <v>183648</v>
      </c>
      <c r="T46" s="54">
        <v>601656</v>
      </c>
      <c r="U46" s="54">
        <v>9953168</v>
      </c>
      <c r="V46" s="53">
        <v>10738472</v>
      </c>
      <c r="W46" s="53">
        <v>13208363</v>
      </c>
      <c r="X46" s="54">
        <v>16400000</v>
      </c>
      <c r="Y46" s="53">
        <v>-3191637</v>
      </c>
      <c r="Z46" s="94">
        <v>-19.46</v>
      </c>
      <c r="AA46" s="95">
        <v>16400000</v>
      </c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62189397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3700000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2683502</v>
      </c>
      <c r="V49" s="53">
        <v>2683502</v>
      </c>
      <c r="W49" s="53">
        <v>2683502</v>
      </c>
      <c r="X49" s="54">
        <v>3700000</v>
      </c>
      <c r="Y49" s="53">
        <v>-1016498</v>
      </c>
      <c r="Z49" s="94">
        <v>-27.47</v>
      </c>
      <c r="AA49" s="95">
        <v>3700000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130773260</v>
      </c>
      <c r="F57" s="345">
        <f t="shared" si="13"/>
        <v>25000000</v>
      </c>
      <c r="G57" s="345">
        <f t="shared" si="13"/>
        <v>0</v>
      </c>
      <c r="H57" s="343">
        <f t="shared" si="13"/>
        <v>74378440</v>
      </c>
      <c r="I57" s="343">
        <f t="shared" si="13"/>
        <v>0</v>
      </c>
      <c r="J57" s="345">
        <f t="shared" si="13"/>
        <v>74378440</v>
      </c>
      <c r="K57" s="345">
        <f t="shared" si="13"/>
        <v>18789348</v>
      </c>
      <c r="L57" s="343">
        <f t="shared" si="13"/>
        <v>23103132</v>
      </c>
      <c r="M57" s="343">
        <f t="shared" si="13"/>
        <v>0</v>
      </c>
      <c r="N57" s="345">
        <f t="shared" si="13"/>
        <v>41892480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116270920</v>
      </c>
      <c r="X57" s="343">
        <f t="shared" si="13"/>
        <v>25000000</v>
      </c>
      <c r="Y57" s="345">
        <f t="shared" si="13"/>
        <v>91270920</v>
      </c>
      <c r="Z57" s="336">
        <f>+IF(X57&lt;&gt;0,+(Y57/X57)*100,0)</f>
        <v>365.08368</v>
      </c>
      <c r="AA57" s="350">
        <f t="shared" si="13"/>
        <v>25000000</v>
      </c>
    </row>
    <row r="58" spans="1:27" ht="13.5">
      <c r="A58" s="361" t="s">
        <v>217</v>
      </c>
      <c r="B58" s="136"/>
      <c r="C58" s="60"/>
      <c r="D58" s="340"/>
      <c r="E58" s="60">
        <v>130773260</v>
      </c>
      <c r="F58" s="59">
        <v>25000000</v>
      </c>
      <c r="G58" s="59"/>
      <c r="H58" s="60">
        <v>74378440</v>
      </c>
      <c r="I58" s="60"/>
      <c r="J58" s="59">
        <v>74378440</v>
      </c>
      <c r="K58" s="59">
        <v>18789348</v>
      </c>
      <c r="L58" s="60">
        <v>23103132</v>
      </c>
      <c r="M58" s="60"/>
      <c r="N58" s="59">
        <v>41892480</v>
      </c>
      <c r="O58" s="59"/>
      <c r="P58" s="60"/>
      <c r="Q58" s="60"/>
      <c r="R58" s="59"/>
      <c r="S58" s="59"/>
      <c r="T58" s="60"/>
      <c r="U58" s="60"/>
      <c r="V58" s="59"/>
      <c r="W58" s="59">
        <v>116270920</v>
      </c>
      <c r="X58" s="60">
        <v>25000000</v>
      </c>
      <c r="Y58" s="59">
        <v>91270920</v>
      </c>
      <c r="Z58" s="61">
        <v>365.08</v>
      </c>
      <c r="AA58" s="62">
        <v>25000000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2022439732</v>
      </c>
      <c r="D60" s="346">
        <f t="shared" si="14"/>
        <v>0</v>
      </c>
      <c r="E60" s="219">
        <f t="shared" si="14"/>
        <v>2192616410</v>
      </c>
      <c r="F60" s="264">
        <f t="shared" si="14"/>
        <v>2136331455</v>
      </c>
      <c r="G60" s="264">
        <f t="shared" si="14"/>
        <v>4624497</v>
      </c>
      <c r="H60" s="219">
        <f t="shared" si="14"/>
        <v>100219765</v>
      </c>
      <c r="I60" s="219">
        <f t="shared" si="14"/>
        <v>157573116</v>
      </c>
      <c r="J60" s="264">
        <f t="shared" si="14"/>
        <v>262417378</v>
      </c>
      <c r="K60" s="264">
        <f t="shared" si="14"/>
        <v>141541324</v>
      </c>
      <c r="L60" s="219">
        <f t="shared" si="14"/>
        <v>274710678</v>
      </c>
      <c r="M60" s="219">
        <f t="shared" si="14"/>
        <v>177962308</v>
      </c>
      <c r="N60" s="264">
        <f t="shared" si="14"/>
        <v>594214310</v>
      </c>
      <c r="O60" s="264">
        <f t="shared" si="14"/>
        <v>45055374</v>
      </c>
      <c r="P60" s="219">
        <f t="shared" si="14"/>
        <v>155296254</v>
      </c>
      <c r="Q60" s="219">
        <f t="shared" si="14"/>
        <v>93072370</v>
      </c>
      <c r="R60" s="264">
        <f t="shared" si="14"/>
        <v>293423998</v>
      </c>
      <c r="S60" s="264">
        <f t="shared" si="14"/>
        <v>169019037</v>
      </c>
      <c r="T60" s="219">
        <f t="shared" si="14"/>
        <v>221958681</v>
      </c>
      <c r="U60" s="219">
        <f t="shared" si="14"/>
        <v>170941953</v>
      </c>
      <c r="V60" s="264">
        <f t="shared" si="14"/>
        <v>561919671</v>
      </c>
      <c r="W60" s="264">
        <f t="shared" si="14"/>
        <v>1711975357</v>
      </c>
      <c r="X60" s="219">
        <f t="shared" si="14"/>
        <v>2136331455</v>
      </c>
      <c r="Y60" s="264">
        <f t="shared" si="14"/>
        <v>-424356098</v>
      </c>
      <c r="Z60" s="337">
        <f>+IF(X60&lt;&gt;0,+(Y60/X60)*100,0)</f>
        <v>-19.863776147976065</v>
      </c>
      <c r="AA60" s="232">
        <f>+AA57+AA54+AA51+AA40+AA37+AA34+AA22+AA5</f>
        <v>2136331455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119997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>
        <v>119997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894038094</v>
      </c>
      <c r="D5" s="357">
        <f t="shared" si="0"/>
        <v>0</v>
      </c>
      <c r="E5" s="356">
        <f t="shared" si="0"/>
        <v>731450000</v>
      </c>
      <c r="F5" s="358">
        <f t="shared" si="0"/>
        <v>931394145</v>
      </c>
      <c r="G5" s="358">
        <f t="shared" si="0"/>
        <v>0</v>
      </c>
      <c r="H5" s="356">
        <f t="shared" si="0"/>
        <v>30095491</v>
      </c>
      <c r="I5" s="356">
        <f t="shared" si="0"/>
        <v>74631439</v>
      </c>
      <c r="J5" s="358">
        <f t="shared" si="0"/>
        <v>104726930</v>
      </c>
      <c r="K5" s="358">
        <f t="shared" si="0"/>
        <v>103886141</v>
      </c>
      <c r="L5" s="356">
        <f t="shared" si="0"/>
        <v>91469477</v>
      </c>
      <c r="M5" s="356">
        <f t="shared" si="0"/>
        <v>108187364</v>
      </c>
      <c r="N5" s="358">
        <f t="shared" si="0"/>
        <v>303542982</v>
      </c>
      <c r="O5" s="358">
        <f t="shared" si="0"/>
        <v>14358394</v>
      </c>
      <c r="P5" s="356">
        <f t="shared" si="0"/>
        <v>43422121</v>
      </c>
      <c r="Q5" s="356">
        <f t="shared" si="0"/>
        <v>40184631</v>
      </c>
      <c r="R5" s="358">
        <f t="shared" si="0"/>
        <v>97965146</v>
      </c>
      <c r="S5" s="358">
        <f t="shared" si="0"/>
        <v>86202578</v>
      </c>
      <c r="T5" s="356">
        <f t="shared" si="0"/>
        <v>100864908</v>
      </c>
      <c r="U5" s="356">
        <f t="shared" si="0"/>
        <v>205524041</v>
      </c>
      <c r="V5" s="358">
        <f t="shared" si="0"/>
        <v>392591527</v>
      </c>
      <c r="W5" s="358">
        <f t="shared" si="0"/>
        <v>898826585</v>
      </c>
      <c r="X5" s="356">
        <f t="shared" si="0"/>
        <v>931394145</v>
      </c>
      <c r="Y5" s="358">
        <f t="shared" si="0"/>
        <v>-32567560</v>
      </c>
      <c r="Z5" s="359">
        <f>+IF(X5&lt;&gt;0,+(Y5/X5)*100,0)</f>
        <v>-3.496646417076199</v>
      </c>
      <c r="AA5" s="360">
        <f>+AA6+AA8+AA11+AA13+AA15</f>
        <v>931394145</v>
      </c>
    </row>
    <row r="6" spans="1:27" ht="13.5">
      <c r="A6" s="361" t="s">
        <v>205</v>
      </c>
      <c r="B6" s="142"/>
      <c r="C6" s="60">
        <f>+C7</f>
        <v>31807855</v>
      </c>
      <c r="D6" s="340">
        <f aca="true" t="shared" si="1" ref="D6:AA6">+D7</f>
        <v>0</v>
      </c>
      <c r="E6" s="60">
        <f t="shared" si="1"/>
        <v>28450000</v>
      </c>
      <c r="F6" s="59">
        <f t="shared" si="1"/>
        <v>68442000</v>
      </c>
      <c r="G6" s="59">
        <f t="shared" si="1"/>
        <v>0</v>
      </c>
      <c r="H6" s="60">
        <f t="shared" si="1"/>
        <v>14151</v>
      </c>
      <c r="I6" s="60">
        <f t="shared" si="1"/>
        <v>648065</v>
      </c>
      <c r="J6" s="59">
        <f t="shared" si="1"/>
        <v>662216</v>
      </c>
      <c r="K6" s="59">
        <f t="shared" si="1"/>
        <v>703371</v>
      </c>
      <c r="L6" s="60">
        <f t="shared" si="1"/>
        <v>1263591</v>
      </c>
      <c r="M6" s="60">
        <f t="shared" si="1"/>
        <v>2640591</v>
      </c>
      <c r="N6" s="59">
        <f t="shared" si="1"/>
        <v>4607553</v>
      </c>
      <c r="O6" s="59">
        <f t="shared" si="1"/>
        <v>3495</v>
      </c>
      <c r="P6" s="60">
        <f t="shared" si="1"/>
        <v>75911</v>
      </c>
      <c r="Q6" s="60">
        <f t="shared" si="1"/>
        <v>121626</v>
      </c>
      <c r="R6" s="59">
        <f t="shared" si="1"/>
        <v>201032</v>
      </c>
      <c r="S6" s="59">
        <f t="shared" si="1"/>
        <v>6256937</v>
      </c>
      <c r="T6" s="60">
        <f t="shared" si="1"/>
        <v>15636395</v>
      </c>
      <c r="U6" s="60">
        <f t="shared" si="1"/>
        <v>36137974</v>
      </c>
      <c r="V6" s="59">
        <f t="shared" si="1"/>
        <v>58031306</v>
      </c>
      <c r="W6" s="59">
        <f t="shared" si="1"/>
        <v>63502107</v>
      </c>
      <c r="X6" s="60">
        <f t="shared" si="1"/>
        <v>68442000</v>
      </c>
      <c r="Y6" s="59">
        <f t="shared" si="1"/>
        <v>-4939893</v>
      </c>
      <c r="Z6" s="61">
        <f>+IF(X6&lt;&gt;0,+(Y6/X6)*100,0)</f>
        <v>-7.2176339090032435</v>
      </c>
      <c r="AA6" s="62">
        <f t="shared" si="1"/>
        <v>68442000</v>
      </c>
    </row>
    <row r="7" spans="1:27" ht="13.5">
      <c r="A7" s="291" t="s">
        <v>229</v>
      </c>
      <c r="B7" s="142"/>
      <c r="C7" s="60">
        <v>31807855</v>
      </c>
      <c r="D7" s="340"/>
      <c r="E7" s="60">
        <v>28450000</v>
      </c>
      <c r="F7" s="59">
        <v>68442000</v>
      </c>
      <c r="G7" s="59"/>
      <c r="H7" s="60">
        <v>14151</v>
      </c>
      <c r="I7" s="60">
        <v>648065</v>
      </c>
      <c r="J7" s="59">
        <v>662216</v>
      </c>
      <c r="K7" s="59">
        <v>703371</v>
      </c>
      <c r="L7" s="60">
        <v>1263591</v>
      </c>
      <c r="M7" s="60">
        <v>2640591</v>
      </c>
      <c r="N7" s="59">
        <v>4607553</v>
      </c>
      <c r="O7" s="59">
        <v>3495</v>
      </c>
      <c r="P7" s="60">
        <v>75911</v>
      </c>
      <c r="Q7" s="60">
        <v>121626</v>
      </c>
      <c r="R7" s="59">
        <v>201032</v>
      </c>
      <c r="S7" s="59">
        <v>6256937</v>
      </c>
      <c r="T7" s="60">
        <v>15636395</v>
      </c>
      <c r="U7" s="60">
        <v>36137974</v>
      </c>
      <c r="V7" s="59">
        <v>58031306</v>
      </c>
      <c r="W7" s="59">
        <v>63502107</v>
      </c>
      <c r="X7" s="60">
        <v>68442000</v>
      </c>
      <c r="Y7" s="59">
        <v>-4939893</v>
      </c>
      <c r="Z7" s="61">
        <v>-7.22</v>
      </c>
      <c r="AA7" s="62">
        <v>68442000</v>
      </c>
    </row>
    <row r="8" spans="1:27" ht="13.5">
      <c r="A8" s="361" t="s">
        <v>206</v>
      </c>
      <c r="B8" s="142"/>
      <c r="C8" s="60">
        <f aca="true" t="shared" si="2" ref="C8:Y8">SUM(C9:C10)</f>
        <v>454213392</v>
      </c>
      <c r="D8" s="340">
        <f t="shared" si="2"/>
        <v>0</v>
      </c>
      <c r="E8" s="60">
        <f t="shared" si="2"/>
        <v>338500000</v>
      </c>
      <c r="F8" s="59">
        <f t="shared" si="2"/>
        <v>340836853</v>
      </c>
      <c r="G8" s="59">
        <f t="shared" si="2"/>
        <v>0</v>
      </c>
      <c r="H8" s="60">
        <f t="shared" si="2"/>
        <v>10743021</v>
      </c>
      <c r="I8" s="60">
        <f t="shared" si="2"/>
        <v>24199038</v>
      </c>
      <c r="J8" s="59">
        <f t="shared" si="2"/>
        <v>34942059</v>
      </c>
      <c r="K8" s="59">
        <f t="shared" si="2"/>
        <v>42460472</v>
      </c>
      <c r="L8" s="60">
        <f t="shared" si="2"/>
        <v>36009111</v>
      </c>
      <c r="M8" s="60">
        <f t="shared" si="2"/>
        <v>17475157</v>
      </c>
      <c r="N8" s="59">
        <f t="shared" si="2"/>
        <v>95944740</v>
      </c>
      <c r="O8" s="59">
        <f t="shared" si="2"/>
        <v>10467009</v>
      </c>
      <c r="P8" s="60">
        <f t="shared" si="2"/>
        <v>22790651</v>
      </c>
      <c r="Q8" s="60">
        <f t="shared" si="2"/>
        <v>19019646</v>
      </c>
      <c r="R8" s="59">
        <f t="shared" si="2"/>
        <v>52277306</v>
      </c>
      <c r="S8" s="59">
        <f t="shared" si="2"/>
        <v>57097548</v>
      </c>
      <c r="T8" s="60">
        <f t="shared" si="2"/>
        <v>27371323</v>
      </c>
      <c r="U8" s="60">
        <f t="shared" si="2"/>
        <v>63334851</v>
      </c>
      <c r="V8" s="59">
        <f t="shared" si="2"/>
        <v>147803722</v>
      </c>
      <c r="W8" s="59">
        <f t="shared" si="2"/>
        <v>330967827</v>
      </c>
      <c r="X8" s="60">
        <f t="shared" si="2"/>
        <v>340836853</v>
      </c>
      <c r="Y8" s="59">
        <f t="shared" si="2"/>
        <v>-9869026</v>
      </c>
      <c r="Z8" s="61">
        <f>+IF(X8&lt;&gt;0,+(Y8/X8)*100,0)</f>
        <v>-2.895527849507518</v>
      </c>
      <c r="AA8" s="62">
        <f>SUM(AA9:AA10)</f>
        <v>340836853</v>
      </c>
    </row>
    <row r="9" spans="1:27" ht="13.5">
      <c r="A9" s="291" t="s">
        <v>230</v>
      </c>
      <c r="B9" s="142"/>
      <c r="C9" s="60">
        <v>400796149</v>
      </c>
      <c r="D9" s="340"/>
      <c r="E9" s="60">
        <v>268500000</v>
      </c>
      <c r="F9" s="59">
        <v>269845808</v>
      </c>
      <c r="G9" s="59"/>
      <c r="H9" s="60">
        <v>2032091</v>
      </c>
      <c r="I9" s="60">
        <v>18544703</v>
      </c>
      <c r="J9" s="59">
        <v>20576794</v>
      </c>
      <c r="K9" s="59">
        <v>40881511</v>
      </c>
      <c r="L9" s="60">
        <v>32386656</v>
      </c>
      <c r="M9" s="60">
        <v>12625954</v>
      </c>
      <c r="N9" s="59">
        <v>85894121</v>
      </c>
      <c r="O9" s="59">
        <v>8126259</v>
      </c>
      <c r="P9" s="60">
        <v>18461077</v>
      </c>
      <c r="Q9" s="60">
        <v>17216551</v>
      </c>
      <c r="R9" s="59">
        <v>43803887</v>
      </c>
      <c r="S9" s="59">
        <v>47048673</v>
      </c>
      <c r="T9" s="60">
        <v>24673377</v>
      </c>
      <c r="U9" s="60">
        <v>41378441</v>
      </c>
      <c r="V9" s="59">
        <v>113100491</v>
      </c>
      <c r="W9" s="59">
        <v>263375293</v>
      </c>
      <c r="X9" s="60">
        <v>269845808</v>
      </c>
      <c r="Y9" s="59">
        <v>-6470515</v>
      </c>
      <c r="Z9" s="61">
        <v>-2.4</v>
      </c>
      <c r="AA9" s="62">
        <v>269845808</v>
      </c>
    </row>
    <row r="10" spans="1:27" ht="13.5">
      <c r="A10" s="291" t="s">
        <v>231</v>
      </c>
      <c r="B10" s="142"/>
      <c r="C10" s="60">
        <v>53417243</v>
      </c>
      <c r="D10" s="340"/>
      <c r="E10" s="60">
        <v>70000000</v>
      </c>
      <c r="F10" s="59">
        <v>70991045</v>
      </c>
      <c r="G10" s="59"/>
      <c r="H10" s="60">
        <v>8710930</v>
      </c>
      <c r="I10" s="60">
        <v>5654335</v>
      </c>
      <c r="J10" s="59">
        <v>14365265</v>
      </c>
      <c r="K10" s="59">
        <v>1578961</v>
      </c>
      <c r="L10" s="60">
        <v>3622455</v>
      </c>
      <c r="M10" s="60">
        <v>4849203</v>
      </c>
      <c r="N10" s="59">
        <v>10050619</v>
      </c>
      <c r="O10" s="59">
        <v>2340750</v>
      </c>
      <c r="P10" s="60">
        <v>4329574</v>
      </c>
      <c r="Q10" s="60">
        <v>1803095</v>
      </c>
      <c r="R10" s="59">
        <v>8473419</v>
      </c>
      <c r="S10" s="59">
        <v>10048875</v>
      </c>
      <c r="T10" s="60">
        <v>2697946</v>
      </c>
      <c r="U10" s="60">
        <v>21956410</v>
      </c>
      <c r="V10" s="59">
        <v>34703231</v>
      </c>
      <c r="W10" s="59">
        <v>67592534</v>
      </c>
      <c r="X10" s="60">
        <v>70991045</v>
      </c>
      <c r="Y10" s="59">
        <v>-3398511</v>
      </c>
      <c r="Z10" s="61">
        <v>-4.79</v>
      </c>
      <c r="AA10" s="62">
        <v>70991045</v>
      </c>
    </row>
    <row r="11" spans="1:27" ht="13.5">
      <c r="A11" s="361" t="s">
        <v>207</v>
      </c>
      <c r="B11" s="142"/>
      <c r="C11" s="362">
        <f>+C12</f>
        <v>260612260</v>
      </c>
      <c r="D11" s="363">
        <f aca="true" t="shared" si="3" ref="D11:AA11">+D12</f>
        <v>0</v>
      </c>
      <c r="E11" s="362">
        <f t="shared" si="3"/>
        <v>182428571</v>
      </c>
      <c r="F11" s="364">
        <f t="shared" si="3"/>
        <v>405807475</v>
      </c>
      <c r="G11" s="364">
        <f t="shared" si="3"/>
        <v>0</v>
      </c>
      <c r="H11" s="362">
        <f t="shared" si="3"/>
        <v>12403009</v>
      </c>
      <c r="I11" s="362">
        <f t="shared" si="3"/>
        <v>25965823</v>
      </c>
      <c r="J11" s="364">
        <f t="shared" si="3"/>
        <v>38368832</v>
      </c>
      <c r="K11" s="364">
        <f t="shared" si="3"/>
        <v>44487954</v>
      </c>
      <c r="L11" s="362">
        <f t="shared" si="3"/>
        <v>51164623</v>
      </c>
      <c r="M11" s="362">
        <f t="shared" si="3"/>
        <v>70984679</v>
      </c>
      <c r="N11" s="364">
        <f t="shared" si="3"/>
        <v>166637256</v>
      </c>
      <c r="O11" s="364">
        <f t="shared" si="3"/>
        <v>468120</v>
      </c>
      <c r="P11" s="362">
        <f t="shared" si="3"/>
        <v>16623087</v>
      </c>
      <c r="Q11" s="362">
        <f t="shared" si="3"/>
        <v>20157020</v>
      </c>
      <c r="R11" s="364">
        <f t="shared" si="3"/>
        <v>37248227</v>
      </c>
      <c r="S11" s="364">
        <f t="shared" si="3"/>
        <v>21808221</v>
      </c>
      <c r="T11" s="362">
        <f t="shared" si="3"/>
        <v>51744506</v>
      </c>
      <c r="U11" s="362">
        <f t="shared" si="3"/>
        <v>86358544</v>
      </c>
      <c r="V11" s="364">
        <f t="shared" si="3"/>
        <v>159911271</v>
      </c>
      <c r="W11" s="364">
        <f t="shared" si="3"/>
        <v>402165586</v>
      </c>
      <c r="X11" s="362">
        <f t="shared" si="3"/>
        <v>405807475</v>
      </c>
      <c r="Y11" s="364">
        <f t="shared" si="3"/>
        <v>-3641889</v>
      </c>
      <c r="Z11" s="365">
        <f>+IF(X11&lt;&gt;0,+(Y11/X11)*100,0)</f>
        <v>-0.8974425618946522</v>
      </c>
      <c r="AA11" s="366">
        <f t="shared" si="3"/>
        <v>405807475</v>
      </c>
    </row>
    <row r="12" spans="1:27" ht="13.5">
      <c r="A12" s="291" t="s">
        <v>232</v>
      </c>
      <c r="B12" s="136"/>
      <c r="C12" s="60">
        <v>260612260</v>
      </c>
      <c r="D12" s="340"/>
      <c r="E12" s="60">
        <v>182428571</v>
      </c>
      <c r="F12" s="59">
        <v>405807475</v>
      </c>
      <c r="G12" s="59"/>
      <c r="H12" s="60">
        <v>12403009</v>
      </c>
      <c r="I12" s="60">
        <v>25965823</v>
      </c>
      <c r="J12" s="59">
        <v>38368832</v>
      </c>
      <c r="K12" s="59">
        <v>44487954</v>
      </c>
      <c r="L12" s="60">
        <v>51164623</v>
      </c>
      <c r="M12" s="60">
        <v>70984679</v>
      </c>
      <c r="N12" s="59">
        <v>166637256</v>
      </c>
      <c r="O12" s="59">
        <v>468120</v>
      </c>
      <c r="P12" s="60">
        <v>16623087</v>
      </c>
      <c r="Q12" s="60">
        <v>20157020</v>
      </c>
      <c r="R12" s="59">
        <v>37248227</v>
      </c>
      <c r="S12" s="59">
        <v>21808221</v>
      </c>
      <c r="T12" s="60">
        <v>51744506</v>
      </c>
      <c r="U12" s="60">
        <v>86358544</v>
      </c>
      <c r="V12" s="59">
        <v>159911271</v>
      </c>
      <c r="W12" s="59">
        <v>402165586</v>
      </c>
      <c r="X12" s="60">
        <v>405807475</v>
      </c>
      <c r="Y12" s="59">
        <v>-3641889</v>
      </c>
      <c r="Z12" s="61">
        <v>-0.9</v>
      </c>
      <c r="AA12" s="62">
        <v>405807475</v>
      </c>
    </row>
    <row r="13" spans="1:27" ht="13.5">
      <c r="A13" s="361" t="s">
        <v>208</v>
      </c>
      <c r="B13" s="136"/>
      <c r="C13" s="275">
        <f>+C14</f>
        <v>124981782</v>
      </c>
      <c r="D13" s="341">
        <f aca="true" t="shared" si="4" ref="D13:AA13">+D14</f>
        <v>0</v>
      </c>
      <c r="E13" s="275">
        <f t="shared" si="4"/>
        <v>115071429</v>
      </c>
      <c r="F13" s="342">
        <f t="shared" si="4"/>
        <v>55307817</v>
      </c>
      <c r="G13" s="342">
        <f t="shared" si="4"/>
        <v>0</v>
      </c>
      <c r="H13" s="275">
        <f t="shared" si="4"/>
        <v>3328052</v>
      </c>
      <c r="I13" s="275">
        <f t="shared" si="4"/>
        <v>18002204</v>
      </c>
      <c r="J13" s="342">
        <f t="shared" si="4"/>
        <v>21330256</v>
      </c>
      <c r="K13" s="342">
        <f t="shared" si="4"/>
        <v>10349300</v>
      </c>
      <c r="L13" s="275">
        <f t="shared" si="4"/>
        <v>1806117</v>
      </c>
      <c r="M13" s="275">
        <f t="shared" si="4"/>
        <v>11524380</v>
      </c>
      <c r="N13" s="342">
        <f t="shared" si="4"/>
        <v>23679797</v>
      </c>
      <c r="O13" s="342">
        <f t="shared" si="4"/>
        <v>766551</v>
      </c>
      <c r="P13" s="275">
        <f t="shared" si="4"/>
        <v>3590431</v>
      </c>
      <c r="Q13" s="275">
        <f t="shared" si="4"/>
        <v>886339</v>
      </c>
      <c r="R13" s="342">
        <f t="shared" si="4"/>
        <v>5243321</v>
      </c>
      <c r="S13" s="342">
        <f t="shared" si="4"/>
        <v>1039872</v>
      </c>
      <c r="T13" s="275">
        <f t="shared" si="4"/>
        <v>1589144</v>
      </c>
      <c r="U13" s="275">
        <f t="shared" si="4"/>
        <v>2276536</v>
      </c>
      <c r="V13" s="342">
        <f t="shared" si="4"/>
        <v>4905552</v>
      </c>
      <c r="W13" s="342">
        <f t="shared" si="4"/>
        <v>55158926</v>
      </c>
      <c r="X13" s="275">
        <f t="shared" si="4"/>
        <v>55307817</v>
      </c>
      <c r="Y13" s="342">
        <f t="shared" si="4"/>
        <v>-148891</v>
      </c>
      <c r="Z13" s="335">
        <f>+IF(X13&lt;&gt;0,+(Y13/X13)*100,0)</f>
        <v>-0.2692042609456092</v>
      </c>
      <c r="AA13" s="273">
        <f t="shared" si="4"/>
        <v>55307817</v>
      </c>
    </row>
    <row r="14" spans="1:27" ht="13.5">
      <c r="A14" s="291" t="s">
        <v>233</v>
      </c>
      <c r="B14" s="136"/>
      <c r="C14" s="60">
        <v>124981782</v>
      </c>
      <c r="D14" s="340"/>
      <c r="E14" s="60">
        <v>115071429</v>
      </c>
      <c r="F14" s="59">
        <v>55307817</v>
      </c>
      <c r="G14" s="59"/>
      <c r="H14" s="60">
        <v>3328052</v>
      </c>
      <c r="I14" s="60">
        <v>18002204</v>
      </c>
      <c r="J14" s="59">
        <v>21330256</v>
      </c>
      <c r="K14" s="59">
        <v>10349300</v>
      </c>
      <c r="L14" s="60">
        <v>1806117</v>
      </c>
      <c r="M14" s="60">
        <v>11524380</v>
      </c>
      <c r="N14" s="59">
        <v>23679797</v>
      </c>
      <c r="O14" s="59">
        <v>766551</v>
      </c>
      <c r="P14" s="60">
        <v>3590431</v>
      </c>
      <c r="Q14" s="60">
        <v>886339</v>
      </c>
      <c r="R14" s="59">
        <v>5243321</v>
      </c>
      <c r="S14" s="59">
        <v>1039872</v>
      </c>
      <c r="T14" s="60">
        <v>1589144</v>
      </c>
      <c r="U14" s="60">
        <v>2276536</v>
      </c>
      <c r="V14" s="59">
        <v>4905552</v>
      </c>
      <c r="W14" s="59">
        <v>55158926</v>
      </c>
      <c r="X14" s="60">
        <v>55307817</v>
      </c>
      <c r="Y14" s="59">
        <v>-148891</v>
      </c>
      <c r="Z14" s="61">
        <v>-0.27</v>
      </c>
      <c r="AA14" s="62">
        <v>55307817</v>
      </c>
    </row>
    <row r="15" spans="1:27" ht="13.5">
      <c r="A15" s="361" t="s">
        <v>209</v>
      </c>
      <c r="B15" s="136"/>
      <c r="C15" s="60">
        <f aca="true" t="shared" si="5" ref="C15:Y15">SUM(C16:C20)</f>
        <v>22422805</v>
      </c>
      <c r="D15" s="340">
        <f t="shared" si="5"/>
        <v>0</v>
      </c>
      <c r="E15" s="60">
        <f t="shared" si="5"/>
        <v>67000000</v>
      </c>
      <c r="F15" s="59">
        <f t="shared" si="5"/>
        <v>61000000</v>
      </c>
      <c r="G15" s="59">
        <f t="shared" si="5"/>
        <v>0</v>
      </c>
      <c r="H15" s="60">
        <f t="shared" si="5"/>
        <v>3607258</v>
      </c>
      <c r="I15" s="60">
        <f t="shared" si="5"/>
        <v>5816309</v>
      </c>
      <c r="J15" s="59">
        <f t="shared" si="5"/>
        <v>9423567</v>
      </c>
      <c r="K15" s="59">
        <f t="shared" si="5"/>
        <v>5885044</v>
      </c>
      <c r="L15" s="60">
        <f t="shared" si="5"/>
        <v>1226035</v>
      </c>
      <c r="M15" s="60">
        <f t="shared" si="5"/>
        <v>5562557</v>
      </c>
      <c r="N15" s="59">
        <f t="shared" si="5"/>
        <v>12673636</v>
      </c>
      <c r="O15" s="59">
        <f t="shared" si="5"/>
        <v>2653219</v>
      </c>
      <c r="P15" s="60">
        <f t="shared" si="5"/>
        <v>342041</v>
      </c>
      <c r="Q15" s="60">
        <f t="shared" si="5"/>
        <v>0</v>
      </c>
      <c r="R15" s="59">
        <f t="shared" si="5"/>
        <v>2995260</v>
      </c>
      <c r="S15" s="59">
        <f t="shared" si="5"/>
        <v>0</v>
      </c>
      <c r="T15" s="60">
        <f t="shared" si="5"/>
        <v>4523540</v>
      </c>
      <c r="U15" s="60">
        <f t="shared" si="5"/>
        <v>17416136</v>
      </c>
      <c r="V15" s="59">
        <f t="shared" si="5"/>
        <v>21939676</v>
      </c>
      <c r="W15" s="59">
        <f t="shared" si="5"/>
        <v>47032139</v>
      </c>
      <c r="X15" s="60">
        <f t="shared" si="5"/>
        <v>61000000</v>
      </c>
      <c r="Y15" s="59">
        <f t="shared" si="5"/>
        <v>-13967861</v>
      </c>
      <c r="Z15" s="61">
        <f>+IF(X15&lt;&gt;0,+(Y15/X15)*100,0)</f>
        <v>-22.898132786885245</v>
      </c>
      <c r="AA15" s="62">
        <f>SUM(AA16:AA20)</f>
        <v>61000000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22422805</v>
      </c>
      <c r="D20" s="340"/>
      <c r="E20" s="60">
        <v>67000000</v>
      </c>
      <c r="F20" s="59">
        <v>61000000</v>
      </c>
      <c r="G20" s="59"/>
      <c r="H20" s="60">
        <v>3607258</v>
      </c>
      <c r="I20" s="60">
        <v>5816309</v>
      </c>
      <c r="J20" s="59">
        <v>9423567</v>
      </c>
      <c r="K20" s="59">
        <v>5885044</v>
      </c>
      <c r="L20" s="60">
        <v>1226035</v>
      </c>
      <c r="M20" s="60">
        <v>5562557</v>
      </c>
      <c r="N20" s="59">
        <v>12673636</v>
      </c>
      <c r="O20" s="59">
        <v>2653219</v>
      </c>
      <c r="P20" s="60">
        <v>342041</v>
      </c>
      <c r="Q20" s="60"/>
      <c r="R20" s="59">
        <v>2995260</v>
      </c>
      <c r="S20" s="59"/>
      <c r="T20" s="60">
        <v>4523540</v>
      </c>
      <c r="U20" s="60">
        <v>17416136</v>
      </c>
      <c r="V20" s="59">
        <v>21939676</v>
      </c>
      <c r="W20" s="59">
        <v>47032139</v>
      </c>
      <c r="X20" s="60">
        <v>61000000</v>
      </c>
      <c r="Y20" s="59">
        <v>-13967861</v>
      </c>
      <c r="Z20" s="61">
        <v>-22.9</v>
      </c>
      <c r="AA20" s="62">
        <v>61000000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196714138</v>
      </c>
      <c r="D22" s="344">
        <f t="shared" si="6"/>
        <v>0</v>
      </c>
      <c r="E22" s="343">
        <f t="shared" si="6"/>
        <v>151000000</v>
      </c>
      <c r="F22" s="345">
        <f t="shared" si="6"/>
        <v>117503016</v>
      </c>
      <c r="G22" s="345">
        <f t="shared" si="6"/>
        <v>0</v>
      </c>
      <c r="H22" s="343">
        <f t="shared" si="6"/>
        <v>1065567</v>
      </c>
      <c r="I22" s="343">
        <f t="shared" si="6"/>
        <v>31361</v>
      </c>
      <c r="J22" s="345">
        <f t="shared" si="6"/>
        <v>1096928</v>
      </c>
      <c r="K22" s="345">
        <f t="shared" si="6"/>
        <v>9684216</v>
      </c>
      <c r="L22" s="343">
        <f t="shared" si="6"/>
        <v>10921100</v>
      </c>
      <c r="M22" s="343">
        <f t="shared" si="6"/>
        <v>1165139</v>
      </c>
      <c r="N22" s="345">
        <f t="shared" si="6"/>
        <v>21770455</v>
      </c>
      <c r="O22" s="345">
        <f t="shared" si="6"/>
        <v>6513205</v>
      </c>
      <c r="P22" s="343">
        <f t="shared" si="6"/>
        <v>24281477</v>
      </c>
      <c r="Q22" s="343">
        <f t="shared" si="6"/>
        <v>6182559</v>
      </c>
      <c r="R22" s="345">
        <f t="shared" si="6"/>
        <v>36977241</v>
      </c>
      <c r="S22" s="345">
        <f t="shared" si="6"/>
        <v>17984071</v>
      </c>
      <c r="T22" s="343">
        <f t="shared" si="6"/>
        <v>10226584</v>
      </c>
      <c r="U22" s="343">
        <f t="shared" si="6"/>
        <v>25525970</v>
      </c>
      <c r="V22" s="345">
        <f t="shared" si="6"/>
        <v>53736625</v>
      </c>
      <c r="W22" s="345">
        <f t="shared" si="6"/>
        <v>113581249</v>
      </c>
      <c r="X22" s="343">
        <f t="shared" si="6"/>
        <v>117503016</v>
      </c>
      <c r="Y22" s="345">
        <f t="shared" si="6"/>
        <v>-3921767</v>
      </c>
      <c r="Z22" s="336">
        <f>+IF(X22&lt;&gt;0,+(Y22/X22)*100,0)</f>
        <v>-3.3375883730507825</v>
      </c>
      <c r="AA22" s="350">
        <f>SUM(AA23:AA32)</f>
        <v>117503016</v>
      </c>
    </row>
    <row r="23" spans="1:27" ht="13.5">
      <c r="A23" s="361" t="s">
        <v>237</v>
      </c>
      <c r="B23" s="142"/>
      <c r="C23" s="60">
        <v>19809850</v>
      </c>
      <c r="D23" s="340"/>
      <c r="E23" s="60">
        <v>35000000</v>
      </c>
      <c r="F23" s="59">
        <v>35000000</v>
      </c>
      <c r="G23" s="59"/>
      <c r="H23" s="60"/>
      <c r="I23" s="60">
        <v>31361</v>
      </c>
      <c r="J23" s="59">
        <v>31361</v>
      </c>
      <c r="K23" s="59"/>
      <c r="L23" s="60">
        <v>54680</v>
      </c>
      <c r="M23" s="60">
        <v>240919</v>
      </c>
      <c r="N23" s="59">
        <v>295599</v>
      </c>
      <c r="O23" s="59">
        <v>5733205</v>
      </c>
      <c r="P23" s="60">
        <v>2581454</v>
      </c>
      <c r="Q23" s="60">
        <v>1564584</v>
      </c>
      <c r="R23" s="59">
        <v>9879243</v>
      </c>
      <c r="S23" s="59">
        <v>4134794</v>
      </c>
      <c r="T23" s="60">
        <v>2197491</v>
      </c>
      <c r="U23" s="60">
        <v>17905238</v>
      </c>
      <c r="V23" s="59">
        <v>24237523</v>
      </c>
      <c r="W23" s="59">
        <v>34443726</v>
      </c>
      <c r="X23" s="60">
        <v>35000000</v>
      </c>
      <c r="Y23" s="59">
        <v>-556274</v>
      </c>
      <c r="Z23" s="61">
        <v>-1.59</v>
      </c>
      <c r="AA23" s="62">
        <v>35000000</v>
      </c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>
        <v>7000000</v>
      </c>
      <c r="F30" s="59">
        <v>5884016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>
        <v>2633485</v>
      </c>
      <c r="R30" s="59">
        <v>2633485</v>
      </c>
      <c r="S30" s="59"/>
      <c r="T30" s="60"/>
      <c r="U30" s="60">
        <v>65372</v>
      </c>
      <c r="V30" s="59">
        <v>65372</v>
      </c>
      <c r="W30" s="59">
        <v>2698857</v>
      </c>
      <c r="X30" s="60">
        <v>5884016</v>
      </c>
      <c r="Y30" s="59">
        <v>-3185159</v>
      </c>
      <c r="Z30" s="61">
        <v>-54.13</v>
      </c>
      <c r="AA30" s="62">
        <v>5884016</v>
      </c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176904288</v>
      </c>
      <c r="D32" s="340"/>
      <c r="E32" s="60">
        <v>109000000</v>
      </c>
      <c r="F32" s="59">
        <v>76619000</v>
      </c>
      <c r="G32" s="59"/>
      <c r="H32" s="60">
        <v>1065567</v>
      </c>
      <c r="I32" s="60"/>
      <c r="J32" s="59">
        <v>1065567</v>
      </c>
      <c r="K32" s="59">
        <v>9684216</v>
      </c>
      <c r="L32" s="60">
        <v>10866420</v>
      </c>
      <c r="M32" s="60">
        <v>924220</v>
      </c>
      <c r="N32" s="59">
        <v>21474856</v>
      </c>
      <c r="O32" s="59">
        <v>780000</v>
      </c>
      <c r="P32" s="60">
        <v>21700023</v>
      </c>
      <c r="Q32" s="60">
        <v>1984490</v>
      </c>
      <c r="R32" s="59">
        <v>24464513</v>
      </c>
      <c r="S32" s="59">
        <v>13849277</v>
      </c>
      <c r="T32" s="60">
        <v>8029093</v>
      </c>
      <c r="U32" s="60">
        <v>7555360</v>
      </c>
      <c r="V32" s="59">
        <v>29433730</v>
      </c>
      <c r="W32" s="59">
        <v>76438666</v>
      </c>
      <c r="X32" s="60">
        <v>76619000</v>
      </c>
      <c r="Y32" s="59">
        <v>-180334</v>
      </c>
      <c r="Z32" s="61">
        <v>-0.24</v>
      </c>
      <c r="AA32" s="62">
        <v>76619000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873235025</v>
      </c>
      <c r="D37" s="344">
        <f aca="true" t="shared" si="8" ref="D37:AA37">+D38</f>
        <v>0</v>
      </c>
      <c r="E37" s="343">
        <f t="shared" si="8"/>
        <v>675500072</v>
      </c>
      <c r="F37" s="345">
        <f t="shared" si="8"/>
        <v>682964679</v>
      </c>
      <c r="G37" s="345">
        <f t="shared" si="8"/>
        <v>50619582</v>
      </c>
      <c r="H37" s="343">
        <f t="shared" si="8"/>
        <v>-17347928</v>
      </c>
      <c r="I37" s="343">
        <f t="shared" si="8"/>
        <v>-16116155</v>
      </c>
      <c r="J37" s="345">
        <f t="shared" si="8"/>
        <v>17155499</v>
      </c>
      <c r="K37" s="345">
        <f t="shared" si="8"/>
        <v>23582207</v>
      </c>
      <c r="L37" s="343">
        <f t="shared" si="8"/>
        <v>50773911</v>
      </c>
      <c r="M37" s="343">
        <f t="shared" si="8"/>
        <v>67186902</v>
      </c>
      <c r="N37" s="345">
        <f t="shared" si="8"/>
        <v>141543020</v>
      </c>
      <c r="O37" s="345">
        <f t="shared" si="8"/>
        <v>48421863</v>
      </c>
      <c r="P37" s="343">
        <f t="shared" si="8"/>
        <v>52409616</v>
      </c>
      <c r="Q37" s="343">
        <f t="shared" si="8"/>
        <v>98992006</v>
      </c>
      <c r="R37" s="345">
        <f t="shared" si="8"/>
        <v>199823485</v>
      </c>
      <c r="S37" s="345">
        <f t="shared" si="8"/>
        <v>79629908</v>
      </c>
      <c r="T37" s="343">
        <f t="shared" si="8"/>
        <v>338421941</v>
      </c>
      <c r="U37" s="343">
        <f t="shared" si="8"/>
        <v>62449616</v>
      </c>
      <c r="V37" s="345">
        <f t="shared" si="8"/>
        <v>480501465</v>
      </c>
      <c r="W37" s="345">
        <f t="shared" si="8"/>
        <v>839023469</v>
      </c>
      <c r="X37" s="343">
        <f t="shared" si="8"/>
        <v>682964679</v>
      </c>
      <c r="Y37" s="345">
        <f t="shared" si="8"/>
        <v>156058790</v>
      </c>
      <c r="Z37" s="336">
        <f>+IF(X37&lt;&gt;0,+(Y37/X37)*100,0)</f>
        <v>22.850199256058453</v>
      </c>
      <c r="AA37" s="350">
        <f t="shared" si="8"/>
        <v>682964679</v>
      </c>
    </row>
    <row r="38" spans="1:27" ht="13.5">
      <c r="A38" s="361" t="s">
        <v>213</v>
      </c>
      <c r="B38" s="142"/>
      <c r="C38" s="60">
        <v>873235025</v>
      </c>
      <c r="D38" s="340"/>
      <c r="E38" s="60">
        <v>675500072</v>
      </c>
      <c r="F38" s="59">
        <v>682964679</v>
      </c>
      <c r="G38" s="59">
        <v>50619582</v>
      </c>
      <c r="H38" s="60">
        <v>-17347928</v>
      </c>
      <c r="I38" s="60">
        <v>-16116155</v>
      </c>
      <c r="J38" s="59">
        <v>17155499</v>
      </c>
      <c r="K38" s="59">
        <v>23582207</v>
      </c>
      <c r="L38" s="60">
        <v>50773911</v>
      </c>
      <c r="M38" s="60">
        <v>67186902</v>
      </c>
      <c r="N38" s="59">
        <v>141543020</v>
      </c>
      <c r="O38" s="59">
        <v>48421863</v>
      </c>
      <c r="P38" s="60">
        <v>52409616</v>
      </c>
      <c r="Q38" s="60">
        <v>98992006</v>
      </c>
      <c r="R38" s="59">
        <v>199823485</v>
      </c>
      <c r="S38" s="59">
        <v>79629908</v>
      </c>
      <c r="T38" s="60">
        <v>338421941</v>
      </c>
      <c r="U38" s="60">
        <v>62449616</v>
      </c>
      <c r="V38" s="59">
        <v>480501465</v>
      </c>
      <c r="W38" s="59">
        <v>839023469</v>
      </c>
      <c r="X38" s="60">
        <v>682964679</v>
      </c>
      <c r="Y38" s="59">
        <v>156058790</v>
      </c>
      <c r="Z38" s="61">
        <v>22.85</v>
      </c>
      <c r="AA38" s="62">
        <v>682964679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128490593</v>
      </c>
      <c r="D40" s="344">
        <f t="shared" si="9"/>
        <v>0</v>
      </c>
      <c r="E40" s="343">
        <f t="shared" si="9"/>
        <v>106000000</v>
      </c>
      <c r="F40" s="345">
        <f t="shared" si="9"/>
        <v>127000000</v>
      </c>
      <c r="G40" s="345">
        <f t="shared" si="9"/>
        <v>0</v>
      </c>
      <c r="H40" s="343">
        <f t="shared" si="9"/>
        <v>468160</v>
      </c>
      <c r="I40" s="343">
        <f t="shared" si="9"/>
        <v>322221</v>
      </c>
      <c r="J40" s="345">
        <f t="shared" si="9"/>
        <v>790381</v>
      </c>
      <c r="K40" s="345">
        <f t="shared" si="9"/>
        <v>2995819</v>
      </c>
      <c r="L40" s="343">
        <f t="shared" si="9"/>
        <v>2348366</v>
      </c>
      <c r="M40" s="343">
        <f t="shared" si="9"/>
        <v>2352141</v>
      </c>
      <c r="N40" s="345">
        <f t="shared" si="9"/>
        <v>7696326</v>
      </c>
      <c r="O40" s="345">
        <f t="shared" si="9"/>
        <v>3831603</v>
      </c>
      <c r="P40" s="343">
        <f t="shared" si="9"/>
        <v>5309344</v>
      </c>
      <c r="Q40" s="343">
        <f t="shared" si="9"/>
        <v>6181907</v>
      </c>
      <c r="R40" s="345">
        <f t="shared" si="9"/>
        <v>15322854</v>
      </c>
      <c r="S40" s="345">
        <f t="shared" si="9"/>
        <v>8433083</v>
      </c>
      <c r="T40" s="343">
        <f t="shared" si="9"/>
        <v>32030984</v>
      </c>
      <c r="U40" s="343">
        <f t="shared" si="9"/>
        <v>50666875</v>
      </c>
      <c r="V40" s="345">
        <f t="shared" si="9"/>
        <v>91130942</v>
      </c>
      <c r="W40" s="345">
        <f t="shared" si="9"/>
        <v>114940503</v>
      </c>
      <c r="X40" s="343">
        <f t="shared" si="9"/>
        <v>127000000</v>
      </c>
      <c r="Y40" s="345">
        <f t="shared" si="9"/>
        <v>-12059497</v>
      </c>
      <c r="Z40" s="336">
        <f>+IF(X40&lt;&gt;0,+(Y40/X40)*100,0)</f>
        <v>-9.495666929133858</v>
      </c>
      <c r="AA40" s="350">
        <f>SUM(AA41:AA49)</f>
        <v>127000000</v>
      </c>
    </row>
    <row r="41" spans="1:27" ht="13.5">
      <c r="A41" s="361" t="s">
        <v>248</v>
      </c>
      <c r="B41" s="142"/>
      <c r="C41" s="362">
        <v>3980924</v>
      </c>
      <c r="D41" s="363"/>
      <c r="E41" s="362"/>
      <c r="F41" s="364">
        <v>21000000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18194840</v>
      </c>
      <c r="V41" s="364">
        <v>18194840</v>
      </c>
      <c r="W41" s="364">
        <v>18194840</v>
      </c>
      <c r="X41" s="362">
        <v>21000000</v>
      </c>
      <c r="Y41" s="364">
        <v>-2805160</v>
      </c>
      <c r="Z41" s="365">
        <v>-13.36</v>
      </c>
      <c r="AA41" s="366">
        <v>21000000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983283</v>
      </c>
      <c r="D43" s="369"/>
      <c r="E43" s="305">
        <v>3000000</v>
      </c>
      <c r="F43" s="370">
        <v>3000000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>
        <v>2347147</v>
      </c>
      <c r="V43" s="370">
        <v>2347147</v>
      </c>
      <c r="W43" s="370">
        <v>2347147</v>
      </c>
      <c r="X43" s="305">
        <v>3000000</v>
      </c>
      <c r="Y43" s="370">
        <v>-652853</v>
      </c>
      <c r="Z43" s="371">
        <v>-21.76</v>
      </c>
      <c r="AA43" s="303">
        <v>3000000</v>
      </c>
    </row>
    <row r="44" spans="1:27" ht="13.5">
      <c r="A44" s="361" t="s">
        <v>251</v>
      </c>
      <c r="B44" s="136"/>
      <c r="C44" s="60">
        <v>41147511</v>
      </c>
      <c r="D44" s="368"/>
      <c r="E44" s="54">
        <v>28000000</v>
      </c>
      <c r="F44" s="53">
        <v>38000000</v>
      </c>
      <c r="G44" s="53"/>
      <c r="H44" s="54">
        <v>468160</v>
      </c>
      <c r="I44" s="54"/>
      <c r="J44" s="53">
        <v>468160</v>
      </c>
      <c r="K44" s="53">
        <v>2497</v>
      </c>
      <c r="L44" s="54">
        <v>418221</v>
      </c>
      <c r="M44" s="54">
        <v>513571</v>
      </c>
      <c r="N44" s="53">
        <v>934289</v>
      </c>
      <c r="O44" s="53">
        <v>388324</v>
      </c>
      <c r="P44" s="54">
        <v>662551</v>
      </c>
      <c r="Q44" s="54">
        <v>1771555</v>
      </c>
      <c r="R44" s="53">
        <v>2822430</v>
      </c>
      <c r="S44" s="53">
        <v>7737912</v>
      </c>
      <c r="T44" s="54">
        <v>11262059</v>
      </c>
      <c r="U44" s="54">
        <v>8176057</v>
      </c>
      <c r="V44" s="53">
        <v>27176028</v>
      </c>
      <c r="W44" s="53">
        <v>31400907</v>
      </c>
      <c r="X44" s="54">
        <v>38000000</v>
      </c>
      <c r="Y44" s="53">
        <v>-6599093</v>
      </c>
      <c r="Z44" s="94">
        <v>-17.37</v>
      </c>
      <c r="AA44" s="95">
        <v>38000000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68196722</v>
      </c>
      <c r="D48" s="368"/>
      <c r="E48" s="54">
        <v>38500000</v>
      </c>
      <c r="F48" s="53">
        <v>28500000</v>
      </c>
      <c r="G48" s="53"/>
      <c r="H48" s="54"/>
      <c r="I48" s="54">
        <v>55400</v>
      </c>
      <c r="J48" s="53">
        <v>55400</v>
      </c>
      <c r="K48" s="53">
        <v>1002676</v>
      </c>
      <c r="L48" s="54">
        <v>80590</v>
      </c>
      <c r="M48" s="54">
        <v>1807263</v>
      </c>
      <c r="N48" s="53">
        <v>2890529</v>
      </c>
      <c r="O48" s="53">
        <v>1004984</v>
      </c>
      <c r="P48" s="54">
        <v>262124</v>
      </c>
      <c r="Q48" s="54">
        <v>985405</v>
      </c>
      <c r="R48" s="53">
        <v>2252513</v>
      </c>
      <c r="S48" s="53">
        <v>546567</v>
      </c>
      <c r="T48" s="54">
        <v>9059004</v>
      </c>
      <c r="U48" s="54">
        <v>13412495</v>
      </c>
      <c r="V48" s="53">
        <v>23018066</v>
      </c>
      <c r="W48" s="53">
        <v>28216508</v>
      </c>
      <c r="X48" s="54">
        <v>28500000</v>
      </c>
      <c r="Y48" s="53">
        <v>-283492</v>
      </c>
      <c r="Z48" s="94">
        <v>-0.99</v>
      </c>
      <c r="AA48" s="95">
        <v>28500000</v>
      </c>
    </row>
    <row r="49" spans="1:27" ht="13.5">
      <c r="A49" s="361" t="s">
        <v>93</v>
      </c>
      <c r="B49" s="136"/>
      <c r="C49" s="54">
        <v>14182153</v>
      </c>
      <c r="D49" s="368"/>
      <c r="E49" s="54">
        <v>36500000</v>
      </c>
      <c r="F49" s="53">
        <v>36500000</v>
      </c>
      <c r="G49" s="53"/>
      <c r="H49" s="54"/>
      <c r="I49" s="54">
        <v>266821</v>
      </c>
      <c r="J49" s="53">
        <v>266821</v>
      </c>
      <c r="K49" s="53">
        <v>1990646</v>
      </c>
      <c r="L49" s="54">
        <v>1849555</v>
      </c>
      <c r="M49" s="54">
        <v>31307</v>
      </c>
      <c r="N49" s="53">
        <v>3871508</v>
      </c>
      <c r="O49" s="53">
        <v>2438295</v>
      </c>
      <c r="P49" s="54">
        <v>4384669</v>
      </c>
      <c r="Q49" s="54">
        <v>3424947</v>
      </c>
      <c r="R49" s="53">
        <v>10247911</v>
      </c>
      <c r="S49" s="53">
        <v>148604</v>
      </c>
      <c r="T49" s="54">
        <v>11709921</v>
      </c>
      <c r="U49" s="54">
        <v>8536336</v>
      </c>
      <c r="V49" s="53">
        <v>20394861</v>
      </c>
      <c r="W49" s="53">
        <v>34781101</v>
      </c>
      <c r="X49" s="54">
        <v>36500000</v>
      </c>
      <c r="Y49" s="53">
        <v>-1718899</v>
      </c>
      <c r="Z49" s="94">
        <v>-4.71</v>
      </c>
      <c r="AA49" s="95">
        <v>36500000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2092477850</v>
      </c>
      <c r="D60" s="346">
        <f t="shared" si="14"/>
        <v>0</v>
      </c>
      <c r="E60" s="219">
        <f t="shared" si="14"/>
        <v>1663950072</v>
      </c>
      <c r="F60" s="264">
        <f t="shared" si="14"/>
        <v>1858861840</v>
      </c>
      <c r="G60" s="264">
        <f t="shared" si="14"/>
        <v>50619582</v>
      </c>
      <c r="H60" s="219">
        <f t="shared" si="14"/>
        <v>14281290</v>
      </c>
      <c r="I60" s="219">
        <f t="shared" si="14"/>
        <v>58868866</v>
      </c>
      <c r="J60" s="264">
        <f t="shared" si="14"/>
        <v>123769738</v>
      </c>
      <c r="K60" s="264">
        <f t="shared" si="14"/>
        <v>140148383</v>
      </c>
      <c r="L60" s="219">
        <f t="shared" si="14"/>
        <v>155512854</v>
      </c>
      <c r="M60" s="219">
        <f t="shared" si="14"/>
        <v>178891546</v>
      </c>
      <c r="N60" s="264">
        <f t="shared" si="14"/>
        <v>474552783</v>
      </c>
      <c r="O60" s="264">
        <f t="shared" si="14"/>
        <v>73125065</v>
      </c>
      <c r="P60" s="219">
        <f t="shared" si="14"/>
        <v>125422558</v>
      </c>
      <c r="Q60" s="219">
        <f t="shared" si="14"/>
        <v>151541103</v>
      </c>
      <c r="R60" s="264">
        <f t="shared" si="14"/>
        <v>350088726</v>
      </c>
      <c r="S60" s="264">
        <f t="shared" si="14"/>
        <v>192249640</v>
      </c>
      <c r="T60" s="219">
        <f t="shared" si="14"/>
        <v>481544417</v>
      </c>
      <c r="U60" s="219">
        <f t="shared" si="14"/>
        <v>344166502</v>
      </c>
      <c r="V60" s="264">
        <f t="shared" si="14"/>
        <v>1017960559</v>
      </c>
      <c r="W60" s="264">
        <f t="shared" si="14"/>
        <v>1966371806</v>
      </c>
      <c r="X60" s="219">
        <f t="shared" si="14"/>
        <v>1858861840</v>
      </c>
      <c r="Y60" s="264">
        <f t="shared" si="14"/>
        <v>107509966</v>
      </c>
      <c r="Z60" s="337">
        <f>+IF(X60&lt;&gt;0,+(Y60/X60)*100,0)</f>
        <v>5.783644792019615</v>
      </c>
      <c r="AA60" s="232">
        <f>+AA57+AA54+AA51+AA40+AA37+AA34+AA22+AA5</f>
        <v>1858861840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2016-08-11T07:35:34Z</dcterms:created>
  <dcterms:modified xsi:type="dcterms:W3CDTF">2016-08-11T07:35:41Z</dcterms:modified>
  <cp:category/>
  <cp:version/>
  <cp:contentType/>
  <cp:contentStatus/>
</cp:coreProperties>
</file>