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<sst xmlns="http://schemas.openxmlformats.org/spreadsheetml/2006/main" count="857" uniqueCount="303">
  <si>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Mnquma(EC122)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</si>
  <si>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</si>
  <si>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</si>
  <si>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</si>
  <si>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</si>
  <si>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</si>
  <si>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</si>
  <si>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</si>
  <si>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</si>
  <si>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</si>
  <si>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</si>
  <si>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</si>
  <si>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</si>
  <si>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</si>
  <si>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</si>
  <si>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</si>
  <si>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</si>
  <si>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</si>
  <si>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</si>
  <si>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</si>
  <si>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</si>
  <si>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</si>
  <si>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</si>
  <si>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</si>
  <si>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</si>
  <si>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</si>
  <si>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</si>
  <si>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</si>
  <si>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</si>
  <si>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</si>
  <si>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</si>
  <si>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</si>
  <si>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</si>
  <si>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</si>
  <si>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</si>
  <si>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</si>
  <si>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</si>
  <si>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</si>
  <si>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</si>
  <si>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</si>
  <si>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</si>
  <si>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</si>
  <si>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</si>
  <si>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</si>
  <si>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</si>
  <si>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</si>
  <si>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</si>
  <si>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</si>
  <si>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</si>
  <si>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</si>
  <si>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</si>
  <si>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</si>
  <si>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</si>
  <si>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</si>
  <si>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</si>
  <si>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</si>
  <si>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</si>
  <si>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</si>
  <si>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</si>
  <si>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</si>
  <si>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</si>
  <si>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</si>
  <si>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</si>
  <si>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</si>
  <si>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</si>
  <si>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</si>
  <si>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</si>
  <si>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</si>
  <si>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</si>
  <si>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</si>
  <si>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Mnquma(EC122)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</si>
  <si>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</si>
  <si>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</si>
  <si>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</si>
  <si>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</si>
  <si>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</si>
  <si>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</si>
  <si>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</si>
  <si>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</si>
  <si>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</si>
  <si>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</si>
  <si>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</si>
  <si>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</si>
  <si>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</si>
  <si>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</si>
  <si>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</si>
  <si>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</si>
  <si>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</si>
  <si>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</si>
  <si>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</si>
  <si>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</si>
  <si>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</si>
  <si>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</si>
  <si>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</si>
  <si>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</si>
  <si>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</si>
  <si>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</si>
  <si>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</si>
  <si>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</si>
  <si>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</si>
  <si>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Mnquma(EC122)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</si>
  <si>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</si>
  <si>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</si>
  <si>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</si>
  <si>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</si>
  <si>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</si>
  <si>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</si>
  <si>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</si>
  <si>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</si>
  <si>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</si>
  <si>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</si>
  <si>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</si>
  <si>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</si>
  <si>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</si>
  <si>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</si>
  <si>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</si>
  <si>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</si>
  <si>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</si>
  <si>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</si>
  <si>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</si>
  <si>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</si>
  <si>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</si>
  <si>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</si>
  <si>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</si>
  <si>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</si>
  <si>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</si>
  <si>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</si>
  <si>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</si>
  <si>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</si>
  <si>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Mnquma(EC122)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</si>
  <si>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</si>
  <si>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</si>
  <si>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</si>
  <si>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</si>
  <si>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</si>
  <si>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</si>
  <si>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</si>
  <si>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</si>
  <si>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</si>
  <si>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</si>
  <si>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Mnquma(EC122)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</si>
  <si>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</si>
  <si>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</si>
  <si>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</si>
  <si>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</si>
  <si>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</si>
  <si>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</si>
  <si>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</si>
  <si>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</si>
  <si>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</si>
  <si>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</si>
  <si>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</si>
  <si>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</si>
  <si>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</si>
  <si>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</si>
  <si>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</si>
  <si>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</si>
  <si>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</si>
  <si>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</si>
  <si>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</si>
  <si>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</si>
  <si>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</si>
  <si>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</si>
  <si>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</si>
  <si>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</si>
  <si>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</si>
  <si>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</si>
  <si>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</si>
  <si>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</si>
  <si>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</si>
  <si>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</si>
  <si>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</si>
  <si>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</si>
  <si>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</si>
  <si>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Mnquma(EC122)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</si>
  <si>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</si>
  <si>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</si>
  <si>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</si>
  <si>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</si>
  <si>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</si>
  <si>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</si>
  <si>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</si>
  <si>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</si>
  <si>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</si>
  <si>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</si>
  <si>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</si>
  <si>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</si>
  <si>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</si>
  <si>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</si>
  <si>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</si>
  <si>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</si>
  <si>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</si>
  <si>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</si>
  <si>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</si>
  <si>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</si>
  <si>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</si>
  <si>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</si>
  <si>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</si>
  <si>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</si>
  <si>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</si>
  <si>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</si>
  <si>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</si>
  <si>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Mnquma(EC122)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</si>
  <si>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</si>
  <si>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</si>
  <si>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</si>
  <si>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</si>
  <si>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</si>
  <si>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</si>
  <si>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</si>
  <si>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</si>
  <si>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</si>
  <si>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</si>
  <si>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</si>
  <si>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</si>
  <si>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</si>
  <si>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</si>
  <si>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</si>
  <si>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</si>
  <si>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</si>
  <si>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</si>
  <si>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</si>
  <si>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</si>
  <si>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</si>
  <si>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</si>
  <si>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</si>
  <si>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</si>
  <si>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Mnquma(EC122)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</si>
  <si>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</si>
  <si>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</si>
  <si>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</si>
  <si>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</si>
  <si>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</si>
  <si>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</si>
  <si>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</si>
  <si>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</si>
  <si>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</si>
  <si>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</si>
  <si>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</si>
  <si>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</si>
  <si>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</si>
  <si>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</si>
  <si>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</si>
  <si>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</si>
  <si>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</si>
  <si>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</si>
  <si>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</si>
  <si>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</si>
  <si>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</si>
  <si>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</si>
  <si>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</si>
  <si>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</si>
  <si>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</si>
  <si>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</si>
  <si>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</si>
  <si>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</si>
  <si>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</si>
  <si>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</si>
  <si>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</si>
  <si>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</si>
  <si>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</si>
  <si>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</si>
  <si>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</si>
  <si>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Mnquma(EC122)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</si>
  <si>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</si>
  <si>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</si>
  <si>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Eastern Cape: Mnquma(EC122)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</si>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</sst>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19384363</v>
      </c>
      <c r="C5" s="19">
        <v>0</v>
      </c>
      <c r="D5" s="59">
        <v>19472102</v>
      </c>
      <c r="E5" s="60">
        <v>19472102</v>
      </c>
      <c r="F5" s="60">
        <v>0</v>
      </c>
      <c r="G5" s="60">
        <v>19882086</v>
      </c>
      <c r="H5" s="60">
        <v>497723</v>
      </c>
      <c r="I5" s="60">
        <v>20379809</v>
      </c>
      <c r="J5" s="60">
        <v>2900</v>
      </c>
      <c r="K5" s="60">
        <v>2659</v>
      </c>
      <c r="L5" s="60">
        <v>390777</v>
      </c>
      <c r="M5" s="60">
        <v>396336</v>
      </c>
      <c r="N5" s="60">
        <v>1009242</v>
      </c>
      <c r="O5" s="60">
        <v>0</v>
      </c>
      <c r="P5" s="60">
        <v>68850</v>
      </c>
      <c r="Q5" s="60">
        <v>1078092</v>
      </c>
      <c r="R5" s="60">
        <v>640779</v>
      </c>
      <c r="S5" s="60">
        <v>19870</v>
      </c>
      <c r="T5" s="60">
        <v>951000</v>
      </c>
      <c r="U5" s="60">
        <v>1611649</v>
      </c>
      <c r="V5" s="60">
        <v>23465886</v>
      </c>
      <c r="W5" s="60">
        <v>19472106</v>
      </c>
      <c r="X5" s="60">
        <v>3993780</v>
      </c>
      <c r="Y5" s="61">
        <v>20.51</v>
      </c>
      <c r="Z5" s="62">
        <v>19472102</v>
      </c>
    </row>
    <row r="6" spans="1:26" ht="13.5">
      <c r="A6" s="58" t="s">
        <v>32</v>
      </c>
      <c r="B6" s="19">
        <v>3590687</v>
      </c>
      <c r="C6" s="19">
        <v>0</v>
      </c>
      <c r="D6" s="59">
        <v>4099866</v>
      </c>
      <c r="E6" s="60">
        <v>4099866</v>
      </c>
      <c r="F6" s="60">
        <v>0</v>
      </c>
      <c r="G6" s="60">
        <v>0</v>
      </c>
      <c r="H6" s="60">
        <v>302224</v>
      </c>
      <c r="I6" s="60">
        <v>302224</v>
      </c>
      <c r="J6" s="60">
        <v>302762</v>
      </c>
      <c r="K6" s="60">
        <v>605524</v>
      </c>
      <c r="L6" s="60">
        <v>67265</v>
      </c>
      <c r="M6" s="60">
        <v>975551</v>
      </c>
      <c r="N6" s="60">
        <v>224701</v>
      </c>
      <c r="O6" s="60">
        <v>0</v>
      </c>
      <c r="P6" s="60">
        <v>17723</v>
      </c>
      <c r="Q6" s="60">
        <v>242424</v>
      </c>
      <c r="R6" s="60">
        <v>115984</v>
      </c>
      <c r="S6" s="60">
        <v>303195</v>
      </c>
      <c r="T6" s="60">
        <v>47000</v>
      </c>
      <c r="U6" s="60">
        <v>466179</v>
      </c>
      <c r="V6" s="60">
        <v>1986378</v>
      </c>
      <c r="W6" s="60">
        <v>4099872</v>
      </c>
      <c r="X6" s="60">
        <v>-2113494</v>
      </c>
      <c r="Y6" s="61">
        <v>-51.55</v>
      </c>
      <c r="Z6" s="62">
        <v>4099866</v>
      </c>
    </row>
    <row r="7" spans="1:26" ht="13.5">
      <c r="A7" s="58" t="s">
        <v>33</v>
      </c>
      <c r="B7" s="19">
        <v>5115932</v>
      </c>
      <c r="C7" s="19">
        <v>0</v>
      </c>
      <c r="D7" s="59">
        <v>4500000</v>
      </c>
      <c r="E7" s="60">
        <v>5400000</v>
      </c>
      <c r="F7" s="60">
        <v>525311</v>
      </c>
      <c r="G7" s="60">
        <v>0</v>
      </c>
      <c r="H7" s="60">
        <v>1136569</v>
      </c>
      <c r="I7" s="60">
        <v>1661880</v>
      </c>
      <c r="J7" s="60">
        <v>8434</v>
      </c>
      <c r="K7" s="60">
        <v>1456527</v>
      </c>
      <c r="L7" s="60">
        <v>557249</v>
      </c>
      <c r="M7" s="60">
        <v>2022210</v>
      </c>
      <c r="N7" s="60">
        <v>178106</v>
      </c>
      <c r="O7" s="60">
        <v>654378</v>
      </c>
      <c r="P7" s="60">
        <v>429040</v>
      </c>
      <c r="Q7" s="60">
        <v>1261524</v>
      </c>
      <c r="R7" s="60">
        <v>12648</v>
      </c>
      <c r="S7" s="60">
        <v>934513</v>
      </c>
      <c r="T7" s="60">
        <v>220000</v>
      </c>
      <c r="U7" s="60">
        <v>1167161</v>
      </c>
      <c r="V7" s="60">
        <v>6112775</v>
      </c>
      <c r="W7" s="60">
        <v>4500000</v>
      </c>
      <c r="X7" s="60">
        <v>1612775</v>
      </c>
      <c r="Y7" s="61">
        <v>35.84</v>
      </c>
      <c r="Z7" s="62">
        <v>5400000</v>
      </c>
    </row>
    <row r="8" spans="1:26" ht="13.5">
      <c r="A8" s="58" t="s">
        <v>34</v>
      </c>
      <c r="B8" s="19">
        <v>194400126</v>
      </c>
      <c r="C8" s="19">
        <v>0</v>
      </c>
      <c r="D8" s="59">
        <v>207295350</v>
      </c>
      <c r="E8" s="60">
        <v>236467203</v>
      </c>
      <c r="F8" s="60">
        <v>97668000</v>
      </c>
      <c r="G8" s="60">
        <v>0</v>
      </c>
      <c r="H8" s="60">
        <v>97668000</v>
      </c>
      <c r="I8" s="60">
        <v>195336000</v>
      </c>
      <c r="J8" s="60">
        <v>0</v>
      </c>
      <c r="K8" s="60">
        <v>72517000</v>
      </c>
      <c r="L8" s="60">
        <v>12000</v>
      </c>
      <c r="M8" s="60">
        <v>72529000</v>
      </c>
      <c r="N8" s="60">
        <v>0</v>
      </c>
      <c r="O8" s="60">
        <v>17906369</v>
      </c>
      <c r="P8" s="60">
        <v>58602000</v>
      </c>
      <c r="Q8" s="60">
        <v>76508369</v>
      </c>
      <c r="R8" s="60">
        <v>0</v>
      </c>
      <c r="S8" s="60">
        <v>351192</v>
      </c>
      <c r="T8" s="60">
        <v>0</v>
      </c>
      <c r="U8" s="60">
        <v>351192</v>
      </c>
      <c r="V8" s="60">
        <v>344724561</v>
      </c>
      <c r="W8" s="60">
        <v>207295356</v>
      </c>
      <c r="X8" s="60">
        <v>137429205</v>
      </c>
      <c r="Y8" s="61">
        <v>66.3</v>
      </c>
      <c r="Z8" s="62">
        <v>236467203</v>
      </c>
    </row>
    <row r="9" spans="1:26" ht="13.5">
      <c r="A9" s="58" t="s">
        <v>35</v>
      </c>
      <c r="B9" s="19">
        <v>24913719</v>
      </c>
      <c r="C9" s="19">
        <v>0</v>
      </c>
      <c r="D9" s="59">
        <v>15887030</v>
      </c>
      <c r="E9" s="60">
        <v>19071672</v>
      </c>
      <c r="F9" s="60">
        <v>959715</v>
      </c>
      <c r="G9" s="60">
        <v>519808</v>
      </c>
      <c r="H9" s="60">
        <v>1528158</v>
      </c>
      <c r="I9" s="60">
        <v>3007681</v>
      </c>
      <c r="J9" s="60">
        <v>1692530</v>
      </c>
      <c r="K9" s="60">
        <v>2651495</v>
      </c>
      <c r="L9" s="60">
        <v>1031035</v>
      </c>
      <c r="M9" s="60">
        <v>5375060</v>
      </c>
      <c r="N9" s="60">
        <v>1449987</v>
      </c>
      <c r="O9" s="60">
        <v>1950488</v>
      </c>
      <c r="P9" s="60">
        <v>2507379</v>
      </c>
      <c r="Q9" s="60">
        <v>5907854</v>
      </c>
      <c r="R9" s="60">
        <v>2282394</v>
      </c>
      <c r="S9" s="60">
        <v>1135714</v>
      </c>
      <c r="T9" s="60">
        <v>1518010</v>
      </c>
      <c r="U9" s="60">
        <v>4936118</v>
      </c>
      <c r="V9" s="60">
        <v>19226713</v>
      </c>
      <c r="W9" s="60">
        <v>15887052</v>
      </c>
      <c r="X9" s="60">
        <v>3339661</v>
      </c>
      <c r="Y9" s="61">
        <v>21.02</v>
      </c>
      <c r="Z9" s="62">
        <v>19071672</v>
      </c>
    </row>
    <row r="10" spans="1:26" ht="25.5">
      <c r="A10" s="63" t="s">
        <v>278</v>
      </c>
      <c r="B10" s="64">
        <f>SUM(B5:B9)</f>
        <v>247404827</v>
      </c>
      <c r="C10" s="64">
        <f>SUM(C5:C9)</f>
        <v>0</v>
      </c>
      <c r="D10" s="65">
        <f aca="true" t="shared" si="0" ref="D10:Z10">SUM(D5:D9)</f>
        <v>251254348</v>
      </c>
      <c r="E10" s="66">
        <f t="shared" si="0"/>
        <v>284510843</v>
      </c>
      <c r="F10" s="66">
        <f t="shared" si="0"/>
        <v>99153026</v>
      </c>
      <c r="G10" s="66">
        <f t="shared" si="0"/>
        <v>20401894</v>
      </c>
      <c r="H10" s="66">
        <f t="shared" si="0"/>
        <v>101132674</v>
      </c>
      <c r="I10" s="66">
        <f t="shared" si="0"/>
        <v>220687594</v>
      </c>
      <c r="J10" s="66">
        <f t="shared" si="0"/>
        <v>2006626</v>
      </c>
      <c r="K10" s="66">
        <f t="shared" si="0"/>
        <v>77233205</v>
      </c>
      <c r="L10" s="66">
        <f t="shared" si="0"/>
        <v>2058326</v>
      </c>
      <c r="M10" s="66">
        <f t="shared" si="0"/>
        <v>81298157</v>
      </c>
      <c r="N10" s="66">
        <f t="shared" si="0"/>
        <v>2862036</v>
      </c>
      <c r="O10" s="66">
        <f t="shared" si="0"/>
        <v>20511235</v>
      </c>
      <c r="P10" s="66">
        <f t="shared" si="0"/>
        <v>61624992</v>
      </c>
      <c r="Q10" s="66">
        <f t="shared" si="0"/>
        <v>84998263</v>
      </c>
      <c r="R10" s="66">
        <f t="shared" si="0"/>
        <v>3051805</v>
      </c>
      <c r="S10" s="66">
        <f t="shared" si="0"/>
        <v>2744484</v>
      </c>
      <c r="T10" s="66">
        <f t="shared" si="0"/>
        <v>2736010</v>
      </c>
      <c r="U10" s="66">
        <f t="shared" si="0"/>
        <v>8532299</v>
      </c>
      <c r="V10" s="66">
        <f t="shared" si="0"/>
        <v>395516313</v>
      </c>
      <c r="W10" s="66">
        <f t="shared" si="0"/>
        <v>251254386</v>
      </c>
      <c r="X10" s="66">
        <f t="shared" si="0"/>
        <v>144261927</v>
      </c>
      <c r="Y10" s="67">
        <f>+IF(W10&lt;&gt;0,(X10/W10)*100,0)</f>
        <v>57.41668008135786</v>
      </c>
      <c r="Z10" s="68">
        <f t="shared" si="0"/>
        <v>284510843</v>
      </c>
    </row>
    <row r="11" spans="1:26" ht="13.5">
      <c r="A11" s="58" t="s">
        <v>37</v>
      </c>
      <c r="B11" s="19">
        <v>130821838</v>
      </c>
      <c r="C11" s="19">
        <v>0</v>
      </c>
      <c r="D11" s="59">
        <v>146304231</v>
      </c>
      <c r="E11" s="60">
        <v>154497086</v>
      </c>
      <c r="F11" s="60">
        <v>14384383</v>
      </c>
      <c r="G11" s="60">
        <v>14718655</v>
      </c>
      <c r="H11" s="60">
        <v>25720551</v>
      </c>
      <c r="I11" s="60">
        <v>54823589</v>
      </c>
      <c r="J11" s="60">
        <v>15502243</v>
      </c>
      <c r="K11" s="60">
        <v>18552232</v>
      </c>
      <c r="L11" s="60">
        <v>14484690</v>
      </c>
      <c r="M11" s="60">
        <v>48539165</v>
      </c>
      <c r="N11" s="60">
        <v>12972796</v>
      </c>
      <c r="O11" s="60">
        <v>2258798</v>
      </c>
      <c r="P11" s="60">
        <v>14496188</v>
      </c>
      <c r="Q11" s="60">
        <v>29727782</v>
      </c>
      <c r="R11" s="60">
        <v>12403719</v>
      </c>
      <c r="S11" s="60">
        <v>14895605</v>
      </c>
      <c r="T11" s="60">
        <v>12419900</v>
      </c>
      <c r="U11" s="60">
        <v>39719224</v>
      </c>
      <c r="V11" s="60">
        <v>172809760</v>
      </c>
      <c r="W11" s="60">
        <v>146304228</v>
      </c>
      <c r="X11" s="60">
        <v>26505532</v>
      </c>
      <c r="Y11" s="61">
        <v>18.12</v>
      </c>
      <c r="Z11" s="62">
        <v>154497086</v>
      </c>
    </row>
    <row r="12" spans="1:26" ht="13.5">
      <c r="A12" s="58" t="s">
        <v>38</v>
      </c>
      <c r="B12" s="19">
        <v>22141052</v>
      </c>
      <c r="C12" s="19">
        <v>0</v>
      </c>
      <c r="D12" s="59">
        <v>24139862</v>
      </c>
      <c r="E12" s="60">
        <v>25525845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1710322</v>
      </c>
      <c r="O12" s="60">
        <v>0</v>
      </c>
      <c r="P12" s="60">
        <v>0</v>
      </c>
      <c r="Q12" s="60">
        <v>1710322</v>
      </c>
      <c r="R12" s="60">
        <v>2055290</v>
      </c>
      <c r="S12" s="60">
        <v>0</v>
      </c>
      <c r="T12" s="60">
        <v>2053000</v>
      </c>
      <c r="U12" s="60">
        <v>4108290</v>
      </c>
      <c r="V12" s="60">
        <v>5818612</v>
      </c>
      <c r="W12" s="60">
        <v>24139860</v>
      </c>
      <c r="X12" s="60">
        <v>-18321248</v>
      </c>
      <c r="Y12" s="61">
        <v>-75.9</v>
      </c>
      <c r="Z12" s="62">
        <v>25525845</v>
      </c>
    </row>
    <row r="13" spans="1:26" ht="13.5">
      <c r="A13" s="58" t="s">
        <v>279</v>
      </c>
      <c r="B13" s="19">
        <v>107242494</v>
      </c>
      <c r="C13" s="19">
        <v>0</v>
      </c>
      <c r="D13" s="59">
        <v>47099209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3924917</v>
      </c>
      <c r="O13" s="60">
        <v>0</v>
      </c>
      <c r="P13" s="60">
        <v>3924917</v>
      </c>
      <c r="Q13" s="60">
        <v>7849834</v>
      </c>
      <c r="R13" s="60">
        <v>3924917</v>
      </c>
      <c r="S13" s="60">
        <v>0</v>
      </c>
      <c r="T13" s="60">
        <v>3925000</v>
      </c>
      <c r="U13" s="60">
        <v>7849917</v>
      </c>
      <c r="V13" s="60">
        <v>15699751</v>
      </c>
      <c r="W13" s="60">
        <v>47099208</v>
      </c>
      <c r="X13" s="60">
        <v>-31399457</v>
      </c>
      <c r="Y13" s="61">
        <v>-66.67</v>
      </c>
      <c r="Z13" s="62">
        <v>0</v>
      </c>
    </row>
    <row r="14" spans="1:26" ht="13.5">
      <c r="A14" s="58" t="s">
        <v>40</v>
      </c>
      <c r="B14" s="19">
        <v>747542</v>
      </c>
      <c r="C14" s="19">
        <v>0</v>
      </c>
      <c r="D14" s="59">
        <v>1200000</v>
      </c>
      <c r="E14" s="60">
        <v>1820000</v>
      </c>
      <c r="F14" s="60">
        <v>52691</v>
      </c>
      <c r="G14" s="60">
        <v>0</v>
      </c>
      <c r="H14" s="60">
        <v>120372</v>
      </c>
      <c r="I14" s="60">
        <v>173063</v>
      </c>
      <c r="J14" s="60">
        <v>131596</v>
      </c>
      <c r="K14" s="60">
        <v>265114</v>
      </c>
      <c r="L14" s="60">
        <v>110978</v>
      </c>
      <c r="M14" s="60">
        <v>507688</v>
      </c>
      <c r="N14" s="60">
        <v>110393</v>
      </c>
      <c r="O14" s="60">
        <v>166488</v>
      </c>
      <c r="P14" s="60">
        <v>65398</v>
      </c>
      <c r="Q14" s="60">
        <v>342279</v>
      </c>
      <c r="R14" s="60">
        <v>159980</v>
      </c>
      <c r="S14" s="60">
        <v>220559</v>
      </c>
      <c r="T14" s="60">
        <v>155579</v>
      </c>
      <c r="U14" s="60">
        <v>536118</v>
      </c>
      <c r="V14" s="60">
        <v>1559148</v>
      </c>
      <c r="W14" s="60">
        <v>1200000</v>
      </c>
      <c r="X14" s="60">
        <v>359148</v>
      </c>
      <c r="Y14" s="61">
        <v>29.93</v>
      </c>
      <c r="Z14" s="62">
        <v>1820000</v>
      </c>
    </row>
    <row r="15" spans="1:26" ht="13.5">
      <c r="A15" s="58" t="s">
        <v>41</v>
      </c>
      <c r="B15" s="19">
        <v>17689853</v>
      </c>
      <c r="C15" s="19">
        <v>0</v>
      </c>
      <c r="D15" s="59">
        <v>14455000</v>
      </c>
      <c r="E15" s="60">
        <v>16555300</v>
      </c>
      <c r="F15" s="60">
        <v>4443</v>
      </c>
      <c r="G15" s="60">
        <v>0</v>
      </c>
      <c r="H15" s="60">
        <v>2302701</v>
      </c>
      <c r="I15" s="60">
        <v>2307144</v>
      </c>
      <c r="J15" s="60">
        <v>1387318</v>
      </c>
      <c r="K15" s="60">
        <v>1902944</v>
      </c>
      <c r="L15" s="60">
        <v>1167838</v>
      </c>
      <c r="M15" s="60">
        <v>4458100</v>
      </c>
      <c r="N15" s="60">
        <v>145491</v>
      </c>
      <c r="O15" s="60">
        <v>390510</v>
      </c>
      <c r="P15" s="60">
        <v>2447748</v>
      </c>
      <c r="Q15" s="60">
        <v>2983749</v>
      </c>
      <c r="R15" s="60">
        <v>1081134</v>
      </c>
      <c r="S15" s="60">
        <v>2216505</v>
      </c>
      <c r="T15" s="60">
        <v>744000</v>
      </c>
      <c r="U15" s="60">
        <v>4041639</v>
      </c>
      <c r="V15" s="60">
        <v>13790632</v>
      </c>
      <c r="W15" s="60">
        <v>14454996</v>
      </c>
      <c r="X15" s="60">
        <v>-664364</v>
      </c>
      <c r="Y15" s="61">
        <v>-4.6</v>
      </c>
      <c r="Z15" s="62">
        <v>16555300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95518570</v>
      </c>
      <c r="C17" s="19">
        <v>0</v>
      </c>
      <c r="D17" s="59">
        <v>68154368</v>
      </c>
      <c r="E17" s="60">
        <v>246111905</v>
      </c>
      <c r="F17" s="60">
        <v>671611</v>
      </c>
      <c r="G17" s="60">
        <v>221087</v>
      </c>
      <c r="H17" s="60">
        <v>3073140</v>
      </c>
      <c r="I17" s="60">
        <v>3965838</v>
      </c>
      <c r="J17" s="60">
        <v>4970472</v>
      </c>
      <c r="K17" s="60">
        <v>7843771</v>
      </c>
      <c r="L17" s="60">
        <v>8070724</v>
      </c>
      <c r="M17" s="60">
        <v>20884967</v>
      </c>
      <c r="N17" s="60">
        <v>2348488</v>
      </c>
      <c r="O17" s="60">
        <v>2344370</v>
      </c>
      <c r="P17" s="60">
        <v>7154913</v>
      </c>
      <c r="Q17" s="60">
        <v>11847771</v>
      </c>
      <c r="R17" s="60">
        <v>5875826</v>
      </c>
      <c r="S17" s="60">
        <v>4875835</v>
      </c>
      <c r="T17" s="60">
        <v>3160145</v>
      </c>
      <c r="U17" s="60">
        <v>13911806</v>
      </c>
      <c r="V17" s="60">
        <v>50610382</v>
      </c>
      <c r="W17" s="60">
        <v>68154360</v>
      </c>
      <c r="X17" s="60">
        <v>-17543978</v>
      </c>
      <c r="Y17" s="61">
        <v>-25.74</v>
      </c>
      <c r="Z17" s="62">
        <v>246111905</v>
      </c>
    </row>
    <row r="18" spans="1:26" ht="13.5">
      <c r="A18" s="70" t="s">
        <v>44</v>
      </c>
      <c r="B18" s="71">
        <f>SUM(B11:B17)</f>
        <v>374161349</v>
      </c>
      <c r="C18" s="71">
        <f>SUM(C11:C17)</f>
        <v>0</v>
      </c>
      <c r="D18" s="72">
        <f aca="true" t="shared" si="1" ref="D18:Z18">SUM(D11:D17)</f>
        <v>301352670</v>
      </c>
      <c r="E18" s="73">
        <f t="shared" si="1"/>
        <v>444510136</v>
      </c>
      <c r="F18" s="73">
        <f t="shared" si="1"/>
        <v>15113128</v>
      </c>
      <c r="G18" s="73">
        <f t="shared" si="1"/>
        <v>14939742</v>
      </c>
      <c r="H18" s="73">
        <f t="shared" si="1"/>
        <v>31216764</v>
      </c>
      <c r="I18" s="73">
        <f t="shared" si="1"/>
        <v>61269634</v>
      </c>
      <c r="J18" s="73">
        <f t="shared" si="1"/>
        <v>21991629</v>
      </c>
      <c r="K18" s="73">
        <f t="shared" si="1"/>
        <v>28564061</v>
      </c>
      <c r="L18" s="73">
        <f t="shared" si="1"/>
        <v>23834230</v>
      </c>
      <c r="M18" s="73">
        <f t="shared" si="1"/>
        <v>74389920</v>
      </c>
      <c r="N18" s="73">
        <f t="shared" si="1"/>
        <v>21212407</v>
      </c>
      <c r="O18" s="73">
        <f t="shared" si="1"/>
        <v>5160166</v>
      </c>
      <c r="P18" s="73">
        <f t="shared" si="1"/>
        <v>28089164</v>
      </c>
      <c r="Q18" s="73">
        <f t="shared" si="1"/>
        <v>54461737</v>
      </c>
      <c r="R18" s="73">
        <f t="shared" si="1"/>
        <v>25500866</v>
      </c>
      <c r="S18" s="73">
        <f t="shared" si="1"/>
        <v>22208504</v>
      </c>
      <c r="T18" s="73">
        <f t="shared" si="1"/>
        <v>22457624</v>
      </c>
      <c r="U18" s="73">
        <f t="shared" si="1"/>
        <v>70166994</v>
      </c>
      <c r="V18" s="73">
        <f t="shared" si="1"/>
        <v>260288285</v>
      </c>
      <c r="W18" s="73">
        <f t="shared" si="1"/>
        <v>301352652</v>
      </c>
      <c r="X18" s="73">
        <f t="shared" si="1"/>
        <v>-41064367</v>
      </c>
      <c r="Y18" s="67">
        <f>+IF(W18&lt;&gt;0,(X18/W18)*100,0)</f>
        <v>-13.626681805342134</v>
      </c>
      <c r="Z18" s="74">
        <f t="shared" si="1"/>
        <v>444510136</v>
      </c>
    </row>
    <row r="19" spans="1:26" ht="13.5">
      <c r="A19" s="70" t="s">
        <v>45</v>
      </c>
      <c r="B19" s="75">
        <f>+B10-B18</f>
        <v>-126756522</v>
      </c>
      <c r="C19" s="75">
        <f>+C10-C18</f>
        <v>0</v>
      </c>
      <c r="D19" s="76">
        <f aca="true" t="shared" si="2" ref="D19:Z19">+D10-D18</f>
        <v>-50098322</v>
      </c>
      <c r="E19" s="77">
        <f t="shared" si="2"/>
        <v>-159999293</v>
      </c>
      <c r="F19" s="77">
        <f t="shared" si="2"/>
        <v>84039898</v>
      </c>
      <c r="G19" s="77">
        <f t="shared" si="2"/>
        <v>5462152</v>
      </c>
      <c r="H19" s="77">
        <f t="shared" si="2"/>
        <v>69915910</v>
      </c>
      <c r="I19" s="77">
        <f t="shared" si="2"/>
        <v>159417960</v>
      </c>
      <c r="J19" s="77">
        <f t="shared" si="2"/>
        <v>-19985003</v>
      </c>
      <c r="K19" s="77">
        <f t="shared" si="2"/>
        <v>48669144</v>
      </c>
      <c r="L19" s="77">
        <f t="shared" si="2"/>
        <v>-21775904</v>
      </c>
      <c r="M19" s="77">
        <f t="shared" si="2"/>
        <v>6908237</v>
      </c>
      <c r="N19" s="77">
        <f t="shared" si="2"/>
        <v>-18350371</v>
      </c>
      <c r="O19" s="77">
        <f t="shared" si="2"/>
        <v>15351069</v>
      </c>
      <c r="P19" s="77">
        <f t="shared" si="2"/>
        <v>33535828</v>
      </c>
      <c r="Q19" s="77">
        <f t="shared" si="2"/>
        <v>30536526</v>
      </c>
      <c r="R19" s="77">
        <f t="shared" si="2"/>
        <v>-22449061</v>
      </c>
      <c r="S19" s="77">
        <f t="shared" si="2"/>
        <v>-19464020</v>
      </c>
      <c r="T19" s="77">
        <f t="shared" si="2"/>
        <v>-19721614</v>
      </c>
      <c r="U19" s="77">
        <f t="shared" si="2"/>
        <v>-61634695</v>
      </c>
      <c r="V19" s="77">
        <f t="shared" si="2"/>
        <v>135228028</v>
      </c>
      <c r="W19" s="77">
        <f>IF(E10=E18,0,W10-W18)</f>
        <v>-50098266</v>
      </c>
      <c r="X19" s="77">
        <f t="shared" si="2"/>
        <v>185326294</v>
      </c>
      <c r="Y19" s="78">
        <f>+IF(W19&lt;&gt;0,(X19/W19)*100,0)</f>
        <v>-369.92556588685125</v>
      </c>
      <c r="Z19" s="79">
        <f t="shared" si="2"/>
        <v>-159999293</v>
      </c>
    </row>
    <row r="20" spans="1:26" ht="13.5">
      <c r="A20" s="58" t="s">
        <v>46</v>
      </c>
      <c r="B20" s="19">
        <v>88741933</v>
      </c>
      <c r="C20" s="19">
        <v>0</v>
      </c>
      <c r="D20" s="59">
        <v>107806650</v>
      </c>
      <c r="E20" s="60">
        <v>97670920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50547</v>
      </c>
      <c r="L20" s="60">
        <v>840111</v>
      </c>
      <c r="M20" s="60">
        <v>890658</v>
      </c>
      <c r="N20" s="60">
        <v>0</v>
      </c>
      <c r="O20" s="60">
        <v>575470</v>
      </c>
      <c r="P20" s="60">
        <v>292800</v>
      </c>
      <c r="Q20" s="60">
        <v>868270</v>
      </c>
      <c r="R20" s="60">
        <v>0</v>
      </c>
      <c r="S20" s="60">
        <v>13613217</v>
      </c>
      <c r="T20" s="60">
        <v>0</v>
      </c>
      <c r="U20" s="60">
        <v>13613217</v>
      </c>
      <c r="V20" s="60">
        <v>15372145</v>
      </c>
      <c r="W20" s="60">
        <v>107806656</v>
      </c>
      <c r="X20" s="60">
        <v>-92434511</v>
      </c>
      <c r="Y20" s="61">
        <v>-85.74</v>
      </c>
      <c r="Z20" s="62">
        <v>97670920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-38014589</v>
      </c>
      <c r="C22" s="86">
        <f>SUM(C19:C21)</f>
        <v>0</v>
      </c>
      <c r="D22" s="87">
        <f aca="true" t="shared" si="3" ref="D22:Z22">SUM(D19:D21)</f>
        <v>57708328</v>
      </c>
      <c r="E22" s="88">
        <f t="shared" si="3"/>
        <v>-62328373</v>
      </c>
      <c r="F22" s="88">
        <f t="shared" si="3"/>
        <v>84039898</v>
      </c>
      <c r="G22" s="88">
        <f t="shared" si="3"/>
        <v>5462152</v>
      </c>
      <c r="H22" s="88">
        <f t="shared" si="3"/>
        <v>69915910</v>
      </c>
      <c r="I22" s="88">
        <f t="shared" si="3"/>
        <v>159417960</v>
      </c>
      <c r="J22" s="88">
        <f t="shared" si="3"/>
        <v>-19985003</v>
      </c>
      <c r="K22" s="88">
        <f t="shared" si="3"/>
        <v>48719691</v>
      </c>
      <c r="L22" s="88">
        <f t="shared" si="3"/>
        <v>-20935793</v>
      </c>
      <c r="M22" s="88">
        <f t="shared" si="3"/>
        <v>7798895</v>
      </c>
      <c r="N22" s="88">
        <f t="shared" si="3"/>
        <v>-18350371</v>
      </c>
      <c r="O22" s="88">
        <f t="shared" si="3"/>
        <v>15926539</v>
      </c>
      <c r="P22" s="88">
        <f t="shared" si="3"/>
        <v>33828628</v>
      </c>
      <c r="Q22" s="88">
        <f t="shared" si="3"/>
        <v>31404796</v>
      </c>
      <c r="R22" s="88">
        <f t="shared" si="3"/>
        <v>-22449061</v>
      </c>
      <c r="S22" s="88">
        <f t="shared" si="3"/>
        <v>-5850803</v>
      </c>
      <c r="T22" s="88">
        <f t="shared" si="3"/>
        <v>-19721614</v>
      </c>
      <c r="U22" s="88">
        <f t="shared" si="3"/>
        <v>-48021478</v>
      </c>
      <c r="V22" s="88">
        <f t="shared" si="3"/>
        <v>150600173</v>
      </c>
      <c r="W22" s="88">
        <f t="shared" si="3"/>
        <v>57708390</v>
      </c>
      <c r="X22" s="88">
        <f t="shared" si="3"/>
        <v>92891783</v>
      </c>
      <c r="Y22" s="89">
        <f>+IF(W22&lt;&gt;0,(X22/W22)*100,0)</f>
        <v>160.96755255171735</v>
      </c>
      <c r="Z22" s="90">
        <f t="shared" si="3"/>
        <v>-62328373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-38014589</v>
      </c>
      <c r="C24" s="75">
        <f>SUM(C22:C23)</f>
        <v>0</v>
      </c>
      <c r="D24" s="76">
        <f aca="true" t="shared" si="4" ref="D24:Z24">SUM(D22:D23)</f>
        <v>57708328</v>
      </c>
      <c r="E24" s="77">
        <f t="shared" si="4"/>
        <v>-62328373</v>
      </c>
      <c r="F24" s="77">
        <f t="shared" si="4"/>
        <v>84039898</v>
      </c>
      <c r="G24" s="77">
        <f t="shared" si="4"/>
        <v>5462152</v>
      </c>
      <c r="H24" s="77">
        <f t="shared" si="4"/>
        <v>69915910</v>
      </c>
      <c r="I24" s="77">
        <f t="shared" si="4"/>
        <v>159417960</v>
      </c>
      <c r="J24" s="77">
        <f t="shared" si="4"/>
        <v>-19985003</v>
      </c>
      <c r="K24" s="77">
        <f t="shared" si="4"/>
        <v>48719691</v>
      </c>
      <c r="L24" s="77">
        <f t="shared" si="4"/>
        <v>-20935793</v>
      </c>
      <c r="M24" s="77">
        <f t="shared" si="4"/>
        <v>7798895</v>
      </c>
      <c r="N24" s="77">
        <f t="shared" si="4"/>
        <v>-18350371</v>
      </c>
      <c r="O24" s="77">
        <f t="shared" si="4"/>
        <v>15926539</v>
      </c>
      <c r="P24" s="77">
        <f t="shared" si="4"/>
        <v>33828628</v>
      </c>
      <c r="Q24" s="77">
        <f t="shared" si="4"/>
        <v>31404796</v>
      </c>
      <c r="R24" s="77">
        <f t="shared" si="4"/>
        <v>-22449061</v>
      </c>
      <c r="S24" s="77">
        <f t="shared" si="4"/>
        <v>-5850803</v>
      </c>
      <c r="T24" s="77">
        <f t="shared" si="4"/>
        <v>-19721614</v>
      </c>
      <c r="U24" s="77">
        <f t="shared" si="4"/>
        <v>-48021478</v>
      </c>
      <c r="V24" s="77">
        <f t="shared" si="4"/>
        <v>150600173</v>
      </c>
      <c r="W24" s="77">
        <f t="shared" si="4"/>
        <v>57708390</v>
      </c>
      <c r="X24" s="77">
        <f t="shared" si="4"/>
        <v>92891783</v>
      </c>
      <c r="Y24" s="78">
        <f>+IF(W24&lt;&gt;0,(X24/W24)*100,0)</f>
        <v>160.96755255171735</v>
      </c>
      <c r="Z24" s="79">
        <f t="shared" si="4"/>
        <v>-62328373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90586486</v>
      </c>
      <c r="C27" s="22">
        <v>0</v>
      </c>
      <c r="D27" s="99">
        <v>107806650</v>
      </c>
      <c r="E27" s="100">
        <v>105067615</v>
      </c>
      <c r="F27" s="100">
        <v>0</v>
      </c>
      <c r="G27" s="100">
        <v>0</v>
      </c>
      <c r="H27" s="100">
        <v>180521</v>
      </c>
      <c r="I27" s="100">
        <v>180521</v>
      </c>
      <c r="J27" s="100">
        <v>6381412</v>
      </c>
      <c r="K27" s="100">
        <v>846714</v>
      </c>
      <c r="L27" s="100">
        <v>6019928</v>
      </c>
      <c r="M27" s="100">
        <v>13248054</v>
      </c>
      <c r="N27" s="100">
        <v>18790</v>
      </c>
      <c r="O27" s="100">
        <v>1419249</v>
      </c>
      <c r="P27" s="100">
        <v>303073</v>
      </c>
      <c r="Q27" s="100">
        <v>1741112</v>
      </c>
      <c r="R27" s="100">
        <v>433355</v>
      </c>
      <c r="S27" s="100">
        <v>0</v>
      </c>
      <c r="T27" s="100">
        <v>0</v>
      </c>
      <c r="U27" s="100">
        <v>433355</v>
      </c>
      <c r="V27" s="100">
        <v>15603042</v>
      </c>
      <c r="W27" s="100">
        <v>105067615</v>
      </c>
      <c r="X27" s="100">
        <v>-89464573</v>
      </c>
      <c r="Y27" s="101">
        <v>-85.15</v>
      </c>
      <c r="Z27" s="102">
        <v>105067615</v>
      </c>
    </row>
    <row r="28" spans="1:26" ht="13.5">
      <c r="A28" s="103" t="s">
        <v>46</v>
      </c>
      <c r="B28" s="19">
        <v>90586486</v>
      </c>
      <c r="C28" s="19">
        <v>0</v>
      </c>
      <c r="D28" s="59">
        <v>107806650</v>
      </c>
      <c r="E28" s="60">
        <v>105067615</v>
      </c>
      <c r="F28" s="60">
        <v>0</v>
      </c>
      <c r="G28" s="60">
        <v>0</v>
      </c>
      <c r="H28" s="60">
        <v>180521</v>
      </c>
      <c r="I28" s="60">
        <v>180521</v>
      </c>
      <c r="J28" s="60">
        <v>6381412</v>
      </c>
      <c r="K28" s="60">
        <v>846714</v>
      </c>
      <c r="L28" s="60">
        <v>6019928</v>
      </c>
      <c r="M28" s="60">
        <v>13248054</v>
      </c>
      <c r="N28" s="60">
        <v>18790</v>
      </c>
      <c r="O28" s="60">
        <v>1419249</v>
      </c>
      <c r="P28" s="60">
        <v>303073</v>
      </c>
      <c r="Q28" s="60">
        <v>1741112</v>
      </c>
      <c r="R28" s="60">
        <v>433355</v>
      </c>
      <c r="S28" s="60">
        <v>0</v>
      </c>
      <c r="T28" s="60">
        <v>0</v>
      </c>
      <c r="U28" s="60">
        <v>433355</v>
      </c>
      <c r="V28" s="60">
        <v>15603042</v>
      </c>
      <c r="W28" s="60">
        <v>105067615</v>
      </c>
      <c r="X28" s="60">
        <v>-89464573</v>
      </c>
      <c r="Y28" s="61">
        <v>-85.15</v>
      </c>
      <c r="Z28" s="62">
        <v>105067615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90586486</v>
      </c>
      <c r="C32" s="22">
        <f>SUM(C28:C31)</f>
        <v>0</v>
      </c>
      <c r="D32" s="99">
        <f aca="true" t="shared" si="5" ref="D32:Z32">SUM(D28:D31)</f>
        <v>107806650</v>
      </c>
      <c r="E32" s="100">
        <f t="shared" si="5"/>
        <v>105067615</v>
      </c>
      <c r="F32" s="100">
        <f t="shared" si="5"/>
        <v>0</v>
      </c>
      <c r="G32" s="100">
        <f t="shared" si="5"/>
        <v>0</v>
      </c>
      <c r="H32" s="100">
        <f t="shared" si="5"/>
        <v>180521</v>
      </c>
      <c r="I32" s="100">
        <f t="shared" si="5"/>
        <v>180521</v>
      </c>
      <c r="J32" s="100">
        <f t="shared" si="5"/>
        <v>6381412</v>
      </c>
      <c r="K32" s="100">
        <f t="shared" si="5"/>
        <v>846714</v>
      </c>
      <c r="L32" s="100">
        <f t="shared" si="5"/>
        <v>6019928</v>
      </c>
      <c r="M32" s="100">
        <f t="shared" si="5"/>
        <v>13248054</v>
      </c>
      <c r="N32" s="100">
        <f t="shared" si="5"/>
        <v>18790</v>
      </c>
      <c r="O32" s="100">
        <f t="shared" si="5"/>
        <v>1419249</v>
      </c>
      <c r="P32" s="100">
        <f t="shared" si="5"/>
        <v>303073</v>
      </c>
      <c r="Q32" s="100">
        <f t="shared" si="5"/>
        <v>1741112</v>
      </c>
      <c r="R32" s="100">
        <f t="shared" si="5"/>
        <v>433355</v>
      </c>
      <c r="S32" s="100">
        <f t="shared" si="5"/>
        <v>0</v>
      </c>
      <c r="T32" s="100">
        <f t="shared" si="5"/>
        <v>0</v>
      </c>
      <c r="U32" s="100">
        <f t="shared" si="5"/>
        <v>433355</v>
      </c>
      <c r="V32" s="100">
        <f t="shared" si="5"/>
        <v>15603042</v>
      </c>
      <c r="W32" s="100">
        <f t="shared" si="5"/>
        <v>105067615</v>
      </c>
      <c r="X32" s="100">
        <f t="shared" si="5"/>
        <v>-89464573</v>
      </c>
      <c r="Y32" s="101">
        <f>+IF(W32&lt;&gt;0,(X32/W32)*100,0)</f>
        <v>-85.14952300002241</v>
      </c>
      <c r="Z32" s="102">
        <f t="shared" si="5"/>
        <v>105067615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80148510</v>
      </c>
      <c r="C35" s="19">
        <v>0</v>
      </c>
      <c r="D35" s="59">
        <v>134250338</v>
      </c>
      <c r="E35" s="60">
        <v>134250337</v>
      </c>
      <c r="F35" s="60">
        <v>152616013</v>
      </c>
      <c r="G35" s="60">
        <v>264568211</v>
      </c>
      <c r="H35" s="60">
        <v>229400367</v>
      </c>
      <c r="I35" s="60">
        <v>229400367</v>
      </c>
      <c r="J35" s="60">
        <v>154187858</v>
      </c>
      <c r="K35" s="60">
        <v>160548008</v>
      </c>
      <c r="L35" s="60">
        <v>183309991</v>
      </c>
      <c r="M35" s="60">
        <v>183309991</v>
      </c>
      <c r="N35" s="60">
        <v>188320941</v>
      </c>
      <c r="O35" s="60">
        <v>158208194</v>
      </c>
      <c r="P35" s="60">
        <v>210660848</v>
      </c>
      <c r="Q35" s="60">
        <v>210660848</v>
      </c>
      <c r="R35" s="60">
        <v>175051024</v>
      </c>
      <c r="S35" s="60">
        <v>147156973</v>
      </c>
      <c r="T35" s="60">
        <v>110473915</v>
      </c>
      <c r="U35" s="60">
        <v>110473915</v>
      </c>
      <c r="V35" s="60">
        <v>110473915</v>
      </c>
      <c r="W35" s="60">
        <v>134250337</v>
      </c>
      <c r="X35" s="60">
        <v>-23776422</v>
      </c>
      <c r="Y35" s="61">
        <v>-17.71</v>
      </c>
      <c r="Z35" s="62">
        <v>134250337</v>
      </c>
    </row>
    <row r="36" spans="1:26" ht="13.5">
      <c r="A36" s="58" t="s">
        <v>57</v>
      </c>
      <c r="B36" s="19">
        <v>829464144</v>
      </c>
      <c r="C36" s="19">
        <v>0</v>
      </c>
      <c r="D36" s="59">
        <v>592748000</v>
      </c>
      <c r="E36" s="60">
        <v>602571000</v>
      </c>
      <c r="F36" s="60">
        <v>5284397</v>
      </c>
      <c r="G36" s="60">
        <v>9318184</v>
      </c>
      <c r="H36" s="60">
        <v>18799870</v>
      </c>
      <c r="I36" s="60">
        <v>18799870</v>
      </c>
      <c r="J36" s="60">
        <v>28614763</v>
      </c>
      <c r="K36" s="60">
        <v>32347816</v>
      </c>
      <c r="L36" s="60">
        <v>45682297</v>
      </c>
      <c r="M36" s="60">
        <v>45682297</v>
      </c>
      <c r="N36" s="60">
        <v>861579538</v>
      </c>
      <c r="O36" s="60">
        <v>835426618</v>
      </c>
      <c r="P36" s="60">
        <v>837785942</v>
      </c>
      <c r="Q36" s="60">
        <v>837785942</v>
      </c>
      <c r="R36" s="60">
        <v>842994940</v>
      </c>
      <c r="S36" s="60">
        <v>843080229</v>
      </c>
      <c r="T36" s="60">
        <v>851107234</v>
      </c>
      <c r="U36" s="60">
        <v>851107234</v>
      </c>
      <c r="V36" s="60">
        <v>851107234</v>
      </c>
      <c r="W36" s="60">
        <v>602571000</v>
      </c>
      <c r="X36" s="60">
        <v>248536234</v>
      </c>
      <c r="Y36" s="61">
        <v>41.25</v>
      </c>
      <c r="Z36" s="62">
        <v>602571000</v>
      </c>
    </row>
    <row r="37" spans="1:26" ht="13.5">
      <c r="A37" s="58" t="s">
        <v>58</v>
      </c>
      <c r="B37" s="19">
        <v>62773471</v>
      </c>
      <c r="C37" s="19">
        <v>0</v>
      </c>
      <c r="D37" s="59">
        <v>110894103</v>
      </c>
      <c r="E37" s="60">
        <v>110894103</v>
      </c>
      <c r="F37" s="60">
        <v>15666853</v>
      </c>
      <c r="G37" s="60">
        <v>343680</v>
      </c>
      <c r="H37" s="60">
        <v>654375</v>
      </c>
      <c r="I37" s="60">
        <v>654375</v>
      </c>
      <c r="J37" s="60">
        <v>794121</v>
      </c>
      <c r="K37" s="60">
        <v>872159</v>
      </c>
      <c r="L37" s="60">
        <v>32340019</v>
      </c>
      <c r="M37" s="60">
        <v>32340019</v>
      </c>
      <c r="N37" s="60">
        <v>46142930</v>
      </c>
      <c r="O37" s="60">
        <v>68008707</v>
      </c>
      <c r="P37" s="60">
        <v>78977777</v>
      </c>
      <c r="Q37" s="60">
        <v>78977777</v>
      </c>
      <c r="R37" s="60">
        <v>79063515</v>
      </c>
      <c r="S37" s="60">
        <v>50735612</v>
      </c>
      <c r="T37" s="60">
        <v>326721282</v>
      </c>
      <c r="U37" s="60">
        <v>326721282</v>
      </c>
      <c r="V37" s="60">
        <v>326721282</v>
      </c>
      <c r="W37" s="60">
        <v>110894103</v>
      </c>
      <c r="X37" s="60">
        <v>215827179</v>
      </c>
      <c r="Y37" s="61">
        <v>194.62</v>
      </c>
      <c r="Z37" s="62">
        <v>110894103</v>
      </c>
    </row>
    <row r="38" spans="1:26" ht="13.5">
      <c r="A38" s="58" t="s">
        <v>59</v>
      </c>
      <c r="B38" s="19">
        <v>7659259</v>
      </c>
      <c r="C38" s="19">
        <v>0</v>
      </c>
      <c r="D38" s="59">
        <v>445234</v>
      </c>
      <c r="E38" s="60">
        <v>445234</v>
      </c>
      <c r="F38" s="60">
        <v>384925</v>
      </c>
      <c r="G38" s="60">
        <v>340060</v>
      </c>
      <c r="H38" s="60">
        <v>329494</v>
      </c>
      <c r="I38" s="60">
        <v>329494</v>
      </c>
      <c r="J38" s="60">
        <v>348619</v>
      </c>
      <c r="K38" s="60">
        <v>593903</v>
      </c>
      <c r="L38" s="60">
        <v>355993</v>
      </c>
      <c r="M38" s="60">
        <v>355993</v>
      </c>
      <c r="N38" s="60">
        <v>7640944</v>
      </c>
      <c r="O38" s="60">
        <v>7643944</v>
      </c>
      <c r="P38" s="60">
        <v>7647352</v>
      </c>
      <c r="Q38" s="60">
        <v>7647352</v>
      </c>
      <c r="R38" s="60">
        <v>7642226</v>
      </c>
      <c r="S38" s="60">
        <v>7653308</v>
      </c>
      <c r="T38" s="60">
        <v>7656265</v>
      </c>
      <c r="U38" s="60">
        <v>7656265</v>
      </c>
      <c r="V38" s="60">
        <v>7656265</v>
      </c>
      <c r="W38" s="60">
        <v>445234</v>
      </c>
      <c r="X38" s="60">
        <v>7211031</v>
      </c>
      <c r="Y38" s="61">
        <v>1619.6</v>
      </c>
      <c r="Z38" s="62">
        <v>445234</v>
      </c>
    </row>
    <row r="39" spans="1:26" ht="13.5">
      <c r="A39" s="58" t="s">
        <v>60</v>
      </c>
      <c r="B39" s="19">
        <v>839179924</v>
      </c>
      <c r="C39" s="19">
        <v>0</v>
      </c>
      <c r="D39" s="59">
        <v>615659000</v>
      </c>
      <c r="E39" s="60">
        <v>625482000</v>
      </c>
      <c r="F39" s="60">
        <v>141848632</v>
      </c>
      <c r="G39" s="60">
        <v>273202655</v>
      </c>
      <c r="H39" s="60">
        <v>247216368</v>
      </c>
      <c r="I39" s="60">
        <v>247216368</v>
      </c>
      <c r="J39" s="60">
        <v>181659881</v>
      </c>
      <c r="K39" s="60">
        <v>191429762</v>
      </c>
      <c r="L39" s="60">
        <v>196296276</v>
      </c>
      <c r="M39" s="60">
        <v>196296276</v>
      </c>
      <c r="N39" s="60">
        <v>996116605</v>
      </c>
      <c r="O39" s="60">
        <v>917982161</v>
      </c>
      <c r="P39" s="60">
        <v>961821661</v>
      </c>
      <c r="Q39" s="60">
        <v>961821661</v>
      </c>
      <c r="R39" s="60">
        <v>931340223</v>
      </c>
      <c r="S39" s="60">
        <v>931848282</v>
      </c>
      <c r="T39" s="60">
        <v>627203602</v>
      </c>
      <c r="U39" s="60">
        <v>627203602</v>
      </c>
      <c r="V39" s="60">
        <v>627203602</v>
      </c>
      <c r="W39" s="60">
        <v>625482000</v>
      </c>
      <c r="X39" s="60">
        <v>1721602</v>
      </c>
      <c r="Y39" s="61">
        <v>0.28</v>
      </c>
      <c r="Z39" s="62">
        <v>625482000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60680010</v>
      </c>
      <c r="C42" s="19">
        <v>0</v>
      </c>
      <c r="D42" s="59">
        <v>57117756</v>
      </c>
      <c r="E42" s="60">
        <v>-62918520</v>
      </c>
      <c r="F42" s="60">
        <v>91472813</v>
      </c>
      <c r="G42" s="60">
        <v>-11165167</v>
      </c>
      <c r="H42" s="60">
        <v>-5521695</v>
      </c>
      <c r="I42" s="60">
        <v>74785951</v>
      </c>
      <c r="J42" s="60">
        <v>-22831255</v>
      </c>
      <c r="K42" s="60">
        <v>58266593</v>
      </c>
      <c r="L42" s="60">
        <v>-23742670</v>
      </c>
      <c r="M42" s="60">
        <v>11692668</v>
      </c>
      <c r="N42" s="60">
        <v>-33098561</v>
      </c>
      <c r="O42" s="60">
        <v>-15307924</v>
      </c>
      <c r="P42" s="60">
        <v>33990162</v>
      </c>
      <c r="Q42" s="60">
        <v>-14416323</v>
      </c>
      <c r="R42" s="60">
        <v>-22449024</v>
      </c>
      <c r="S42" s="60">
        <v>0</v>
      </c>
      <c r="T42" s="60">
        <v>0</v>
      </c>
      <c r="U42" s="60">
        <v>-22449024</v>
      </c>
      <c r="V42" s="60">
        <v>49613272</v>
      </c>
      <c r="W42" s="60">
        <v>-62918520</v>
      </c>
      <c r="X42" s="60">
        <v>112531792</v>
      </c>
      <c r="Y42" s="61">
        <v>-178.85</v>
      </c>
      <c r="Z42" s="62">
        <v>-62918520</v>
      </c>
    </row>
    <row r="43" spans="1:26" ht="13.5">
      <c r="A43" s="58" t="s">
        <v>63</v>
      </c>
      <c r="B43" s="19">
        <v>-90176202</v>
      </c>
      <c r="C43" s="19">
        <v>0</v>
      </c>
      <c r="D43" s="59">
        <v>-107216412</v>
      </c>
      <c r="E43" s="60">
        <v>-97080672</v>
      </c>
      <c r="F43" s="60">
        <v>0</v>
      </c>
      <c r="G43" s="60">
        <v>-4039101</v>
      </c>
      <c r="H43" s="60">
        <v>-9461687</v>
      </c>
      <c r="I43" s="60">
        <v>-13500788</v>
      </c>
      <c r="J43" s="60">
        <v>-9814893</v>
      </c>
      <c r="K43" s="60">
        <v>-3311101</v>
      </c>
      <c r="L43" s="60">
        <v>-13334481</v>
      </c>
      <c r="M43" s="60">
        <v>-26460475</v>
      </c>
      <c r="N43" s="60">
        <v>-5356850</v>
      </c>
      <c r="O43" s="60">
        <v>-6830326</v>
      </c>
      <c r="P43" s="60">
        <v>-11977363</v>
      </c>
      <c r="Q43" s="60">
        <v>-24164539</v>
      </c>
      <c r="R43" s="60">
        <v>0</v>
      </c>
      <c r="S43" s="60">
        <v>0</v>
      </c>
      <c r="T43" s="60">
        <v>0</v>
      </c>
      <c r="U43" s="60">
        <v>0</v>
      </c>
      <c r="V43" s="60">
        <v>-64125802</v>
      </c>
      <c r="W43" s="60">
        <v>-97080672</v>
      </c>
      <c r="X43" s="60">
        <v>32954870</v>
      </c>
      <c r="Y43" s="61">
        <v>-33.95</v>
      </c>
      <c r="Z43" s="62">
        <v>-97080672</v>
      </c>
    </row>
    <row r="44" spans="1:26" ht="13.5">
      <c r="A44" s="58" t="s">
        <v>64</v>
      </c>
      <c r="B44" s="19">
        <v>-247817</v>
      </c>
      <c r="C44" s="19">
        <v>0</v>
      </c>
      <c r="D44" s="59">
        <v>0</v>
      </c>
      <c r="E44" s="60">
        <v>0</v>
      </c>
      <c r="F44" s="60">
        <v>-29378</v>
      </c>
      <c r="G44" s="60">
        <v>-34368</v>
      </c>
      <c r="H44" s="60">
        <v>-34368</v>
      </c>
      <c r="I44" s="60">
        <v>-98114</v>
      </c>
      <c r="J44" s="60">
        <v>-34368</v>
      </c>
      <c r="K44" s="60">
        <v>-34368</v>
      </c>
      <c r="L44" s="60">
        <v>-34368</v>
      </c>
      <c r="M44" s="60">
        <v>-103104</v>
      </c>
      <c r="N44" s="60">
        <v>-34368</v>
      </c>
      <c r="O44" s="60">
        <v>-34368</v>
      </c>
      <c r="P44" s="60">
        <v>-34368</v>
      </c>
      <c r="Q44" s="60">
        <v>-103104</v>
      </c>
      <c r="R44" s="60">
        <v>-34368</v>
      </c>
      <c r="S44" s="60">
        <v>0</v>
      </c>
      <c r="T44" s="60">
        <v>0</v>
      </c>
      <c r="U44" s="60">
        <v>-34368</v>
      </c>
      <c r="V44" s="60">
        <v>-338690</v>
      </c>
      <c r="W44" s="60"/>
      <c r="X44" s="60">
        <v>-338690</v>
      </c>
      <c r="Y44" s="61">
        <v>0</v>
      </c>
      <c r="Z44" s="62">
        <v>0</v>
      </c>
    </row>
    <row r="45" spans="1:26" ht="13.5">
      <c r="A45" s="70" t="s">
        <v>65</v>
      </c>
      <c r="B45" s="22">
        <v>61179292</v>
      </c>
      <c r="C45" s="22">
        <v>0</v>
      </c>
      <c r="D45" s="99">
        <v>40503267</v>
      </c>
      <c r="E45" s="100">
        <v>-101531089</v>
      </c>
      <c r="F45" s="100">
        <v>91443435</v>
      </c>
      <c r="G45" s="100">
        <v>76204799</v>
      </c>
      <c r="H45" s="100">
        <v>61187049</v>
      </c>
      <c r="I45" s="100">
        <v>61187049</v>
      </c>
      <c r="J45" s="100">
        <v>28506533</v>
      </c>
      <c r="K45" s="100">
        <v>83427657</v>
      </c>
      <c r="L45" s="100">
        <v>46316138</v>
      </c>
      <c r="M45" s="100">
        <v>46316138</v>
      </c>
      <c r="N45" s="100">
        <v>7826359</v>
      </c>
      <c r="O45" s="100">
        <v>-14346259</v>
      </c>
      <c r="P45" s="100">
        <v>7632172</v>
      </c>
      <c r="Q45" s="100">
        <v>7826359</v>
      </c>
      <c r="R45" s="100">
        <v>-14851220</v>
      </c>
      <c r="S45" s="100">
        <v>0</v>
      </c>
      <c r="T45" s="100">
        <v>0</v>
      </c>
      <c r="U45" s="100">
        <v>-14851220</v>
      </c>
      <c r="V45" s="100">
        <v>-14851220</v>
      </c>
      <c r="W45" s="100">
        <v>-101531089</v>
      </c>
      <c r="X45" s="100">
        <v>86679869</v>
      </c>
      <c r="Y45" s="101">
        <v>-85.37</v>
      </c>
      <c r="Z45" s="102">
        <v>-101531089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5753</v>
      </c>
      <c r="C51" s="52">
        <v>0</v>
      </c>
      <c r="D51" s="129">
        <v>380476</v>
      </c>
      <c r="E51" s="54">
        <v>4784</v>
      </c>
      <c r="F51" s="54">
        <v>0</v>
      </c>
      <c r="G51" s="54">
        <v>0</v>
      </c>
      <c r="H51" s="54">
        <v>0</v>
      </c>
      <c r="I51" s="54">
        <v>3500</v>
      </c>
      <c r="J51" s="54">
        <v>0</v>
      </c>
      <c r="K51" s="54">
        <v>0</v>
      </c>
      <c r="L51" s="54">
        <v>0</v>
      </c>
      <c r="M51" s="54">
        <v>39441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474056</v>
      </c>
      <c r="V51" s="54">
        <v>0</v>
      </c>
      <c r="W51" s="54">
        <v>908010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34.9036599767237</v>
      </c>
      <c r="C58" s="5">
        <f>IF(C67=0,0,+(C76/C67)*100)</f>
        <v>0</v>
      </c>
      <c r="D58" s="6">
        <f aca="true" t="shared" si="6" ref="D58:Z58">IF(D67=0,0,+(D76/D67)*100)</f>
        <v>100.00001779572283</v>
      </c>
      <c r="E58" s="7">
        <f t="shared" si="6"/>
        <v>100.00000362362968</v>
      </c>
      <c r="F58" s="7">
        <f t="shared" si="6"/>
        <v>0</v>
      </c>
      <c r="G58" s="7">
        <f t="shared" si="6"/>
        <v>2.641637367622333</v>
      </c>
      <c r="H58" s="7">
        <f t="shared" si="6"/>
        <v>120.34093109432985</v>
      </c>
      <c r="I58" s="7">
        <f t="shared" si="6"/>
        <v>10.548749862601015</v>
      </c>
      <c r="J58" s="7">
        <f t="shared" si="6"/>
        <v>77.27369174866722</v>
      </c>
      <c r="K58" s="7">
        <f t="shared" si="6"/>
        <v>362.63202759424377</v>
      </c>
      <c r="L58" s="7">
        <f t="shared" si="6"/>
        <v>100</v>
      </c>
      <c r="M58" s="7">
        <f t="shared" si="6"/>
        <v>220.08861203780214</v>
      </c>
      <c r="N58" s="7">
        <f t="shared" si="6"/>
        <v>100</v>
      </c>
      <c r="O58" s="7">
        <f t="shared" si="6"/>
        <v>140180.310880829</v>
      </c>
      <c r="P58" s="7">
        <f t="shared" si="6"/>
        <v>100</v>
      </c>
      <c r="Q58" s="7">
        <f t="shared" si="6"/>
        <v>125.9596540569191</v>
      </c>
      <c r="R58" s="7">
        <f t="shared" si="6"/>
        <v>100</v>
      </c>
      <c r="S58" s="7">
        <f t="shared" si="6"/>
        <v>0</v>
      </c>
      <c r="T58" s="7">
        <f t="shared" si="6"/>
        <v>0</v>
      </c>
      <c r="U58" s="7">
        <f t="shared" si="6"/>
        <v>30.985827569309755</v>
      </c>
      <c r="V58" s="7">
        <f t="shared" si="6"/>
        <v>41.3080762519965</v>
      </c>
      <c r="W58" s="7">
        <f t="shared" si="6"/>
        <v>98.22039282263188</v>
      </c>
      <c r="X58" s="7">
        <f t="shared" si="6"/>
        <v>0</v>
      </c>
      <c r="Y58" s="7">
        <f t="shared" si="6"/>
        <v>0</v>
      </c>
      <c r="Z58" s="8">
        <f t="shared" si="6"/>
        <v>100.00000362362968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99.99998972889522</v>
      </c>
      <c r="E59" s="10">
        <f t="shared" si="7"/>
        <v>99.99998972889522</v>
      </c>
      <c r="F59" s="10">
        <f t="shared" si="7"/>
        <v>0</v>
      </c>
      <c r="G59" s="10">
        <f t="shared" si="7"/>
        <v>0.8674341314085454</v>
      </c>
      <c r="H59" s="10">
        <f t="shared" si="7"/>
        <v>250.81943169192505</v>
      </c>
      <c r="I59" s="10">
        <f t="shared" si="7"/>
        <v>8.39765475721583</v>
      </c>
      <c r="J59" s="10">
        <f t="shared" si="7"/>
        <v>3211.2068965517237</v>
      </c>
      <c r="K59" s="10">
        <f t="shared" si="7"/>
        <v>159195.37420082738</v>
      </c>
      <c r="L59" s="10">
        <f t="shared" si="7"/>
        <v>100</v>
      </c>
      <c r="M59" s="10">
        <f t="shared" si="7"/>
        <v>1190.128325461225</v>
      </c>
      <c r="N59" s="10">
        <f t="shared" si="7"/>
        <v>100</v>
      </c>
      <c r="O59" s="10">
        <f t="shared" si="7"/>
        <v>0</v>
      </c>
      <c r="P59" s="10">
        <f t="shared" si="7"/>
        <v>100</v>
      </c>
      <c r="Q59" s="10">
        <f t="shared" si="7"/>
        <v>143.2376828693655</v>
      </c>
      <c r="R59" s="10">
        <f t="shared" si="7"/>
        <v>100</v>
      </c>
      <c r="S59" s="10">
        <f t="shared" si="7"/>
        <v>0</v>
      </c>
      <c r="T59" s="10">
        <f t="shared" si="7"/>
        <v>0</v>
      </c>
      <c r="U59" s="10">
        <f t="shared" si="7"/>
        <v>39.759215561204705</v>
      </c>
      <c r="V59" s="10">
        <f t="shared" si="7"/>
        <v>36.705820526018066</v>
      </c>
      <c r="W59" s="10">
        <f t="shared" si="7"/>
        <v>99.99996918669198</v>
      </c>
      <c r="X59" s="10">
        <f t="shared" si="7"/>
        <v>0</v>
      </c>
      <c r="Y59" s="10">
        <f t="shared" si="7"/>
        <v>0</v>
      </c>
      <c r="Z59" s="11">
        <f t="shared" si="7"/>
        <v>99.99998972889522</v>
      </c>
    </row>
    <row r="60" spans="1:26" ht="13.5">
      <c r="A60" s="38" t="s">
        <v>32</v>
      </c>
      <c r="B60" s="12">
        <f t="shared" si="7"/>
        <v>156.35966042152936</v>
      </c>
      <c r="C60" s="12">
        <f t="shared" si="7"/>
        <v>0</v>
      </c>
      <c r="D60" s="3">
        <f t="shared" si="7"/>
        <v>100.00014634624644</v>
      </c>
      <c r="E60" s="13">
        <f t="shared" si="7"/>
        <v>100.00014634624644</v>
      </c>
      <c r="F60" s="13">
        <f t="shared" si="7"/>
        <v>0</v>
      </c>
      <c r="G60" s="13">
        <f t="shared" si="7"/>
        <v>0</v>
      </c>
      <c r="H60" s="13">
        <f t="shared" si="7"/>
        <v>5.784451267933718</v>
      </c>
      <c r="I60" s="13">
        <f t="shared" si="7"/>
        <v>41.06821430462173</v>
      </c>
      <c r="J60" s="13">
        <f t="shared" si="7"/>
        <v>17.275615830256108</v>
      </c>
      <c r="K60" s="13">
        <f t="shared" si="7"/>
        <v>4.317582787800318</v>
      </c>
      <c r="L60" s="13">
        <f t="shared" si="7"/>
        <v>100</v>
      </c>
      <c r="M60" s="13">
        <f t="shared" si="7"/>
        <v>14.936482049631438</v>
      </c>
      <c r="N60" s="13">
        <f t="shared" si="7"/>
        <v>100</v>
      </c>
      <c r="O60" s="13">
        <f t="shared" si="7"/>
        <v>0</v>
      </c>
      <c r="P60" s="13">
        <f t="shared" si="7"/>
        <v>100</v>
      </c>
      <c r="Q60" s="13">
        <f t="shared" si="7"/>
        <v>130.9185559185559</v>
      </c>
      <c r="R60" s="13">
        <f t="shared" si="7"/>
        <v>100</v>
      </c>
      <c r="S60" s="13">
        <f t="shared" si="7"/>
        <v>0</v>
      </c>
      <c r="T60" s="13">
        <f t="shared" si="7"/>
        <v>0</v>
      </c>
      <c r="U60" s="13">
        <f t="shared" si="7"/>
        <v>24.879713586412088</v>
      </c>
      <c r="V60" s="13">
        <f t="shared" si="7"/>
        <v>35.40076460774334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100.00014634624644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100.00014634624644</v>
      </c>
      <c r="E64" s="13">
        <f t="shared" si="7"/>
        <v>100.00014634624644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100.00014634624644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100.00002210105441</v>
      </c>
      <c r="E66" s="16">
        <f t="shared" si="7"/>
        <v>99.99992545974565</v>
      </c>
      <c r="F66" s="16">
        <f t="shared" si="7"/>
        <v>0</v>
      </c>
      <c r="G66" s="16">
        <f t="shared" si="7"/>
        <v>100</v>
      </c>
      <c r="H66" s="16">
        <f t="shared" si="7"/>
        <v>27.308068767240133</v>
      </c>
      <c r="I66" s="16">
        <f t="shared" si="7"/>
        <v>63.65403438362007</v>
      </c>
      <c r="J66" s="16">
        <f t="shared" si="7"/>
        <v>101.60861358956761</v>
      </c>
      <c r="K66" s="16">
        <f t="shared" si="7"/>
        <v>100</v>
      </c>
      <c r="L66" s="16">
        <f t="shared" si="7"/>
        <v>100</v>
      </c>
      <c r="M66" s="16">
        <f t="shared" si="7"/>
        <v>100.38963391945097</v>
      </c>
      <c r="N66" s="16">
        <f t="shared" si="7"/>
        <v>100</v>
      </c>
      <c r="O66" s="16">
        <f t="shared" si="7"/>
        <v>0</v>
      </c>
      <c r="P66" s="16">
        <f t="shared" si="7"/>
        <v>100</v>
      </c>
      <c r="Q66" s="16">
        <f t="shared" si="7"/>
        <v>99.94936841691042</v>
      </c>
      <c r="R66" s="16">
        <f t="shared" si="7"/>
        <v>100</v>
      </c>
      <c r="S66" s="16">
        <f t="shared" si="7"/>
        <v>0</v>
      </c>
      <c r="T66" s="16">
        <f t="shared" si="7"/>
        <v>0</v>
      </c>
      <c r="U66" s="16">
        <f t="shared" si="7"/>
        <v>24.92357145042733</v>
      </c>
      <c r="V66" s="16">
        <f t="shared" si="7"/>
        <v>66.16408723362294</v>
      </c>
      <c r="W66" s="16">
        <f t="shared" si="7"/>
        <v>88.9493868284817</v>
      </c>
      <c r="X66" s="16">
        <f t="shared" si="7"/>
        <v>0</v>
      </c>
      <c r="Y66" s="16">
        <f t="shared" si="7"/>
        <v>0</v>
      </c>
      <c r="Z66" s="17">
        <f t="shared" si="7"/>
        <v>99.99992545974565</v>
      </c>
    </row>
    <row r="67" spans="1:26" ht="13.5" hidden="1">
      <c r="A67" s="41" t="s">
        <v>286</v>
      </c>
      <c r="B67" s="24">
        <v>26669186</v>
      </c>
      <c r="C67" s="24"/>
      <c r="D67" s="25">
        <v>28096639</v>
      </c>
      <c r="E67" s="26">
        <v>27596639</v>
      </c>
      <c r="F67" s="26"/>
      <c r="G67" s="26">
        <v>20207997</v>
      </c>
      <c r="H67" s="26">
        <v>1125858</v>
      </c>
      <c r="I67" s="26">
        <v>21333855</v>
      </c>
      <c r="J67" s="26">
        <v>678654</v>
      </c>
      <c r="K67" s="26">
        <v>1390145</v>
      </c>
      <c r="L67" s="26">
        <v>842995</v>
      </c>
      <c r="M67" s="26">
        <v>2911794</v>
      </c>
      <c r="N67" s="26">
        <v>1541042</v>
      </c>
      <c r="O67" s="26">
        <v>386</v>
      </c>
      <c r="P67" s="26">
        <v>541458</v>
      </c>
      <c r="Q67" s="26">
        <v>2082886</v>
      </c>
      <c r="R67" s="26">
        <v>1221052</v>
      </c>
      <c r="S67" s="26">
        <v>804857</v>
      </c>
      <c r="T67" s="26">
        <v>1914770</v>
      </c>
      <c r="U67" s="26">
        <v>3940679</v>
      </c>
      <c r="V67" s="26">
        <v>30269214</v>
      </c>
      <c r="W67" s="26">
        <v>28096650</v>
      </c>
      <c r="X67" s="26"/>
      <c r="Y67" s="25"/>
      <c r="Z67" s="27">
        <v>27596639</v>
      </c>
    </row>
    <row r="68" spans="1:26" ht="13.5" hidden="1">
      <c r="A68" s="37" t="s">
        <v>31</v>
      </c>
      <c r="B68" s="19">
        <v>19384363</v>
      </c>
      <c r="C68" s="19"/>
      <c r="D68" s="20">
        <v>19472102</v>
      </c>
      <c r="E68" s="21">
        <v>19472102</v>
      </c>
      <c r="F68" s="21"/>
      <c r="G68" s="21">
        <v>19882086</v>
      </c>
      <c r="H68" s="21">
        <v>497723</v>
      </c>
      <c r="I68" s="21">
        <v>20379809</v>
      </c>
      <c r="J68" s="21">
        <v>2900</v>
      </c>
      <c r="K68" s="21">
        <v>2659</v>
      </c>
      <c r="L68" s="21">
        <v>390777</v>
      </c>
      <c r="M68" s="21">
        <v>396336</v>
      </c>
      <c r="N68" s="21">
        <v>1009242</v>
      </c>
      <c r="O68" s="21"/>
      <c r="P68" s="21">
        <v>68850</v>
      </c>
      <c r="Q68" s="21">
        <v>1078092</v>
      </c>
      <c r="R68" s="21">
        <v>640779</v>
      </c>
      <c r="S68" s="21">
        <v>19870</v>
      </c>
      <c r="T68" s="21">
        <v>951000</v>
      </c>
      <c r="U68" s="21">
        <v>1611649</v>
      </c>
      <c r="V68" s="21">
        <v>23465886</v>
      </c>
      <c r="W68" s="21">
        <v>19472106</v>
      </c>
      <c r="X68" s="21"/>
      <c r="Y68" s="20"/>
      <c r="Z68" s="23">
        <v>19472102</v>
      </c>
    </row>
    <row r="69" spans="1:26" ht="13.5" hidden="1">
      <c r="A69" s="38" t="s">
        <v>32</v>
      </c>
      <c r="B69" s="19">
        <v>3590687</v>
      </c>
      <c r="C69" s="19"/>
      <c r="D69" s="20">
        <v>4099866</v>
      </c>
      <c r="E69" s="21">
        <v>4099866</v>
      </c>
      <c r="F69" s="21"/>
      <c r="G69" s="21"/>
      <c r="H69" s="21">
        <v>302224</v>
      </c>
      <c r="I69" s="21">
        <v>302224</v>
      </c>
      <c r="J69" s="21">
        <v>302762</v>
      </c>
      <c r="K69" s="21">
        <v>605524</v>
      </c>
      <c r="L69" s="21">
        <v>67265</v>
      </c>
      <c r="M69" s="21">
        <v>975551</v>
      </c>
      <c r="N69" s="21">
        <v>224701</v>
      </c>
      <c r="O69" s="21"/>
      <c r="P69" s="21">
        <v>17723</v>
      </c>
      <c r="Q69" s="21">
        <v>242424</v>
      </c>
      <c r="R69" s="21">
        <v>115984</v>
      </c>
      <c r="S69" s="21">
        <v>303195</v>
      </c>
      <c r="T69" s="21">
        <v>47000</v>
      </c>
      <c r="U69" s="21">
        <v>466179</v>
      </c>
      <c r="V69" s="21">
        <v>1986378</v>
      </c>
      <c r="W69" s="21">
        <v>4099872</v>
      </c>
      <c r="X69" s="21"/>
      <c r="Y69" s="20"/>
      <c r="Z69" s="23">
        <v>4099866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4099866</v>
      </c>
      <c r="E73" s="21">
        <v>4099866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4099872</v>
      </c>
      <c r="X73" s="21"/>
      <c r="Y73" s="20"/>
      <c r="Z73" s="23">
        <v>4099866</v>
      </c>
    </row>
    <row r="74" spans="1:26" ht="13.5" hidden="1">
      <c r="A74" s="39" t="s">
        <v>107</v>
      </c>
      <c r="B74" s="19">
        <v>3590687</v>
      </c>
      <c r="C74" s="19"/>
      <c r="D74" s="20"/>
      <c r="E74" s="21"/>
      <c r="F74" s="21"/>
      <c r="G74" s="21"/>
      <c r="H74" s="21">
        <v>302224</v>
      </c>
      <c r="I74" s="21">
        <v>302224</v>
      </c>
      <c r="J74" s="21">
        <v>302762</v>
      </c>
      <c r="K74" s="21">
        <v>605524</v>
      </c>
      <c r="L74" s="21">
        <v>67265</v>
      </c>
      <c r="M74" s="21">
        <v>975551</v>
      </c>
      <c r="N74" s="21">
        <v>224701</v>
      </c>
      <c r="O74" s="21"/>
      <c r="P74" s="21">
        <v>17723</v>
      </c>
      <c r="Q74" s="21">
        <v>242424</v>
      </c>
      <c r="R74" s="21">
        <v>115984</v>
      </c>
      <c r="S74" s="21">
        <v>303195</v>
      </c>
      <c r="T74" s="21">
        <v>47000</v>
      </c>
      <c r="U74" s="21">
        <v>466179</v>
      </c>
      <c r="V74" s="21">
        <v>1986378</v>
      </c>
      <c r="W74" s="21"/>
      <c r="X74" s="21"/>
      <c r="Y74" s="20"/>
      <c r="Z74" s="23"/>
    </row>
    <row r="75" spans="1:26" ht="13.5" hidden="1">
      <c r="A75" s="40" t="s">
        <v>110</v>
      </c>
      <c r="B75" s="28">
        <v>3694136</v>
      </c>
      <c r="C75" s="28"/>
      <c r="D75" s="29">
        <v>4524671</v>
      </c>
      <c r="E75" s="30">
        <v>4024671</v>
      </c>
      <c r="F75" s="30"/>
      <c r="G75" s="30">
        <v>325911</v>
      </c>
      <c r="H75" s="30">
        <v>325911</v>
      </c>
      <c r="I75" s="30">
        <v>651822</v>
      </c>
      <c r="J75" s="30">
        <v>372992</v>
      </c>
      <c r="K75" s="30">
        <v>781962</v>
      </c>
      <c r="L75" s="30">
        <v>384953</v>
      </c>
      <c r="M75" s="30">
        <v>1539907</v>
      </c>
      <c r="N75" s="30">
        <v>307099</v>
      </c>
      <c r="O75" s="30">
        <v>386</v>
      </c>
      <c r="P75" s="30">
        <v>454885</v>
      </c>
      <c r="Q75" s="30">
        <v>762370</v>
      </c>
      <c r="R75" s="30">
        <v>464289</v>
      </c>
      <c r="S75" s="30">
        <v>481792</v>
      </c>
      <c r="T75" s="30">
        <v>916770</v>
      </c>
      <c r="U75" s="30">
        <v>1862851</v>
      </c>
      <c r="V75" s="30">
        <v>4816950</v>
      </c>
      <c r="W75" s="30">
        <v>4524672</v>
      </c>
      <c r="X75" s="30"/>
      <c r="Y75" s="29"/>
      <c r="Z75" s="31">
        <v>4024671</v>
      </c>
    </row>
    <row r="76" spans="1:26" ht="13.5" hidden="1">
      <c r="A76" s="42" t="s">
        <v>287</v>
      </c>
      <c r="B76" s="32">
        <v>9308522</v>
      </c>
      <c r="C76" s="32"/>
      <c r="D76" s="33">
        <v>28096644</v>
      </c>
      <c r="E76" s="34">
        <v>27596640</v>
      </c>
      <c r="F76" s="34">
        <v>361765</v>
      </c>
      <c r="G76" s="34">
        <v>533822</v>
      </c>
      <c r="H76" s="34">
        <v>1354868</v>
      </c>
      <c r="I76" s="34">
        <v>2250455</v>
      </c>
      <c r="J76" s="34">
        <v>524421</v>
      </c>
      <c r="K76" s="34">
        <v>5041111</v>
      </c>
      <c r="L76" s="34">
        <v>842995</v>
      </c>
      <c r="M76" s="34">
        <v>6408527</v>
      </c>
      <c r="N76" s="34">
        <v>1541042</v>
      </c>
      <c r="O76" s="34">
        <v>541096</v>
      </c>
      <c r="P76" s="34">
        <v>541458</v>
      </c>
      <c r="Q76" s="34">
        <v>2623596</v>
      </c>
      <c r="R76" s="34">
        <v>1221052</v>
      </c>
      <c r="S76" s="34"/>
      <c r="T76" s="34"/>
      <c r="U76" s="34">
        <v>1221052</v>
      </c>
      <c r="V76" s="34">
        <v>12503630</v>
      </c>
      <c r="W76" s="34">
        <v>27596640</v>
      </c>
      <c r="X76" s="34"/>
      <c r="Y76" s="33"/>
      <c r="Z76" s="35">
        <v>27596640</v>
      </c>
    </row>
    <row r="77" spans="1:26" ht="13.5" hidden="1">
      <c r="A77" s="37" t="s">
        <v>31</v>
      </c>
      <c r="B77" s="19"/>
      <c r="C77" s="19"/>
      <c r="D77" s="20">
        <v>19472100</v>
      </c>
      <c r="E77" s="21">
        <v>19472100</v>
      </c>
      <c r="F77" s="21">
        <v>290576</v>
      </c>
      <c r="G77" s="21">
        <v>172464</v>
      </c>
      <c r="H77" s="21">
        <v>1248386</v>
      </c>
      <c r="I77" s="21">
        <v>1711426</v>
      </c>
      <c r="J77" s="21">
        <v>93125</v>
      </c>
      <c r="K77" s="21">
        <v>4233005</v>
      </c>
      <c r="L77" s="21">
        <v>390777</v>
      </c>
      <c r="M77" s="21">
        <v>4716907</v>
      </c>
      <c r="N77" s="21">
        <v>1009242</v>
      </c>
      <c r="O77" s="21">
        <v>466142</v>
      </c>
      <c r="P77" s="21">
        <v>68850</v>
      </c>
      <c r="Q77" s="21">
        <v>1544234</v>
      </c>
      <c r="R77" s="21">
        <v>640779</v>
      </c>
      <c r="S77" s="21"/>
      <c r="T77" s="21"/>
      <c r="U77" s="21">
        <v>640779</v>
      </c>
      <c r="V77" s="21">
        <v>8613346</v>
      </c>
      <c r="W77" s="21">
        <v>19472100</v>
      </c>
      <c r="X77" s="21"/>
      <c r="Y77" s="20"/>
      <c r="Z77" s="23">
        <v>19472100</v>
      </c>
    </row>
    <row r="78" spans="1:26" ht="13.5" hidden="1">
      <c r="A78" s="38" t="s">
        <v>32</v>
      </c>
      <c r="B78" s="19">
        <v>5614386</v>
      </c>
      <c r="C78" s="19"/>
      <c r="D78" s="20">
        <v>4099872</v>
      </c>
      <c r="E78" s="21">
        <v>4099872</v>
      </c>
      <c r="F78" s="21">
        <v>71189</v>
      </c>
      <c r="G78" s="21">
        <v>35447</v>
      </c>
      <c r="H78" s="21">
        <v>17482</v>
      </c>
      <c r="I78" s="21">
        <v>124118</v>
      </c>
      <c r="J78" s="21">
        <v>52304</v>
      </c>
      <c r="K78" s="21">
        <v>26144</v>
      </c>
      <c r="L78" s="21">
        <v>67265</v>
      </c>
      <c r="M78" s="21">
        <v>145713</v>
      </c>
      <c r="N78" s="21">
        <v>224701</v>
      </c>
      <c r="O78" s="21">
        <v>74954</v>
      </c>
      <c r="P78" s="21">
        <v>17723</v>
      </c>
      <c r="Q78" s="21">
        <v>317378</v>
      </c>
      <c r="R78" s="21">
        <v>115984</v>
      </c>
      <c r="S78" s="21"/>
      <c r="T78" s="21"/>
      <c r="U78" s="21">
        <v>115984</v>
      </c>
      <c r="V78" s="21">
        <v>703193</v>
      </c>
      <c r="W78" s="21">
        <v>4099872</v>
      </c>
      <c r="X78" s="21"/>
      <c r="Y78" s="20"/>
      <c r="Z78" s="23">
        <v>4099872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5614386</v>
      </c>
      <c r="C82" s="19"/>
      <c r="D82" s="20">
        <v>4099872</v>
      </c>
      <c r="E82" s="21">
        <v>4099872</v>
      </c>
      <c r="F82" s="21">
        <v>71189</v>
      </c>
      <c r="G82" s="21">
        <v>35447</v>
      </c>
      <c r="H82" s="21">
        <v>17482</v>
      </c>
      <c r="I82" s="21">
        <v>124118</v>
      </c>
      <c r="J82" s="21">
        <v>52304</v>
      </c>
      <c r="K82" s="21">
        <v>26144</v>
      </c>
      <c r="L82" s="21">
        <v>67265</v>
      </c>
      <c r="M82" s="21">
        <v>145713</v>
      </c>
      <c r="N82" s="21">
        <v>224701</v>
      </c>
      <c r="O82" s="21">
        <v>74954</v>
      </c>
      <c r="P82" s="21">
        <v>17723</v>
      </c>
      <c r="Q82" s="21">
        <v>317378</v>
      </c>
      <c r="R82" s="21">
        <v>115984</v>
      </c>
      <c r="S82" s="21"/>
      <c r="T82" s="21"/>
      <c r="U82" s="21">
        <v>115984</v>
      </c>
      <c r="V82" s="21">
        <v>703193</v>
      </c>
      <c r="W82" s="21">
        <v>4099872</v>
      </c>
      <c r="X82" s="21"/>
      <c r="Y82" s="20"/>
      <c r="Z82" s="23">
        <v>4099872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3694136</v>
      </c>
      <c r="C84" s="28"/>
      <c r="D84" s="29">
        <v>4524672</v>
      </c>
      <c r="E84" s="30">
        <v>4024668</v>
      </c>
      <c r="F84" s="30"/>
      <c r="G84" s="30">
        <v>325911</v>
      </c>
      <c r="H84" s="30">
        <v>89000</v>
      </c>
      <c r="I84" s="30">
        <v>414911</v>
      </c>
      <c r="J84" s="30">
        <v>378992</v>
      </c>
      <c r="K84" s="30">
        <v>781962</v>
      </c>
      <c r="L84" s="30">
        <v>384953</v>
      </c>
      <c r="M84" s="30">
        <v>1545907</v>
      </c>
      <c r="N84" s="30">
        <v>307099</v>
      </c>
      <c r="O84" s="30"/>
      <c r="P84" s="30">
        <v>454885</v>
      </c>
      <c r="Q84" s="30">
        <v>761984</v>
      </c>
      <c r="R84" s="30">
        <v>464289</v>
      </c>
      <c r="S84" s="30"/>
      <c r="T84" s="30"/>
      <c r="U84" s="30">
        <v>464289</v>
      </c>
      <c r="V84" s="30">
        <v>3187091</v>
      </c>
      <c r="W84" s="30">
        <v>4024668</v>
      </c>
      <c r="X84" s="30"/>
      <c r="Y84" s="29"/>
      <c r="Z84" s="31">
        <v>4024668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4505000</v>
      </c>
      <c r="F5" s="358">
        <f t="shared" si="0"/>
        <v>4505000</v>
      </c>
      <c r="G5" s="358">
        <f t="shared" si="0"/>
        <v>0</v>
      </c>
      <c r="H5" s="356">
        <f t="shared" si="0"/>
        <v>1125957</v>
      </c>
      <c r="I5" s="356">
        <f t="shared" si="0"/>
        <v>9301168</v>
      </c>
      <c r="J5" s="358">
        <f t="shared" si="0"/>
        <v>10427125</v>
      </c>
      <c r="K5" s="358">
        <f t="shared" si="0"/>
        <v>3420007</v>
      </c>
      <c r="L5" s="356">
        <f t="shared" si="0"/>
        <v>2559630</v>
      </c>
      <c r="M5" s="356">
        <f t="shared" si="0"/>
        <v>7314554</v>
      </c>
      <c r="N5" s="358">
        <f t="shared" si="0"/>
        <v>13294191</v>
      </c>
      <c r="O5" s="358">
        <f t="shared" si="0"/>
        <v>5323607</v>
      </c>
      <c r="P5" s="356">
        <f t="shared" si="0"/>
        <v>4123581</v>
      </c>
      <c r="Q5" s="356">
        <f t="shared" si="0"/>
        <v>11674289</v>
      </c>
      <c r="R5" s="358">
        <f t="shared" si="0"/>
        <v>21121477</v>
      </c>
      <c r="S5" s="358">
        <f t="shared" si="0"/>
        <v>4679101</v>
      </c>
      <c r="T5" s="356">
        <f t="shared" si="0"/>
        <v>0</v>
      </c>
      <c r="U5" s="356">
        <f t="shared" si="0"/>
        <v>0</v>
      </c>
      <c r="V5" s="358">
        <f t="shared" si="0"/>
        <v>4679101</v>
      </c>
      <c r="W5" s="358">
        <f t="shared" si="0"/>
        <v>49521894</v>
      </c>
      <c r="X5" s="356">
        <f t="shared" si="0"/>
        <v>4505000</v>
      </c>
      <c r="Y5" s="358">
        <f t="shared" si="0"/>
        <v>45016894</v>
      </c>
      <c r="Z5" s="359">
        <f>+IF(X5&lt;&gt;0,+(Y5/X5)*100,0)</f>
        <v>999.2651276359601</v>
      </c>
      <c r="AA5" s="360">
        <f>+AA6+AA8+AA11+AA13+AA15</f>
        <v>4505000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4505000</v>
      </c>
      <c r="F6" s="59">
        <f t="shared" si="1"/>
        <v>4505000</v>
      </c>
      <c r="G6" s="59">
        <f t="shared" si="1"/>
        <v>0</v>
      </c>
      <c r="H6" s="60">
        <f t="shared" si="1"/>
        <v>1125957</v>
      </c>
      <c r="I6" s="60">
        <f t="shared" si="1"/>
        <v>9301168</v>
      </c>
      <c r="J6" s="59">
        <f t="shared" si="1"/>
        <v>10427125</v>
      </c>
      <c r="K6" s="59">
        <f t="shared" si="1"/>
        <v>3420007</v>
      </c>
      <c r="L6" s="60">
        <f t="shared" si="1"/>
        <v>2559630</v>
      </c>
      <c r="M6" s="60">
        <f t="shared" si="1"/>
        <v>7314554</v>
      </c>
      <c r="N6" s="59">
        <f t="shared" si="1"/>
        <v>13294191</v>
      </c>
      <c r="O6" s="59">
        <f t="shared" si="1"/>
        <v>5323607</v>
      </c>
      <c r="P6" s="60">
        <f t="shared" si="1"/>
        <v>4123581</v>
      </c>
      <c r="Q6" s="60">
        <f t="shared" si="1"/>
        <v>9051171</v>
      </c>
      <c r="R6" s="59">
        <f t="shared" si="1"/>
        <v>18498359</v>
      </c>
      <c r="S6" s="59">
        <f t="shared" si="1"/>
        <v>4677111</v>
      </c>
      <c r="T6" s="60">
        <f t="shared" si="1"/>
        <v>0</v>
      </c>
      <c r="U6" s="60">
        <f t="shared" si="1"/>
        <v>0</v>
      </c>
      <c r="V6" s="59">
        <f t="shared" si="1"/>
        <v>4677111</v>
      </c>
      <c r="W6" s="59">
        <f t="shared" si="1"/>
        <v>46896786</v>
      </c>
      <c r="X6" s="60">
        <f t="shared" si="1"/>
        <v>4505000</v>
      </c>
      <c r="Y6" s="59">
        <f t="shared" si="1"/>
        <v>42391786</v>
      </c>
      <c r="Z6" s="61">
        <f>+IF(X6&lt;&gt;0,+(Y6/X6)*100,0)</f>
        <v>940.994139844617</v>
      </c>
      <c r="AA6" s="62">
        <f t="shared" si="1"/>
        <v>4505000</v>
      </c>
    </row>
    <row r="7" spans="1:27" ht="13.5">
      <c r="A7" s="291" t="s">
        <v>229</v>
      </c>
      <c r="B7" s="142"/>
      <c r="C7" s="60"/>
      <c r="D7" s="340"/>
      <c r="E7" s="60">
        <v>4505000</v>
      </c>
      <c r="F7" s="59">
        <v>4505000</v>
      </c>
      <c r="G7" s="59"/>
      <c r="H7" s="60">
        <v>1125957</v>
      </c>
      <c r="I7" s="60">
        <v>9301168</v>
      </c>
      <c r="J7" s="59">
        <v>10427125</v>
      </c>
      <c r="K7" s="59">
        <v>3420007</v>
      </c>
      <c r="L7" s="60">
        <v>2559630</v>
      </c>
      <c r="M7" s="60">
        <v>7314554</v>
      </c>
      <c r="N7" s="59">
        <v>13294191</v>
      </c>
      <c r="O7" s="59">
        <v>5323607</v>
      </c>
      <c r="P7" s="60">
        <v>4123581</v>
      </c>
      <c r="Q7" s="60">
        <v>9051171</v>
      </c>
      <c r="R7" s="59">
        <v>18498359</v>
      </c>
      <c r="S7" s="59">
        <v>4677111</v>
      </c>
      <c r="T7" s="60"/>
      <c r="U7" s="60"/>
      <c r="V7" s="59">
        <v>4677111</v>
      </c>
      <c r="W7" s="59">
        <v>46896786</v>
      </c>
      <c r="X7" s="60">
        <v>4505000</v>
      </c>
      <c r="Y7" s="59">
        <v>42391786</v>
      </c>
      <c r="Z7" s="61">
        <v>940.99</v>
      </c>
      <c r="AA7" s="62">
        <v>4505000</v>
      </c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2623118</v>
      </c>
      <c r="R8" s="59">
        <f t="shared" si="2"/>
        <v>2623118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2623118</v>
      </c>
      <c r="X8" s="60">
        <f t="shared" si="2"/>
        <v>0</v>
      </c>
      <c r="Y8" s="59">
        <f t="shared" si="2"/>
        <v>2623118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>
        <v>2623118</v>
      </c>
      <c r="R9" s="59">
        <v>2623118</v>
      </c>
      <c r="S9" s="59"/>
      <c r="T9" s="60"/>
      <c r="U9" s="60"/>
      <c r="V9" s="59"/>
      <c r="W9" s="59">
        <v>2623118</v>
      </c>
      <c r="X9" s="60"/>
      <c r="Y9" s="59">
        <v>2623118</v>
      </c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1990</v>
      </c>
      <c r="T15" s="60">
        <f t="shared" si="5"/>
        <v>0</v>
      </c>
      <c r="U15" s="60">
        <f t="shared" si="5"/>
        <v>0</v>
      </c>
      <c r="V15" s="59">
        <f t="shared" si="5"/>
        <v>1990</v>
      </c>
      <c r="W15" s="59">
        <f t="shared" si="5"/>
        <v>1990</v>
      </c>
      <c r="X15" s="60">
        <f t="shared" si="5"/>
        <v>0</v>
      </c>
      <c r="Y15" s="59">
        <f t="shared" si="5"/>
        <v>1990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>
        <v>1990</v>
      </c>
      <c r="T20" s="60"/>
      <c r="U20" s="60"/>
      <c r="V20" s="59">
        <v>1990</v>
      </c>
      <c r="W20" s="59">
        <v>1990</v>
      </c>
      <c r="X20" s="60"/>
      <c r="Y20" s="59">
        <v>1990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1450000</v>
      </c>
      <c r="F22" s="345">
        <f t="shared" si="6"/>
        <v>1450000</v>
      </c>
      <c r="G22" s="345">
        <f t="shared" si="6"/>
        <v>0</v>
      </c>
      <c r="H22" s="343">
        <f t="shared" si="6"/>
        <v>2948439</v>
      </c>
      <c r="I22" s="343">
        <f t="shared" si="6"/>
        <v>0</v>
      </c>
      <c r="J22" s="345">
        <f t="shared" si="6"/>
        <v>2948439</v>
      </c>
      <c r="K22" s="345">
        <f t="shared" si="6"/>
        <v>1322</v>
      </c>
      <c r="L22" s="343">
        <f t="shared" si="6"/>
        <v>332257</v>
      </c>
      <c r="M22" s="343">
        <f t="shared" si="6"/>
        <v>0</v>
      </c>
      <c r="N22" s="345">
        <f t="shared" si="6"/>
        <v>333579</v>
      </c>
      <c r="O22" s="345">
        <f t="shared" si="6"/>
        <v>0</v>
      </c>
      <c r="P22" s="343">
        <f t="shared" si="6"/>
        <v>157554</v>
      </c>
      <c r="Q22" s="343">
        <f t="shared" si="6"/>
        <v>0</v>
      </c>
      <c r="R22" s="345">
        <f t="shared" si="6"/>
        <v>157554</v>
      </c>
      <c r="S22" s="345">
        <f t="shared" si="6"/>
        <v>632136</v>
      </c>
      <c r="T22" s="343">
        <f t="shared" si="6"/>
        <v>0</v>
      </c>
      <c r="U22" s="343">
        <f t="shared" si="6"/>
        <v>0</v>
      </c>
      <c r="V22" s="345">
        <f t="shared" si="6"/>
        <v>632136</v>
      </c>
      <c r="W22" s="345">
        <f t="shared" si="6"/>
        <v>4071708</v>
      </c>
      <c r="X22" s="343">
        <f t="shared" si="6"/>
        <v>1450000</v>
      </c>
      <c r="Y22" s="345">
        <f t="shared" si="6"/>
        <v>2621708</v>
      </c>
      <c r="Z22" s="336">
        <f>+IF(X22&lt;&gt;0,+(Y22/X22)*100,0)</f>
        <v>180.80744827586207</v>
      </c>
      <c r="AA22" s="350">
        <f>SUM(AA23:AA32)</f>
        <v>1450000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>
        <v>2948439</v>
      </c>
      <c r="I24" s="60"/>
      <c r="J24" s="59">
        <v>2948439</v>
      </c>
      <c r="K24" s="59"/>
      <c r="L24" s="60"/>
      <c r="M24" s="60"/>
      <c r="N24" s="59"/>
      <c r="O24" s="59"/>
      <c r="P24" s="60">
        <v>147567</v>
      </c>
      <c r="Q24" s="60"/>
      <c r="R24" s="59">
        <v>147567</v>
      </c>
      <c r="S24" s="59"/>
      <c r="T24" s="60"/>
      <c r="U24" s="60"/>
      <c r="V24" s="59"/>
      <c r="W24" s="59">
        <v>3096006</v>
      </c>
      <c r="X24" s="60"/>
      <c r="Y24" s="59">
        <v>3096006</v>
      </c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>
        <v>1322</v>
      </c>
      <c r="L25" s="60">
        <v>332257</v>
      </c>
      <c r="M25" s="60"/>
      <c r="N25" s="59">
        <v>333579</v>
      </c>
      <c r="O25" s="59"/>
      <c r="P25" s="60">
        <v>9987</v>
      </c>
      <c r="Q25" s="60"/>
      <c r="R25" s="59">
        <v>9987</v>
      </c>
      <c r="S25" s="59">
        <v>20602</v>
      </c>
      <c r="T25" s="60"/>
      <c r="U25" s="60"/>
      <c r="V25" s="59">
        <v>20602</v>
      </c>
      <c r="W25" s="59">
        <v>364168</v>
      </c>
      <c r="X25" s="60"/>
      <c r="Y25" s="59">
        <v>364168</v>
      </c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>
        <v>152734</v>
      </c>
      <c r="T28" s="275"/>
      <c r="U28" s="275"/>
      <c r="V28" s="342">
        <v>152734</v>
      </c>
      <c r="W28" s="342">
        <v>152734</v>
      </c>
      <c r="X28" s="275"/>
      <c r="Y28" s="342">
        <v>152734</v>
      </c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1450000</v>
      </c>
      <c r="F32" s="59">
        <v>1450000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>
        <v>458800</v>
      </c>
      <c r="T32" s="60"/>
      <c r="U32" s="60"/>
      <c r="V32" s="59">
        <v>458800</v>
      </c>
      <c r="W32" s="59">
        <v>458800</v>
      </c>
      <c r="X32" s="60">
        <v>1450000</v>
      </c>
      <c r="Y32" s="59">
        <v>-991200</v>
      </c>
      <c r="Z32" s="61">
        <v>-68.36</v>
      </c>
      <c r="AA32" s="62">
        <v>1450000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1500000</v>
      </c>
      <c r="F40" s="345">
        <f t="shared" si="9"/>
        <v>743300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12151</v>
      </c>
      <c r="L40" s="343">
        <f t="shared" si="9"/>
        <v>0</v>
      </c>
      <c r="M40" s="343">
        <f t="shared" si="9"/>
        <v>0</v>
      </c>
      <c r="N40" s="345">
        <f t="shared" si="9"/>
        <v>12151</v>
      </c>
      <c r="O40" s="345">
        <f t="shared" si="9"/>
        <v>0</v>
      </c>
      <c r="P40" s="343">
        <f t="shared" si="9"/>
        <v>1129942</v>
      </c>
      <c r="Q40" s="343">
        <f t="shared" si="9"/>
        <v>0</v>
      </c>
      <c r="R40" s="345">
        <f t="shared" si="9"/>
        <v>1129942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1142093</v>
      </c>
      <c r="X40" s="343">
        <f t="shared" si="9"/>
        <v>743300</v>
      </c>
      <c r="Y40" s="345">
        <f t="shared" si="9"/>
        <v>398793</v>
      </c>
      <c r="Z40" s="336">
        <f>+IF(X40&lt;&gt;0,+(Y40/X40)*100,0)</f>
        <v>53.65168841652091</v>
      </c>
      <c r="AA40" s="350">
        <f>SUM(AA41:AA49)</f>
        <v>743300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>
        <v>200000</v>
      </c>
      <c r="F44" s="53">
        <v>200000</v>
      </c>
      <c r="G44" s="53"/>
      <c r="H44" s="54"/>
      <c r="I44" s="54"/>
      <c r="J44" s="53"/>
      <c r="K44" s="53">
        <v>5151</v>
      </c>
      <c r="L44" s="54"/>
      <c r="M44" s="54"/>
      <c r="N44" s="53">
        <v>5151</v>
      </c>
      <c r="O44" s="53"/>
      <c r="P44" s="54"/>
      <c r="Q44" s="54"/>
      <c r="R44" s="53"/>
      <c r="S44" s="53"/>
      <c r="T44" s="54"/>
      <c r="U44" s="54"/>
      <c r="V44" s="53"/>
      <c r="W44" s="53">
        <v>5151</v>
      </c>
      <c r="X44" s="54">
        <v>200000</v>
      </c>
      <c r="Y44" s="53">
        <v>-194849</v>
      </c>
      <c r="Z44" s="94">
        <v>-97.42</v>
      </c>
      <c r="AA44" s="95">
        <v>200000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1300000</v>
      </c>
      <c r="F49" s="53">
        <v>543300</v>
      </c>
      <c r="G49" s="53"/>
      <c r="H49" s="54"/>
      <c r="I49" s="54"/>
      <c r="J49" s="53"/>
      <c r="K49" s="53">
        <v>7000</v>
      </c>
      <c r="L49" s="54"/>
      <c r="M49" s="54"/>
      <c r="N49" s="53">
        <v>7000</v>
      </c>
      <c r="O49" s="53"/>
      <c r="P49" s="54">
        <v>1129942</v>
      </c>
      <c r="Q49" s="54"/>
      <c r="R49" s="53">
        <v>1129942</v>
      </c>
      <c r="S49" s="53"/>
      <c r="T49" s="54"/>
      <c r="U49" s="54"/>
      <c r="V49" s="53"/>
      <c r="W49" s="53">
        <v>1136942</v>
      </c>
      <c r="X49" s="54">
        <v>543300</v>
      </c>
      <c r="Y49" s="53">
        <v>593642</v>
      </c>
      <c r="Z49" s="94">
        <v>109.27</v>
      </c>
      <c r="AA49" s="95">
        <v>543300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7455000</v>
      </c>
      <c r="F60" s="264">
        <f t="shared" si="14"/>
        <v>6698300</v>
      </c>
      <c r="G60" s="264">
        <f t="shared" si="14"/>
        <v>0</v>
      </c>
      <c r="H60" s="219">
        <f t="shared" si="14"/>
        <v>4074396</v>
      </c>
      <c r="I60" s="219">
        <f t="shared" si="14"/>
        <v>9301168</v>
      </c>
      <c r="J60" s="264">
        <f t="shared" si="14"/>
        <v>13375564</v>
      </c>
      <c r="K60" s="264">
        <f t="shared" si="14"/>
        <v>3433480</v>
      </c>
      <c r="L60" s="219">
        <f t="shared" si="14"/>
        <v>2891887</v>
      </c>
      <c r="M60" s="219">
        <f t="shared" si="14"/>
        <v>7314554</v>
      </c>
      <c r="N60" s="264">
        <f t="shared" si="14"/>
        <v>13639921</v>
      </c>
      <c r="O60" s="264">
        <f t="shared" si="14"/>
        <v>5323607</v>
      </c>
      <c r="P60" s="219">
        <f t="shared" si="14"/>
        <v>5411077</v>
      </c>
      <c r="Q60" s="219">
        <f t="shared" si="14"/>
        <v>11674289</v>
      </c>
      <c r="R60" s="264">
        <f t="shared" si="14"/>
        <v>22408973</v>
      </c>
      <c r="S60" s="264">
        <f t="shared" si="14"/>
        <v>5311237</v>
      </c>
      <c r="T60" s="219">
        <f t="shared" si="14"/>
        <v>0</v>
      </c>
      <c r="U60" s="219">
        <f t="shared" si="14"/>
        <v>0</v>
      </c>
      <c r="V60" s="264">
        <f t="shared" si="14"/>
        <v>5311237</v>
      </c>
      <c r="W60" s="264">
        <f t="shared" si="14"/>
        <v>54735695</v>
      </c>
      <c r="X60" s="219">
        <f t="shared" si="14"/>
        <v>6698300</v>
      </c>
      <c r="Y60" s="264">
        <f t="shared" si="14"/>
        <v>48037395</v>
      </c>
      <c r="Z60" s="337">
        <f>+IF(X60&lt;&gt;0,+(Y60/X60)*100,0)</f>
        <v>717.1580102414046</v>
      </c>
      <c r="AA60" s="232">
        <f>+AA57+AA54+AA51+AA40+AA37+AA34+AA22+AA5</f>
        <v>6698300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315756449</v>
      </c>
      <c r="D5" s="153">
        <f>SUM(D6:D8)</f>
        <v>0</v>
      </c>
      <c r="E5" s="154">
        <f t="shared" si="0"/>
        <v>236443012</v>
      </c>
      <c r="F5" s="100">
        <f t="shared" si="0"/>
        <v>269151626</v>
      </c>
      <c r="G5" s="100">
        <f t="shared" si="0"/>
        <v>98290158</v>
      </c>
      <c r="H5" s="100">
        <f t="shared" si="0"/>
        <v>20401894</v>
      </c>
      <c r="I5" s="100">
        <f t="shared" si="0"/>
        <v>99950045</v>
      </c>
      <c r="J5" s="100">
        <f t="shared" si="0"/>
        <v>218642097</v>
      </c>
      <c r="K5" s="100">
        <f t="shared" si="0"/>
        <v>747036</v>
      </c>
      <c r="L5" s="100">
        <f t="shared" si="0"/>
        <v>75846102</v>
      </c>
      <c r="M5" s="100">
        <f t="shared" si="0"/>
        <v>2464373</v>
      </c>
      <c r="N5" s="100">
        <f t="shared" si="0"/>
        <v>79057511</v>
      </c>
      <c r="O5" s="100">
        <f t="shared" si="0"/>
        <v>1515815</v>
      </c>
      <c r="P5" s="100">
        <f t="shared" si="0"/>
        <v>19144183</v>
      </c>
      <c r="Q5" s="100">
        <f t="shared" si="0"/>
        <v>59613981</v>
      </c>
      <c r="R5" s="100">
        <f t="shared" si="0"/>
        <v>80273979</v>
      </c>
      <c r="S5" s="100">
        <f t="shared" si="0"/>
        <v>1240757</v>
      </c>
      <c r="T5" s="100">
        <f t="shared" si="0"/>
        <v>15654825</v>
      </c>
      <c r="U5" s="100">
        <f t="shared" si="0"/>
        <v>2311095</v>
      </c>
      <c r="V5" s="100">
        <f t="shared" si="0"/>
        <v>19206677</v>
      </c>
      <c r="W5" s="100">
        <f t="shared" si="0"/>
        <v>397180264</v>
      </c>
      <c r="X5" s="100">
        <f t="shared" si="0"/>
        <v>236443020</v>
      </c>
      <c r="Y5" s="100">
        <f t="shared" si="0"/>
        <v>160737244</v>
      </c>
      <c r="Z5" s="137">
        <f>+IF(X5&lt;&gt;0,+(Y5/X5)*100,0)</f>
        <v>67.98138680515923</v>
      </c>
      <c r="AA5" s="153">
        <f>SUM(AA6:AA8)</f>
        <v>269151626</v>
      </c>
    </row>
    <row r="6" spans="1:27" ht="13.5">
      <c r="A6" s="138" t="s">
        <v>75</v>
      </c>
      <c r="B6" s="136"/>
      <c r="C6" s="155">
        <v>82253947</v>
      </c>
      <c r="D6" s="155"/>
      <c r="E6" s="156">
        <v>30000</v>
      </c>
      <c r="F6" s="60">
        <v>233255</v>
      </c>
      <c r="G6" s="60"/>
      <c r="H6" s="60"/>
      <c r="I6" s="60"/>
      <c r="J6" s="60"/>
      <c r="K6" s="60"/>
      <c r="L6" s="60"/>
      <c r="M6" s="60"/>
      <c r="N6" s="60"/>
      <c r="O6" s="60"/>
      <c r="P6" s="60">
        <v>17676369</v>
      </c>
      <c r="Q6" s="60"/>
      <c r="R6" s="60">
        <v>17676369</v>
      </c>
      <c r="S6" s="60"/>
      <c r="T6" s="60">
        <v>13613217</v>
      </c>
      <c r="U6" s="60"/>
      <c r="V6" s="60">
        <v>13613217</v>
      </c>
      <c r="W6" s="60">
        <v>31289586</v>
      </c>
      <c r="X6" s="60">
        <v>30000</v>
      </c>
      <c r="Y6" s="60">
        <v>31259586</v>
      </c>
      <c r="Z6" s="140">
        <v>104198.62</v>
      </c>
      <c r="AA6" s="155">
        <v>233255</v>
      </c>
    </row>
    <row r="7" spans="1:27" ht="13.5">
      <c r="A7" s="138" t="s">
        <v>76</v>
      </c>
      <c r="B7" s="136"/>
      <c r="C7" s="157">
        <v>230187148</v>
      </c>
      <c r="D7" s="157"/>
      <c r="E7" s="158">
        <v>234250042</v>
      </c>
      <c r="F7" s="159">
        <v>263501737</v>
      </c>
      <c r="G7" s="159">
        <v>98279048</v>
      </c>
      <c r="H7" s="159">
        <v>20401894</v>
      </c>
      <c r="I7" s="159">
        <v>99937572</v>
      </c>
      <c r="J7" s="159">
        <v>218618514</v>
      </c>
      <c r="K7" s="159">
        <v>729054</v>
      </c>
      <c r="L7" s="159">
        <v>75791894</v>
      </c>
      <c r="M7" s="159">
        <v>2372860</v>
      </c>
      <c r="N7" s="159">
        <v>78893808</v>
      </c>
      <c r="O7" s="159">
        <v>1495925</v>
      </c>
      <c r="P7" s="159">
        <v>1229337</v>
      </c>
      <c r="Q7" s="159">
        <v>996191</v>
      </c>
      <c r="R7" s="159">
        <v>3721453</v>
      </c>
      <c r="S7" s="159">
        <v>1226891</v>
      </c>
      <c r="T7" s="159">
        <v>1671521</v>
      </c>
      <c r="U7" s="159">
        <v>2299695</v>
      </c>
      <c r="V7" s="159">
        <v>5198107</v>
      </c>
      <c r="W7" s="159">
        <v>306431882</v>
      </c>
      <c r="X7" s="159">
        <v>234250044</v>
      </c>
      <c r="Y7" s="159">
        <v>72181838</v>
      </c>
      <c r="Z7" s="141">
        <v>30.81</v>
      </c>
      <c r="AA7" s="157">
        <v>263501737</v>
      </c>
    </row>
    <row r="8" spans="1:27" ht="13.5">
      <c r="A8" s="138" t="s">
        <v>77</v>
      </c>
      <c r="B8" s="136"/>
      <c r="C8" s="155">
        <v>3315354</v>
      </c>
      <c r="D8" s="155"/>
      <c r="E8" s="156">
        <v>2162970</v>
      </c>
      <c r="F8" s="60">
        <v>5416634</v>
      </c>
      <c r="G8" s="60">
        <v>11110</v>
      </c>
      <c r="H8" s="60"/>
      <c r="I8" s="60">
        <v>12473</v>
      </c>
      <c r="J8" s="60">
        <v>23583</v>
      </c>
      <c r="K8" s="60">
        <v>17982</v>
      </c>
      <c r="L8" s="60">
        <v>54208</v>
      </c>
      <c r="M8" s="60">
        <v>91513</v>
      </c>
      <c r="N8" s="60">
        <v>163703</v>
      </c>
      <c r="O8" s="60">
        <v>19890</v>
      </c>
      <c r="P8" s="60">
        <v>238477</v>
      </c>
      <c r="Q8" s="60">
        <v>58617790</v>
      </c>
      <c r="R8" s="60">
        <v>58876157</v>
      </c>
      <c r="S8" s="60">
        <v>13866</v>
      </c>
      <c r="T8" s="60">
        <v>370087</v>
      </c>
      <c r="U8" s="60">
        <v>11400</v>
      </c>
      <c r="V8" s="60">
        <v>395353</v>
      </c>
      <c r="W8" s="60">
        <v>59458796</v>
      </c>
      <c r="X8" s="60">
        <v>2162976</v>
      </c>
      <c r="Y8" s="60">
        <v>57295820</v>
      </c>
      <c r="Z8" s="140">
        <v>2648.93</v>
      </c>
      <c r="AA8" s="155">
        <v>5416634</v>
      </c>
    </row>
    <row r="9" spans="1:27" ht="13.5">
      <c r="A9" s="135" t="s">
        <v>78</v>
      </c>
      <c r="B9" s="136"/>
      <c r="C9" s="153">
        <f aca="true" t="shared" si="1" ref="C9:Y9">SUM(C10:C14)</f>
        <v>15473781</v>
      </c>
      <c r="D9" s="153">
        <f>SUM(D10:D14)</f>
        <v>0</v>
      </c>
      <c r="E9" s="154">
        <f t="shared" si="1"/>
        <v>12853120</v>
      </c>
      <c r="F9" s="100">
        <f t="shared" si="1"/>
        <v>14254020</v>
      </c>
      <c r="G9" s="100">
        <f t="shared" si="1"/>
        <v>765384</v>
      </c>
      <c r="H9" s="100">
        <f t="shared" si="1"/>
        <v>0</v>
      </c>
      <c r="I9" s="100">
        <f t="shared" si="1"/>
        <v>1157274</v>
      </c>
      <c r="J9" s="100">
        <f t="shared" si="1"/>
        <v>1922658</v>
      </c>
      <c r="K9" s="100">
        <f t="shared" si="1"/>
        <v>1234793</v>
      </c>
      <c r="L9" s="100">
        <f t="shared" si="1"/>
        <v>1410979</v>
      </c>
      <c r="M9" s="100">
        <f t="shared" si="1"/>
        <v>422138</v>
      </c>
      <c r="N9" s="100">
        <f t="shared" si="1"/>
        <v>3067910</v>
      </c>
      <c r="O9" s="100">
        <f t="shared" si="1"/>
        <v>1133657</v>
      </c>
      <c r="P9" s="100">
        <f t="shared" si="1"/>
        <v>1881392</v>
      </c>
      <c r="Q9" s="100">
        <f t="shared" si="1"/>
        <v>2010924</v>
      </c>
      <c r="R9" s="100">
        <f t="shared" si="1"/>
        <v>5025973</v>
      </c>
      <c r="S9" s="100">
        <f t="shared" si="1"/>
        <v>1795108</v>
      </c>
      <c r="T9" s="100">
        <f t="shared" si="1"/>
        <v>685077</v>
      </c>
      <c r="U9" s="100">
        <f t="shared" si="1"/>
        <v>414642</v>
      </c>
      <c r="V9" s="100">
        <f t="shared" si="1"/>
        <v>2894827</v>
      </c>
      <c r="W9" s="100">
        <f t="shared" si="1"/>
        <v>12911368</v>
      </c>
      <c r="X9" s="100">
        <f t="shared" si="1"/>
        <v>16952979</v>
      </c>
      <c r="Y9" s="100">
        <f t="shared" si="1"/>
        <v>-4041611</v>
      </c>
      <c r="Z9" s="137">
        <f>+IF(X9&lt;&gt;0,+(Y9/X9)*100,0)</f>
        <v>-23.84012273005234</v>
      </c>
      <c r="AA9" s="153">
        <f>SUM(AA10:AA14)</f>
        <v>14254020</v>
      </c>
    </row>
    <row r="10" spans="1:27" ht="13.5">
      <c r="A10" s="138" t="s">
        <v>79</v>
      </c>
      <c r="B10" s="136"/>
      <c r="C10" s="155">
        <v>3590687</v>
      </c>
      <c r="D10" s="155"/>
      <c r="E10" s="156"/>
      <c r="F10" s="60"/>
      <c r="G10" s="60"/>
      <c r="H10" s="60"/>
      <c r="I10" s="60">
        <v>302224</v>
      </c>
      <c r="J10" s="60">
        <v>302224</v>
      </c>
      <c r="K10" s="60">
        <v>302762</v>
      </c>
      <c r="L10" s="60">
        <v>605524</v>
      </c>
      <c r="M10" s="60">
        <v>67265</v>
      </c>
      <c r="N10" s="60">
        <v>975551</v>
      </c>
      <c r="O10" s="60">
        <v>224701</v>
      </c>
      <c r="P10" s="60"/>
      <c r="Q10" s="60">
        <v>17723</v>
      </c>
      <c r="R10" s="60">
        <v>242424</v>
      </c>
      <c r="S10" s="60">
        <v>115984</v>
      </c>
      <c r="T10" s="60">
        <v>303195</v>
      </c>
      <c r="U10" s="60"/>
      <c r="V10" s="60">
        <v>419179</v>
      </c>
      <c r="W10" s="60">
        <v>1939378</v>
      </c>
      <c r="X10" s="60"/>
      <c r="Y10" s="60">
        <v>1939378</v>
      </c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11883094</v>
      </c>
      <c r="D12" s="155"/>
      <c r="E12" s="156">
        <v>12853120</v>
      </c>
      <c r="F12" s="60">
        <v>14254020</v>
      </c>
      <c r="G12" s="60">
        <v>765384</v>
      </c>
      <c r="H12" s="60"/>
      <c r="I12" s="60">
        <v>855050</v>
      </c>
      <c r="J12" s="60">
        <v>1620434</v>
      </c>
      <c r="K12" s="60">
        <v>932031</v>
      </c>
      <c r="L12" s="60">
        <v>805455</v>
      </c>
      <c r="M12" s="60">
        <v>354873</v>
      </c>
      <c r="N12" s="60">
        <v>2092359</v>
      </c>
      <c r="O12" s="60">
        <v>908956</v>
      </c>
      <c r="P12" s="60">
        <v>1881392</v>
      </c>
      <c r="Q12" s="60">
        <v>1993201</v>
      </c>
      <c r="R12" s="60">
        <v>4783549</v>
      </c>
      <c r="S12" s="60">
        <v>1679124</v>
      </c>
      <c r="T12" s="60">
        <v>381882</v>
      </c>
      <c r="U12" s="60">
        <v>414642</v>
      </c>
      <c r="V12" s="60">
        <v>2475648</v>
      </c>
      <c r="W12" s="60">
        <v>10971990</v>
      </c>
      <c r="X12" s="60">
        <v>16952982</v>
      </c>
      <c r="Y12" s="60">
        <v>-5980992</v>
      </c>
      <c r="Z12" s="140">
        <v>-35.28</v>
      </c>
      <c r="AA12" s="155">
        <v>14254020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-3</v>
      </c>
      <c r="Y13" s="60">
        <v>3</v>
      </c>
      <c r="Z13" s="140">
        <v>-100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4916530</v>
      </c>
      <c r="D15" s="153">
        <f>SUM(D16:D18)</f>
        <v>0</v>
      </c>
      <c r="E15" s="154">
        <f t="shared" si="2"/>
        <v>105665000</v>
      </c>
      <c r="F15" s="100">
        <f t="shared" si="2"/>
        <v>94676251</v>
      </c>
      <c r="G15" s="100">
        <f t="shared" si="2"/>
        <v>97484</v>
      </c>
      <c r="H15" s="100">
        <f t="shared" si="2"/>
        <v>0</v>
      </c>
      <c r="I15" s="100">
        <f t="shared" si="2"/>
        <v>25355</v>
      </c>
      <c r="J15" s="100">
        <f t="shared" si="2"/>
        <v>122839</v>
      </c>
      <c r="K15" s="100">
        <f t="shared" si="2"/>
        <v>24797</v>
      </c>
      <c r="L15" s="100">
        <f t="shared" si="2"/>
        <v>26671</v>
      </c>
      <c r="M15" s="100">
        <f t="shared" si="2"/>
        <v>11926</v>
      </c>
      <c r="N15" s="100">
        <f t="shared" si="2"/>
        <v>63394</v>
      </c>
      <c r="O15" s="100">
        <f t="shared" si="2"/>
        <v>212564</v>
      </c>
      <c r="P15" s="100">
        <f t="shared" si="2"/>
        <v>61130</v>
      </c>
      <c r="Q15" s="100">
        <f t="shared" si="2"/>
        <v>292887</v>
      </c>
      <c r="R15" s="100">
        <f t="shared" si="2"/>
        <v>566581</v>
      </c>
      <c r="S15" s="100">
        <f t="shared" si="2"/>
        <v>15940</v>
      </c>
      <c r="T15" s="100">
        <f t="shared" si="2"/>
        <v>17799</v>
      </c>
      <c r="U15" s="100">
        <f t="shared" si="2"/>
        <v>10273</v>
      </c>
      <c r="V15" s="100">
        <f t="shared" si="2"/>
        <v>44012</v>
      </c>
      <c r="W15" s="100">
        <f t="shared" si="2"/>
        <v>796826</v>
      </c>
      <c r="X15" s="100">
        <f t="shared" si="2"/>
        <v>105664997</v>
      </c>
      <c r="Y15" s="100">
        <f t="shared" si="2"/>
        <v>-104868171</v>
      </c>
      <c r="Z15" s="137">
        <f>+IF(X15&lt;&gt;0,+(Y15/X15)*100,0)</f>
        <v>-99.24589407786573</v>
      </c>
      <c r="AA15" s="153">
        <f>SUM(AA16:AA18)</f>
        <v>94676251</v>
      </c>
    </row>
    <row r="16" spans="1:27" ht="13.5">
      <c r="A16" s="138" t="s">
        <v>85</v>
      </c>
      <c r="B16" s="136"/>
      <c r="C16" s="155"/>
      <c r="D16" s="155"/>
      <c r="E16" s="156">
        <v>660000</v>
      </c>
      <c r="F16" s="60">
        <v>48871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660000</v>
      </c>
      <c r="Y16" s="60">
        <v>-660000</v>
      </c>
      <c r="Z16" s="140">
        <v>-100</v>
      </c>
      <c r="AA16" s="155">
        <v>48871</v>
      </c>
    </row>
    <row r="17" spans="1:27" ht="13.5">
      <c r="A17" s="138" t="s">
        <v>86</v>
      </c>
      <c r="B17" s="136"/>
      <c r="C17" s="155">
        <v>4916530</v>
      </c>
      <c r="D17" s="155"/>
      <c r="E17" s="156">
        <v>105005000</v>
      </c>
      <c r="F17" s="60">
        <v>94627380</v>
      </c>
      <c r="G17" s="60">
        <v>97484</v>
      </c>
      <c r="H17" s="60"/>
      <c r="I17" s="60">
        <v>25355</v>
      </c>
      <c r="J17" s="60">
        <v>122839</v>
      </c>
      <c r="K17" s="60">
        <v>24797</v>
      </c>
      <c r="L17" s="60">
        <v>26671</v>
      </c>
      <c r="M17" s="60">
        <v>11926</v>
      </c>
      <c r="N17" s="60">
        <v>63394</v>
      </c>
      <c r="O17" s="60">
        <v>212564</v>
      </c>
      <c r="P17" s="60">
        <v>61130</v>
      </c>
      <c r="Q17" s="60">
        <v>292887</v>
      </c>
      <c r="R17" s="60">
        <v>566581</v>
      </c>
      <c r="S17" s="60">
        <v>15940</v>
      </c>
      <c r="T17" s="60">
        <v>17799</v>
      </c>
      <c r="U17" s="60">
        <v>10273</v>
      </c>
      <c r="V17" s="60">
        <v>44012</v>
      </c>
      <c r="W17" s="60">
        <v>796826</v>
      </c>
      <c r="X17" s="60">
        <v>105004997</v>
      </c>
      <c r="Y17" s="60">
        <v>-104208171</v>
      </c>
      <c r="Z17" s="140">
        <v>-99.24</v>
      </c>
      <c r="AA17" s="155">
        <v>94627380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4099866</v>
      </c>
      <c r="F19" s="100">
        <f t="shared" si="3"/>
        <v>4099866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-5</v>
      </c>
      <c r="Y19" s="100">
        <f t="shared" si="3"/>
        <v>5</v>
      </c>
      <c r="Z19" s="137">
        <f>+IF(X19&lt;&gt;0,+(Y19/X19)*100,0)</f>
        <v>-100</v>
      </c>
      <c r="AA19" s="153">
        <f>SUM(AA20:AA23)</f>
        <v>4099866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4099866</v>
      </c>
      <c r="F23" s="60">
        <v>4099866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-5</v>
      </c>
      <c r="Y23" s="60">
        <v>5</v>
      </c>
      <c r="Z23" s="140">
        <v>-100</v>
      </c>
      <c r="AA23" s="155">
        <v>4099866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336146760</v>
      </c>
      <c r="D25" s="168">
        <f>+D5+D9+D15+D19+D24</f>
        <v>0</v>
      </c>
      <c r="E25" s="169">
        <f t="shared" si="4"/>
        <v>359060998</v>
      </c>
      <c r="F25" s="73">
        <f t="shared" si="4"/>
        <v>382181763</v>
      </c>
      <c r="G25" s="73">
        <f t="shared" si="4"/>
        <v>99153026</v>
      </c>
      <c r="H25" s="73">
        <f t="shared" si="4"/>
        <v>20401894</v>
      </c>
      <c r="I25" s="73">
        <f t="shared" si="4"/>
        <v>101132674</v>
      </c>
      <c r="J25" s="73">
        <f t="shared" si="4"/>
        <v>220687594</v>
      </c>
      <c r="K25" s="73">
        <f t="shared" si="4"/>
        <v>2006626</v>
      </c>
      <c r="L25" s="73">
        <f t="shared" si="4"/>
        <v>77283752</v>
      </c>
      <c r="M25" s="73">
        <f t="shared" si="4"/>
        <v>2898437</v>
      </c>
      <c r="N25" s="73">
        <f t="shared" si="4"/>
        <v>82188815</v>
      </c>
      <c r="O25" s="73">
        <f t="shared" si="4"/>
        <v>2862036</v>
      </c>
      <c r="P25" s="73">
        <f t="shared" si="4"/>
        <v>21086705</v>
      </c>
      <c r="Q25" s="73">
        <f t="shared" si="4"/>
        <v>61917792</v>
      </c>
      <c r="R25" s="73">
        <f t="shared" si="4"/>
        <v>85866533</v>
      </c>
      <c r="S25" s="73">
        <f t="shared" si="4"/>
        <v>3051805</v>
      </c>
      <c r="T25" s="73">
        <f t="shared" si="4"/>
        <v>16357701</v>
      </c>
      <c r="U25" s="73">
        <f t="shared" si="4"/>
        <v>2736010</v>
      </c>
      <c r="V25" s="73">
        <f t="shared" si="4"/>
        <v>22145516</v>
      </c>
      <c r="W25" s="73">
        <f t="shared" si="4"/>
        <v>410888458</v>
      </c>
      <c r="X25" s="73">
        <f t="shared" si="4"/>
        <v>359060991</v>
      </c>
      <c r="Y25" s="73">
        <f t="shared" si="4"/>
        <v>51827467</v>
      </c>
      <c r="Z25" s="170">
        <f>+IF(X25&lt;&gt;0,+(Y25/X25)*100,0)</f>
        <v>14.43416809374316</v>
      </c>
      <c r="AA25" s="168">
        <f>+AA5+AA9+AA15+AA19+AA24</f>
        <v>382181763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171147382</v>
      </c>
      <c r="D28" s="153">
        <f>SUM(D29:D31)</f>
        <v>0</v>
      </c>
      <c r="E28" s="154">
        <f t="shared" si="5"/>
        <v>139516661</v>
      </c>
      <c r="F28" s="100">
        <f t="shared" si="5"/>
        <v>156757113</v>
      </c>
      <c r="G28" s="100">
        <f t="shared" si="5"/>
        <v>7353631</v>
      </c>
      <c r="H28" s="100">
        <f t="shared" si="5"/>
        <v>7485663</v>
      </c>
      <c r="I28" s="100">
        <f t="shared" si="5"/>
        <v>15631514</v>
      </c>
      <c r="J28" s="100">
        <f t="shared" si="5"/>
        <v>30470808</v>
      </c>
      <c r="K28" s="100">
        <f t="shared" si="5"/>
        <v>12364236</v>
      </c>
      <c r="L28" s="100">
        <f t="shared" si="5"/>
        <v>15481331</v>
      </c>
      <c r="M28" s="100">
        <f t="shared" si="5"/>
        <v>15893671</v>
      </c>
      <c r="N28" s="100">
        <f t="shared" si="5"/>
        <v>43739238</v>
      </c>
      <c r="O28" s="100">
        <f t="shared" si="5"/>
        <v>13173760</v>
      </c>
      <c r="P28" s="100">
        <f t="shared" si="5"/>
        <v>2616824</v>
      </c>
      <c r="Q28" s="100">
        <f t="shared" si="5"/>
        <v>18967247</v>
      </c>
      <c r="R28" s="100">
        <f t="shared" si="5"/>
        <v>34757831</v>
      </c>
      <c r="S28" s="100">
        <f t="shared" si="5"/>
        <v>16419105</v>
      </c>
      <c r="T28" s="100">
        <f t="shared" si="5"/>
        <v>12026921</v>
      </c>
      <c r="U28" s="100">
        <f t="shared" si="5"/>
        <v>14436889</v>
      </c>
      <c r="V28" s="100">
        <f t="shared" si="5"/>
        <v>42882915</v>
      </c>
      <c r="W28" s="100">
        <f t="shared" si="5"/>
        <v>151850792</v>
      </c>
      <c r="X28" s="100">
        <f t="shared" si="5"/>
        <v>139516663</v>
      </c>
      <c r="Y28" s="100">
        <f t="shared" si="5"/>
        <v>12334129</v>
      </c>
      <c r="Z28" s="137">
        <f>+IF(X28&lt;&gt;0,+(Y28/X28)*100,0)</f>
        <v>8.840613540190537</v>
      </c>
      <c r="AA28" s="153">
        <f>SUM(AA29:AA31)</f>
        <v>156757113</v>
      </c>
    </row>
    <row r="29" spans="1:27" ht="13.5">
      <c r="A29" s="138" t="s">
        <v>75</v>
      </c>
      <c r="B29" s="136"/>
      <c r="C29" s="155">
        <v>41638381</v>
      </c>
      <c r="D29" s="155"/>
      <c r="E29" s="156">
        <v>47216624</v>
      </c>
      <c r="F29" s="60">
        <v>52044337</v>
      </c>
      <c r="G29" s="60">
        <v>3187951</v>
      </c>
      <c r="H29" s="60">
        <v>3374203</v>
      </c>
      <c r="I29" s="60">
        <v>5361392</v>
      </c>
      <c r="J29" s="60">
        <v>11923546</v>
      </c>
      <c r="K29" s="60">
        <v>4125808</v>
      </c>
      <c r="L29" s="60">
        <v>5614993</v>
      </c>
      <c r="M29" s="60">
        <v>5175916</v>
      </c>
      <c r="N29" s="60">
        <v>14916717</v>
      </c>
      <c r="O29" s="60">
        <v>3339311</v>
      </c>
      <c r="P29" s="60">
        <v>895402</v>
      </c>
      <c r="Q29" s="60">
        <v>6045148</v>
      </c>
      <c r="R29" s="60">
        <v>10279861</v>
      </c>
      <c r="S29" s="60">
        <v>4968913</v>
      </c>
      <c r="T29" s="60">
        <v>4438670</v>
      </c>
      <c r="U29" s="60">
        <v>4471212</v>
      </c>
      <c r="V29" s="60">
        <v>13878795</v>
      </c>
      <c r="W29" s="60">
        <v>50998919</v>
      </c>
      <c r="X29" s="60">
        <v>47216623</v>
      </c>
      <c r="Y29" s="60">
        <v>3782296</v>
      </c>
      <c r="Z29" s="140">
        <v>8.01</v>
      </c>
      <c r="AA29" s="155">
        <v>52044337</v>
      </c>
    </row>
    <row r="30" spans="1:27" ht="13.5">
      <c r="A30" s="138" t="s">
        <v>76</v>
      </c>
      <c r="B30" s="136"/>
      <c r="C30" s="157">
        <v>99954475</v>
      </c>
      <c r="D30" s="157"/>
      <c r="E30" s="158">
        <v>45979268</v>
      </c>
      <c r="F30" s="159">
        <v>58081972</v>
      </c>
      <c r="G30" s="159">
        <v>2185068</v>
      </c>
      <c r="H30" s="159">
        <v>1967011</v>
      </c>
      <c r="I30" s="159">
        <v>5819740</v>
      </c>
      <c r="J30" s="159">
        <v>9971819</v>
      </c>
      <c r="K30" s="159">
        <v>4604134</v>
      </c>
      <c r="L30" s="159">
        <v>3730599</v>
      </c>
      <c r="M30" s="159">
        <v>8057410</v>
      </c>
      <c r="N30" s="159">
        <v>16392143</v>
      </c>
      <c r="O30" s="159">
        <v>6948865</v>
      </c>
      <c r="P30" s="159">
        <v>799078</v>
      </c>
      <c r="Q30" s="159">
        <v>9849091</v>
      </c>
      <c r="R30" s="159">
        <v>17597034</v>
      </c>
      <c r="S30" s="159">
        <v>8506918</v>
      </c>
      <c r="T30" s="159">
        <v>4285993</v>
      </c>
      <c r="U30" s="159">
        <v>6683944</v>
      </c>
      <c r="V30" s="159">
        <v>19476855</v>
      </c>
      <c r="W30" s="159">
        <v>63437851</v>
      </c>
      <c r="X30" s="159">
        <v>45979272</v>
      </c>
      <c r="Y30" s="159">
        <v>17458579</v>
      </c>
      <c r="Z30" s="141">
        <v>37.97</v>
      </c>
      <c r="AA30" s="157">
        <v>58081972</v>
      </c>
    </row>
    <row r="31" spans="1:27" ht="13.5">
      <c r="A31" s="138" t="s">
        <v>77</v>
      </c>
      <c r="B31" s="136"/>
      <c r="C31" s="155">
        <v>29554526</v>
      </c>
      <c r="D31" s="155"/>
      <c r="E31" s="156">
        <v>46320769</v>
      </c>
      <c r="F31" s="60">
        <v>46630804</v>
      </c>
      <c r="G31" s="60">
        <v>1980612</v>
      </c>
      <c r="H31" s="60">
        <v>2144449</v>
      </c>
      <c r="I31" s="60">
        <v>4450382</v>
      </c>
      <c r="J31" s="60">
        <v>8575443</v>
      </c>
      <c r="K31" s="60">
        <v>3634294</v>
      </c>
      <c r="L31" s="60">
        <v>6135739</v>
      </c>
      <c r="M31" s="60">
        <v>2660345</v>
      </c>
      <c r="N31" s="60">
        <v>12430378</v>
      </c>
      <c r="O31" s="60">
        <v>2885584</v>
      </c>
      <c r="P31" s="60">
        <v>922344</v>
      </c>
      <c r="Q31" s="60">
        <v>3073008</v>
      </c>
      <c r="R31" s="60">
        <v>6880936</v>
      </c>
      <c r="S31" s="60">
        <v>2943274</v>
      </c>
      <c r="T31" s="60">
        <v>3302258</v>
      </c>
      <c r="U31" s="60">
        <v>3281733</v>
      </c>
      <c r="V31" s="60">
        <v>9527265</v>
      </c>
      <c r="W31" s="60">
        <v>37414022</v>
      </c>
      <c r="X31" s="60">
        <v>46320768</v>
      </c>
      <c r="Y31" s="60">
        <v>-8906746</v>
      </c>
      <c r="Z31" s="140">
        <v>-19.23</v>
      </c>
      <c r="AA31" s="155">
        <v>46630804</v>
      </c>
    </row>
    <row r="32" spans="1:27" ht="13.5">
      <c r="A32" s="135" t="s">
        <v>78</v>
      </c>
      <c r="B32" s="136"/>
      <c r="C32" s="153">
        <f aca="true" t="shared" si="6" ref="C32:Y32">SUM(C33:C37)</f>
        <v>47817626</v>
      </c>
      <c r="D32" s="153">
        <f>SUM(D33:D37)</f>
        <v>0</v>
      </c>
      <c r="E32" s="154">
        <f t="shared" si="6"/>
        <v>55276518</v>
      </c>
      <c r="F32" s="100">
        <f t="shared" si="6"/>
        <v>44316724</v>
      </c>
      <c r="G32" s="100">
        <f t="shared" si="6"/>
        <v>4501368</v>
      </c>
      <c r="H32" s="100">
        <f t="shared" si="6"/>
        <v>4088079</v>
      </c>
      <c r="I32" s="100">
        <f t="shared" si="6"/>
        <v>8117262</v>
      </c>
      <c r="J32" s="100">
        <f t="shared" si="6"/>
        <v>16706709</v>
      </c>
      <c r="K32" s="100">
        <f t="shared" si="6"/>
        <v>5745014</v>
      </c>
      <c r="L32" s="100">
        <f t="shared" si="6"/>
        <v>7314897</v>
      </c>
      <c r="M32" s="100">
        <f t="shared" si="6"/>
        <v>4168752</v>
      </c>
      <c r="N32" s="100">
        <f t="shared" si="6"/>
        <v>17228663</v>
      </c>
      <c r="O32" s="100">
        <f t="shared" si="6"/>
        <v>3391498</v>
      </c>
      <c r="P32" s="100">
        <f t="shared" si="6"/>
        <v>1563793</v>
      </c>
      <c r="Q32" s="100">
        <f t="shared" si="6"/>
        <v>5127355</v>
      </c>
      <c r="R32" s="100">
        <f t="shared" si="6"/>
        <v>10082646</v>
      </c>
      <c r="S32" s="100">
        <f t="shared" si="6"/>
        <v>5744285</v>
      </c>
      <c r="T32" s="100">
        <f t="shared" si="6"/>
        <v>5832781</v>
      </c>
      <c r="U32" s="100">
        <f t="shared" si="6"/>
        <v>4198350</v>
      </c>
      <c r="V32" s="100">
        <f t="shared" si="6"/>
        <v>15775416</v>
      </c>
      <c r="W32" s="100">
        <f t="shared" si="6"/>
        <v>59793434</v>
      </c>
      <c r="X32" s="100">
        <f t="shared" si="6"/>
        <v>55276516</v>
      </c>
      <c r="Y32" s="100">
        <f t="shared" si="6"/>
        <v>4516918</v>
      </c>
      <c r="Z32" s="137">
        <f>+IF(X32&lt;&gt;0,+(Y32/X32)*100,0)</f>
        <v>8.17149546834681</v>
      </c>
      <c r="AA32" s="153">
        <f>SUM(AA33:AA37)</f>
        <v>44316724</v>
      </c>
    </row>
    <row r="33" spans="1:27" ht="13.5">
      <c r="A33" s="138" t="s">
        <v>79</v>
      </c>
      <c r="B33" s="136"/>
      <c r="C33" s="155">
        <v>23676285</v>
      </c>
      <c r="D33" s="155"/>
      <c r="E33" s="156"/>
      <c r="F33" s="60"/>
      <c r="G33" s="60">
        <v>2199341</v>
      </c>
      <c r="H33" s="60">
        <v>1792645</v>
      </c>
      <c r="I33" s="60">
        <v>3735515</v>
      </c>
      <c r="J33" s="60">
        <v>7727501</v>
      </c>
      <c r="K33" s="60">
        <v>3198423</v>
      </c>
      <c r="L33" s="60">
        <v>4123015</v>
      </c>
      <c r="M33" s="60">
        <v>1648381</v>
      </c>
      <c r="N33" s="60">
        <v>8969819</v>
      </c>
      <c r="O33" s="60">
        <v>2081054</v>
      </c>
      <c r="P33" s="60">
        <v>889094</v>
      </c>
      <c r="Q33" s="60">
        <v>2545057</v>
      </c>
      <c r="R33" s="60">
        <v>5515205</v>
      </c>
      <c r="S33" s="60">
        <v>3727196</v>
      </c>
      <c r="T33" s="60">
        <v>3338752</v>
      </c>
      <c r="U33" s="60">
        <v>1379363</v>
      </c>
      <c r="V33" s="60">
        <v>8445311</v>
      </c>
      <c r="W33" s="60">
        <v>30657836</v>
      </c>
      <c r="X33" s="60"/>
      <c r="Y33" s="60">
        <v>30657836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24141341</v>
      </c>
      <c r="D35" s="155"/>
      <c r="E35" s="156">
        <v>55276518</v>
      </c>
      <c r="F35" s="60">
        <v>44316724</v>
      </c>
      <c r="G35" s="60">
        <v>2302027</v>
      </c>
      <c r="H35" s="60">
        <v>2295434</v>
      </c>
      <c r="I35" s="60">
        <v>4381747</v>
      </c>
      <c r="J35" s="60">
        <v>8979208</v>
      </c>
      <c r="K35" s="60">
        <v>2546591</v>
      </c>
      <c r="L35" s="60">
        <v>3191882</v>
      </c>
      <c r="M35" s="60">
        <v>2520371</v>
      </c>
      <c r="N35" s="60">
        <v>8258844</v>
      </c>
      <c r="O35" s="60">
        <v>1310444</v>
      </c>
      <c r="P35" s="60">
        <v>674699</v>
      </c>
      <c r="Q35" s="60">
        <v>2582298</v>
      </c>
      <c r="R35" s="60">
        <v>4567441</v>
      </c>
      <c r="S35" s="60">
        <v>2017089</v>
      </c>
      <c r="T35" s="60">
        <v>2494029</v>
      </c>
      <c r="U35" s="60">
        <v>2818987</v>
      </c>
      <c r="V35" s="60">
        <v>7330105</v>
      </c>
      <c r="W35" s="60">
        <v>29135598</v>
      </c>
      <c r="X35" s="60">
        <v>55276517</v>
      </c>
      <c r="Y35" s="60">
        <v>-26140919</v>
      </c>
      <c r="Z35" s="140">
        <v>-47.29</v>
      </c>
      <c r="AA35" s="155">
        <v>44316724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-1</v>
      </c>
      <c r="Y36" s="60">
        <v>1</v>
      </c>
      <c r="Z36" s="140">
        <v>-100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155196341</v>
      </c>
      <c r="D38" s="153">
        <f>SUM(D39:D41)</f>
        <v>0</v>
      </c>
      <c r="E38" s="154">
        <f t="shared" si="7"/>
        <v>106559491</v>
      </c>
      <c r="F38" s="100">
        <f t="shared" si="7"/>
        <v>222390008</v>
      </c>
      <c r="G38" s="100">
        <f t="shared" si="7"/>
        <v>3258129</v>
      </c>
      <c r="H38" s="100">
        <f t="shared" si="7"/>
        <v>3366000</v>
      </c>
      <c r="I38" s="100">
        <f t="shared" si="7"/>
        <v>7467988</v>
      </c>
      <c r="J38" s="100">
        <f t="shared" si="7"/>
        <v>14092117</v>
      </c>
      <c r="K38" s="100">
        <f t="shared" si="7"/>
        <v>3882379</v>
      </c>
      <c r="L38" s="100">
        <f t="shared" si="7"/>
        <v>5767833</v>
      </c>
      <c r="M38" s="100">
        <f t="shared" si="7"/>
        <v>3771807</v>
      </c>
      <c r="N38" s="100">
        <f t="shared" si="7"/>
        <v>13422019</v>
      </c>
      <c r="O38" s="100">
        <f t="shared" si="7"/>
        <v>4647149</v>
      </c>
      <c r="P38" s="100">
        <f t="shared" si="7"/>
        <v>979549</v>
      </c>
      <c r="Q38" s="100">
        <f t="shared" si="7"/>
        <v>3994562</v>
      </c>
      <c r="R38" s="100">
        <f t="shared" si="7"/>
        <v>9621260</v>
      </c>
      <c r="S38" s="100">
        <f t="shared" si="7"/>
        <v>3337476</v>
      </c>
      <c r="T38" s="100">
        <f t="shared" si="7"/>
        <v>4348802</v>
      </c>
      <c r="U38" s="100">
        <f t="shared" si="7"/>
        <v>3822385</v>
      </c>
      <c r="V38" s="100">
        <f t="shared" si="7"/>
        <v>11508663</v>
      </c>
      <c r="W38" s="100">
        <f t="shared" si="7"/>
        <v>48644059</v>
      </c>
      <c r="X38" s="100">
        <f t="shared" si="7"/>
        <v>106559485</v>
      </c>
      <c r="Y38" s="100">
        <f t="shared" si="7"/>
        <v>-57915426</v>
      </c>
      <c r="Z38" s="137">
        <f>+IF(X38&lt;&gt;0,+(Y38/X38)*100,0)</f>
        <v>-54.35032460977077</v>
      </c>
      <c r="AA38" s="153">
        <f>SUM(AA39:AA41)</f>
        <v>222390008</v>
      </c>
    </row>
    <row r="39" spans="1:27" ht="13.5">
      <c r="A39" s="138" t="s">
        <v>85</v>
      </c>
      <c r="B39" s="136"/>
      <c r="C39" s="155">
        <v>14901008</v>
      </c>
      <c r="D39" s="155"/>
      <c r="E39" s="156">
        <v>24566454</v>
      </c>
      <c r="F39" s="60">
        <v>31117067</v>
      </c>
      <c r="G39" s="60">
        <v>1348363</v>
      </c>
      <c r="H39" s="60">
        <v>1381536</v>
      </c>
      <c r="I39" s="60">
        <v>2557944</v>
      </c>
      <c r="J39" s="60">
        <v>5287843</v>
      </c>
      <c r="K39" s="60">
        <v>1442209</v>
      </c>
      <c r="L39" s="60">
        <v>1899403</v>
      </c>
      <c r="M39" s="60">
        <v>1488405</v>
      </c>
      <c r="N39" s="60">
        <v>4830017</v>
      </c>
      <c r="O39" s="60">
        <v>1587610</v>
      </c>
      <c r="P39" s="60">
        <v>288089</v>
      </c>
      <c r="Q39" s="60">
        <v>1158130</v>
      </c>
      <c r="R39" s="60">
        <v>3033829</v>
      </c>
      <c r="S39" s="60">
        <v>869782</v>
      </c>
      <c r="T39" s="60">
        <v>1151027</v>
      </c>
      <c r="U39" s="60">
        <v>1318888</v>
      </c>
      <c r="V39" s="60">
        <v>3339697</v>
      </c>
      <c r="W39" s="60">
        <v>16491386</v>
      </c>
      <c r="X39" s="60">
        <v>24566448</v>
      </c>
      <c r="Y39" s="60">
        <v>-8075062</v>
      </c>
      <c r="Z39" s="140">
        <v>-32.87</v>
      </c>
      <c r="AA39" s="155">
        <v>31117067</v>
      </c>
    </row>
    <row r="40" spans="1:27" ht="13.5">
      <c r="A40" s="138" t="s">
        <v>86</v>
      </c>
      <c r="B40" s="136"/>
      <c r="C40" s="155">
        <v>140295333</v>
      </c>
      <c r="D40" s="155"/>
      <c r="E40" s="156">
        <v>81993037</v>
      </c>
      <c r="F40" s="60">
        <v>191272941</v>
      </c>
      <c r="G40" s="60">
        <v>1909766</v>
      </c>
      <c r="H40" s="60">
        <v>1984464</v>
      </c>
      <c r="I40" s="60">
        <v>4910044</v>
      </c>
      <c r="J40" s="60">
        <v>8804274</v>
      </c>
      <c r="K40" s="60">
        <v>2440170</v>
      </c>
      <c r="L40" s="60">
        <v>3868430</v>
      </c>
      <c r="M40" s="60">
        <v>2283402</v>
      </c>
      <c r="N40" s="60">
        <v>8592002</v>
      </c>
      <c r="O40" s="60">
        <v>3059539</v>
      </c>
      <c r="P40" s="60">
        <v>691460</v>
      </c>
      <c r="Q40" s="60">
        <v>2836432</v>
      </c>
      <c r="R40" s="60">
        <v>6587431</v>
      </c>
      <c r="S40" s="60">
        <v>2467694</v>
      </c>
      <c r="T40" s="60">
        <v>3197775</v>
      </c>
      <c r="U40" s="60">
        <v>2503497</v>
      </c>
      <c r="V40" s="60">
        <v>8168966</v>
      </c>
      <c r="W40" s="60">
        <v>32152673</v>
      </c>
      <c r="X40" s="60">
        <v>81993037</v>
      </c>
      <c r="Y40" s="60">
        <v>-49840364</v>
      </c>
      <c r="Z40" s="140">
        <v>-60.79</v>
      </c>
      <c r="AA40" s="155">
        <v>191272941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21046291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-3</v>
      </c>
      <c r="Y42" s="100">
        <f t="shared" si="8"/>
        <v>3</v>
      </c>
      <c r="Z42" s="137">
        <f>+IF(X42&lt;&gt;0,+(Y42/X42)*100,0)</f>
        <v>-100</v>
      </c>
      <c r="AA42" s="153">
        <f>SUM(AA43:AA46)</f>
        <v>21046291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>
        <v>21046291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-3</v>
      </c>
      <c r="Y46" s="60">
        <v>3</v>
      </c>
      <c r="Z46" s="140">
        <v>-100</v>
      </c>
      <c r="AA46" s="155">
        <v>21046291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374161349</v>
      </c>
      <c r="D48" s="168">
        <f>+D28+D32+D38+D42+D47</f>
        <v>0</v>
      </c>
      <c r="E48" s="169">
        <f t="shared" si="9"/>
        <v>301352670</v>
      </c>
      <c r="F48" s="73">
        <f t="shared" si="9"/>
        <v>444510136</v>
      </c>
      <c r="G48" s="73">
        <f t="shared" si="9"/>
        <v>15113128</v>
      </c>
      <c r="H48" s="73">
        <f t="shared" si="9"/>
        <v>14939742</v>
      </c>
      <c r="I48" s="73">
        <f t="shared" si="9"/>
        <v>31216764</v>
      </c>
      <c r="J48" s="73">
        <f t="shared" si="9"/>
        <v>61269634</v>
      </c>
      <c r="K48" s="73">
        <f t="shared" si="9"/>
        <v>21991629</v>
      </c>
      <c r="L48" s="73">
        <f t="shared" si="9"/>
        <v>28564061</v>
      </c>
      <c r="M48" s="73">
        <f t="shared" si="9"/>
        <v>23834230</v>
      </c>
      <c r="N48" s="73">
        <f t="shared" si="9"/>
        <v>74389920</v>
      </c>
      <c r="O48" s="73">
        <f t="shared" si="9"/>
        <v>21212407</v>
      </c>
      <c r="P48" s="73">
        <f t="shared" si="9"/>
        <v>5160166</v>
      </c>
      <c r="Q48" s="73">
        <f t="shared" si="9"/>
        <v>28089164</v>
      </c>
      <c r="R48" s="73">
        <f t="shared" si="9"/>
        <v>54461737</v>
      </c>
      <c r="S48" s="73">
        <f t="shared" si="9"/>
        <v>25500866</v>
      </c>
      <c r="T48" s="73">
        <f t="shared" si="9"/>
        <v>22208504</v>
      </c>
      <c r="U48" s="73">
        <f t="shared" si="9"/>
        <v>22457624</v>
      </c>
      <c r="V48" s="73">
        <f t="shared" si="9"/>
        <v>70166994</v>
      </c>
      <c r="W48" s="73">
        <f t="shared" si="9"/>
        <v>260288285</v>
      </c>
      <c r="X48" s="73">
        <f t="shared" si="9"/>
        <v>301352661</v>
      </c>
      <c r="Y48" s="73">
        <f t="shared" si="9"/>
        <v>-41064376</v>
      </c>
      <c r="Z48" s="170">
        <f>+IF(X48&lt;&gt;0,+(Y48/X48)*100,0)</f>
        <v>-13.626684384910742</v>
      </c>
      <c r="AA48" s="168">
        <f>+AA28+AA32+AA38+AA42+AA47</f>
        <v>444510136</v>
      </c>
    </row>
    <row r="49" spans="1:27" ht="13.5">
      <c r="A49" s="148" t="s">
        <v>49</v>
      </c>
      <c r="B49" s="149"/>
      <c r="C49" s="171">
        <f aca="true" t="shared" si="10" ref="C49:Y49">+C25-C48</f>
        <v>-38014589</v>
      </c>
      <c r="D49" s="171">
        <f>+D25-D48</f>
        <v>0</v>
      </c>
      <c r="E49" s="172">
        <f t="shared" si="10"/>
        <v>57708328</v>
      </c>
      <c r="F49" s="173">
        <f t="shared" si="10"/>
        <v>-62328373</v>
      </c>
      <c r="G49" s="173">
        <f t="shared" si="10"/>
        <v>84039898</v>
      </c>
      <c r="H49" s="173">
        <f t="shared" si="10"/>
        <v>5462152</v>
      </c>
      <c r="I49" s="173">
        <f t="shared" si="10"/>
        <v>69915910</v>
      </c>
      <c r="J49" s="173">
        <f t="shared" si="10"/>
        <v>159417960</v>
      </c>
      <c r="K49" s="173">
        <f t="shared" si="10"/>
        <v>-19985003</v>
      </c>
      <c r="L49" s="173">
        <f t="shared" si="10"/>
        <v>48719691</v>
      </c>
      <c r="M49" s="173">
        <f t="shared" si="10"/>
        <v>-20935793</v>
      </c>
      <c r="N49" s="173">
        <f t="shared" si="10"/>
        <v>7798895</v>
      </c>
      <c r="O49" s="173">
        <f t="shared" si="10"/>
        <v>-18350371</v>
      </c>
      <c r="P49" s="173">
        <f t="shared" si="10"/>
        <v>15926539</v>
      </c>
      <c r="Q49" s="173">
        <f t="shared" si="10"/>
        <v>33828628</v>
      </c>
      <c r="R49" s="173">
        <f t="shared" si="10"/>
        <v>31404796</v>
      </c>
      <c r="S49" s="173">
        <f t="shared" si="10"/>
        <v>-22449061</v>
      </c>
      <c r="T49" s="173">
        <f t="shared" si="10"/>
        <v>-5850803</v>
      </c>
      <c r="U49" s="173">
        <f t="shared" si="10"/>
        <v>-19721614</v>
      </c>
      <c r="V49" s="173">
        <f t="shared" si="10"/>
        <v>-48021478</v>
      </c>
      <c r="W49" s="173">
        <f t="shared" si="10"/>
        <v>150600173</v>
      </c>
      <c r="X49" s="173">
        <f>IF(F25=F48,0,X25-X48)</f>
        <v>57708330</v>
      </c>
      <c r="Y49" s="173">
        <f t="shared" si="10"/>
        <v>92891843</v>
      </c>
      <c r="Z49" s="174">
        <f>+IF(X49&lt;&gt;0,+(Y49/X49)*100,0)</f>
        <v>160.96782388261798</v>
      </c>
      <c r="AA49" s="171">
        <f>+AA25-AA48</f>
        <v>-62328373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19384363</v>
      </c>
      <c r="D5" s="155">
        <v>0</v>
      </c>
      <c r="E5" s="156">
        <v>19472102</v>
      </c>
      <c r="F5" s="60">
        <v>19472102</v>
      </c>
      <c r="G5" s="60">
        <v>0</v>
      </c>
      <c r="H5" s="60">
        <v>19882086</v>
      </c>
      <c r="I5" s="60">
        <v>497723</v>
      </c>
      <c r="J5" s="60">
        <v>20379809</v>
      </c>
      <c r="K5" s="60">
        <v>2900</v>
      </c>
      <c r="L5" s="60">
        <v>2659</v>
      </c>
      <c r="M5" s="60">
        <v>390777</v>
      </c>
      <c r="N5" s="60">
        <v>396336</v>
      </c>
      <c r="O5" s="60">
        <v>1009242</v>
      </c>
      <c r="P5" s="60">
        <v>0</v>
      </c>
      <c r="Q5" s="60">
        <v>68850</v>
      </c>
      <c r="R5" s="60">
        <v>1078092</v>
      </c>
      <c r="S5" s="60">
        <v>640779</v>
      </c>
      <c r="T5" s="60">
        <v>19870</v>
      </c>
      <c r="U5" s="60">
        <v>951000</v>
      </c>
      <c r="V5" s="60">
        <v>1611649</v>
      </c>
      <c r="W5" s="60">
        <v>23465886</v>
      </c>
      <c r="X5" s="60">
        <v>19472106</v>
      </c>
      <c r="Y5" s="60">
        <v>3993780</v>
      </c>
      <c r="Z5" s="140">
        <v>20.51</v>
      </c>
      <c r="AA5" s="155">
        <v>19472102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4099866</v>
      </c>
      <c r="F10" s="54">
        <v>4099866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4099872</v>
      </c>
      <c r="Y10" s="54">
        <v>-4099872</v>
      </c>
      <c r="Z10" s="184">
        <v>-100</v>
      </c>
      <c r="AA10" s="130">
        <v>4099866</v>
      </c>
    </row>
    <row r="11" spans="1:27" ht="13.5">
      <c r="A11" s="183" t="s">
        <v>107</v>
      </c>
      <c r="B11" s="185"/>
      <c r="C11" s="155">
        <v>3590687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302224</v>
      </c>
      <c r="J11" s="60">
        <v>302224</v>
      </c>
      <c r="K11" s="60">
        <v>302762</v>
      </c>
      <c r="L11" s="60">
        <v>605524</v>
      </c>
      <c r="M11" s="60">
        <v>67265</v>
      </c>
      <c r="N11" s="60">
        <v>975551</v>
      </c>
      <c r="O11" s="60">
        <v>224701</v>
      </c>
      <c r="P11" s="60">
        <v>0</v>
      </c>
      <c r="Q11" s="60">
        <v>17723</v>
      </c>
      <c r="R11" s="60">
        <v>242424</v>
      </c>
      <c r="S11" s="60">
        <v>115984</v>
      </c>
      <c r="T11" s="60">
        <v>303195</v>
      </c>
      <c r="U11" s="60">
        <v>47000</v>
      </c>
      <c r="V11" s="60">
        <v>466179</v>
      </c>
      <c r="W11" s="60">
        <v>1986378</v>
      </c>
      <c r="X11" s="60"/>
      <c r="Y11" s="60">
        <v>1986378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2300008</v>
      </c>
      <c r="D12" s="155">
        <v>0</v>
      </c>
      <c r="E12" s="156">
        <v>2316685</v>
      </c>
      <c r="F12" s="60">
        <v>2316685</v>
      </c>
      <c r="G12" s="60">
        <v>83200</v>
      </c>
      <c r="H12" s="60">
        <v>193897</v>
      </c>
      <c r="I12" s="60">
        <v>204968</v>
      </c>
      <c r="J12" s="60">
        <v>482065</v>
      </c>
      <c r="K12" s="60">
        <v>216261</v>
      </c>
      <c r="L12" s="60">
        <v>893180</v>
      </c>
      <c r="M12" s="60">
        <v>61532</v>
      </c>
      <c r="N12" s="60">
        <v>1170973</v>
      </c>
      <c r="O12" s="60">
        <v>185460</v>
      </c>
      <c r="P12" s="60">
        <v>6276</v>
      </c>
      <c r="Q12" s="60">
        <v>775</v>
      </c>
      <c r="R12" s="60">
        <v>192511</v>
      </c>
      <c r="S12" s="60">
        <v>65551</v>
      </c>
      <c r="T12" s="60">
        <v>214798</v>
      </c>
      <c r="U12" s="60">
        <v>131000</v>
      </c>
      <c r="V12" s="60">
        <v>411349</v>
      </c>
      <c r="W12" s="60">
        <v>2256898</v>
      </c>
      <c r="X12" s="60">
        <v>2316684</v>
      </c>
      <c r="Y12" s="60">
        <v>-59786</v>
      </c>
      <c r="Z12" s="140">
        <v>-2.58</v>
      </c>
      <c r="AA12" s="155">
        <v>2316685</v>
      </c>
    </row>
    <row r="13" spans="1:27" ht="13.5">
      <c r="A13" s="181" t="s">
        <v>109</v>
      </c>
      <c r="B13" s="185"/>
      <c r="C13" s="155">
        <v>5115932</v>
      </c>
      <c r="D13" s="155">
        <v>0</v>
      </c>
      <c r="E13" s="156">
        <v>4500000</v>
      </c>
      <c r="F13" s="60">
        <v>5400000</v>
      </c>
      <c r="G13" s="60">
        <v>525311</v>
      </c>
      <c r="H13" s="60">
        <v>0</v>
      </c>
      <c r="I13" s="60">
        <v>1136569</v>
      </c>
      <c r="J13" s="60">
        <v>1661880</v>
      </c>
      <c r="K13" s="60">
        <v>8434</v>
      </c>
      <c r="L13" s="60">
        <v>1456527</v>
      </c>
      <c r="M13" s="60">
        <v>557249</v>
      </c>
      <c r="N13" s="60">
        <v>2022210</v>
      </c>
      <c r="O13" s="60">
        <v>178106</v>
      </c>
      <c r="P13" s="60">
        <v>654378</v>
      </c>
      <c r="Q13" s="60">
        <v>429040</v>
      </c>
      <c r="R13" s="60">
        <v>1261524</v>
      </c>
      <c r="S13" s="60">
        <v>12648</v>
      </c>
      <c r="T13" s="60">
        <v>934513</v>
      </c>
      <c r="U13" s="60">
        <v>220000</v>
      </c>
      <c r="V13" s="60">
        <v>1167161</v>
      </c>
      <c r="W13" s="60">
        <v>6112775</v>
      </c>
      <c r="X13" s="60">
        <v>4500000</v>
      </c>
      <c r="Y13" s="60">
        <v>1612775</v>
      </c>
      <c r="Z13" s="140">
        <v>35.84</v>
      </c>
      <c r="AA13" s="155">
        <v>5400000</v>
      </c>
    </row>
    <row r="14" spans="1:27" ht="13.5">
      <c r="A14" s="181" t="s">
        <v>110</v>
      </c>
      <c r="B14" s="185"/>
      <c r="C14" s="155">
        <v>3694136</v>
      </c>
      <c r="D14" s="155">
        <v>0</v>
      </c>
      <c r="E14" s="156">
        <v>4524671</v>
      </c>
      <c r="F14" s="60">
        <v>4024671</v>
      </c>
      <c r="G14" s="60">
        <v>0</v>
      </c>
      <c r="H14" s="60">
        <v>325911</v>
      </c>
      <c r="I14" s="60">
        <v>325911</v>
      </c>
      <c r="J14" s="60">
        <v>651822</v>
      </c>
      <c r="K14" s="60">
        <v>372992</v>
      </c>
      <c r="L14" s="60">
        <v>781962</v>
      </c>
      <c r="M14" s="60">
        <v>384953</v>
      </c>
      <c r="N14" s="60">
        <v>1539907</v>
      </c>
      <c r="O14" s="60">
        <v>307099</v>
      </c>
      <c r="P14" s="60">
        <v>386</v>
      </c>
      <c r="Q14" s="60">
        <v>454885</v>
      </c>
      <c r="R14" s="60">
        <v>762370</v>
      </c>
      <c r="S14" s="60">
        <v>464289</v>
      </c>
      <c r="T14" s="60">
        <v>481792</v>
      </c>
      <c r="U14" s="60">
        <v>916770</v>
      </c>
      <c r="V14" s="60">
        <v>1862851</v>
      </c>
      <c r="W14" s="60">
        <v>4816950</v>
      </c>
      <c r="X14" s="60">
        <v>4524672</v>
      </c>
      <c r="Y14" s="60">
        <v>292278</v>
      </c>
      <c r="Z14" s="140">
        <v>6.46</v>
      </c>
      <c r="AA14" s="155">
        <v>4024671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8342257</v>
      </c>
      <c r="D16" s="155">
        <v>0</v>
      </c>
      <c r="E16" s="156">
        <v>2201000</v>
      </c>
      <c r="F16" s="60">
        <v>6785642</v>
      </c>
      <c r="G16" s="60">
        <v>407000</v>
      </c>
      <c r="H16" s="60">
        <v>0</v>
      </c>
      <c r="I16" s="60">
        <v>449550</v>
      </c>
      <c r="J16" s="60">
        <v>856550</v>
      </c>
      <c r="K16" s="60">
        <v>364150</v>
      </c>
      <c r="L16" s="60">
        <v>233746</v>
      </c>
      <c r="M16" s="60">
        <v>73100</v>
      </c>
      <c r="N16" s="60">
        <v>670996</v>
      </c>
      <c r="O16" s="60">
        <v>435100</v>
      </c>
      <c r="P16" s="60">
        <v>1557746</v>
      </c>
      <c r="Q16" s="60">
        <v>231800</v>
      </c>
      <c r="R16" s="60">
        <v>2224646</v>
      </c>
      <c r="S16" s="60">
        <v>270100</v>
      </c>
      <c r="T16" s="60">
        <v>104450</v>
      </c>
      <c r="U16" s="60">
        <v>109000</v>
      </c>
      <c r="V16" s="60">
        <v>483550</v>
      </c>
      <c r="W16" s="60">
        <v>4235742</v>
      </c>
      <c r="X16" s="60">
        <v>2201004</v>
      </c>
      <c r="Y16" s="60">
        <v>2034738</v>
      </c>
      <c r="Z16" s="140">
        <v>92.45</v>
      </c>
      <c r="AA16" s="155">
        <v>6785642</v>
      </c>
    </row>
    <row r="17" spans="1:27" ht="13.5">
      <c r="A17" s="181" t="s">
        <v>113</v>
      </c>
      <c r="B17" s="185"/>
      <c r="C17" s="155">
        <v>2744414</v>
      </c>
      <c r="D17" s="155">
        <v>0</v>
      </c>
      <c r="E17" s="156">
        <v>1000100</v>
      </c>
      <c r="F17" s="60">
        <v>800100</v>
      </c>
      <c r="G17" s="60">
        <v>278832</v>
      </c>
      <c r="H17" s="60">
        <v>0</v>
      </c>
      <c r="I17" s="60">
        <v>329141</v>
      </c>
      <c r="J17" s="60">
        <v>607973</v>
      </c>
      <c r="K17" s="60">
        <v>512041</v>
      </c>
      <c r="L17" s="60">
        <v>611855</v>
      </c>
      <c r="M17" s="60">
        <v>299425</v>
      </c>
      <c r="N17" s="60">
        <v>1423321</v>
      </c>
      <c r="O17" s="60">
        <v>77496</v>
      </c>
      <c r="P17" s="60">
        <v>246805</v>
      </c>
      <c r="Q17" s="60">
        <v>40700</v>
      </c>
      <c r="R17" s="60">
        <v>365001</v>
      </c>
      <c r="S17" s="60">
        <v>276434</v>
      </c>
      <c r="T17" s="60">
        <v>268714</v>
      </c>
      <c r="U17" s="60">
        <v>57000</v>
      </c>
      <c r="V17" s="60">
        <v>602148</v>
      </c>
      <c r="W17" s="60">
        <v>2998443</v>
      </c>
      <c r="X17" s="60">
        <v>1000104</v>
      </c>
      <c r="Y17" s="60">
        <v>1998339</v>
      </c>
      <c r="Z17" s="140">
        <v>199.81</v>
      </c>
      <c r="AA17" s="155">
        <v>800100</v>
      </c>
    </row>
    <row r="18" spans="1:27" ht="13.5">
      <c r="A18" s="183" t="s">
        <v>114</v>
      </c>
      <c r="B18" s="182"/>
      <c r="C18" s="155">
        <v>1029343</v>
      </c>
      <c r="D18" s="155">
        <v>0</v>
      </c>
      <c r="E18" s="156">
        <v>4282614</v>
      </c>
      <c r="F18" s="60">
        <v>3582614</v>
      </c>
      <c r="G18" s="60">
        <v>94701</v>
      </c>
      <c r="H18" s="60">
        <v>0</v>
      </c>
      <c r="I18" s="60">
        <v>92596</v>
      </c>
      <c r="J18" s="60">
        <v>187297</v>
      </c>
      <c r="K18" s="60">
        <v>162420</v>
      </c>
      <c r="L18" s="60">
        <v>89193</v>
      </c>
      <c r="M18" s="60">
        <v>63015</v>
      </c>
      <c r="N18" s="60">
        <v>314628</v>
      </c>
      <c r="O18" s="60">
        <v>396360</v>
      </c>
      <c r="P18" s="60">
        <v>81195</v>
      </c>
      <c r="Q18" s="60">
        <v>1750000</v>
      </c>
      <c r="R18" s="60">
        <v>2227555</v>
      </c>
      <c r="S18" s="60">
        <v>1160379</v>
      </c>
      <c r="T18" s="60">
        <v>30481</v>
      </c>
      <c r="U18" s="60">
        <v>266002</v>
      </c>
      <c r="V18" s="60">
        <v>1456862</v>
      </c>
      <c r="W18" s="60">
        <v>4186342</v>
      </c>
      <c r="X18" s="60">
        <v>4282620</v>
      </c>
      <c r="Y18" s="60">
        <v>-96278</v>
      </c>
      <c r="Z18" s="140">
        <v>-2.25</v>
      </c>
      <c r="AA18" s="155">
        <v>3582614</v>
      </c>
    </row>
    <row r="19" spans="1:27" ht="13.5">
      <c r="A19" s="181" t="s">
        <v>34</v>
      </c>
      <c r="B19" s="185"/>
      <c r="C19" s="155">
        <v>194400126</v>
      </c>
      <c r="D19" s="155">
        <v>0</v>
      </c>
      <c r="E19" s="156">
        <v>207295350</v>
      </c>
      <c r="F19" s="60">
        <v>236467203</v>
      </c>
      <c r="G19" s="60">
        <v>97668000</v>
      </c>
      <c r="H19" s="60">
        <v>0</v>
      </c>
      <c r="I19" s="60">
        <v>97668000</v>
      </c>
      <c r="J19" s="60">
        <v>195336000</v>
      </c>
      <c r="K19" s="60">
        <v>0</v>
      </c>
      <c r="L19" s="60">
        <v>72517000</v>
      </c>
      <c r="M19" s="60">
        <v>12000</v>
      </c>
      <c r="N19" s="60">
        <v>72529000</v>
      </c>
      <c r="O19" s="60">
        <v>0</v>
      </c>
      <c r="P19" s="60">
        <v>17906369</v>
      </c>
      <c r="Q19" s="60">
        <v>58602000</v>
      </c>
      <c r="R19" s="60">
        <v>76508369</v>
      </c>
      <c r="S19" s="60">
        <v>0</v>
      </c>
      <c r="T19" s="60">
        <v>351192</v>
      </c>
      <c r="U19" s="60">
        <v>0</v>
      </c>
      <c r="V19" s="60">
        <v>351192</v>
      </c>
      <c r="W19" s="60">
        <v>344724561</v>
      </c>
      <c r="X19" s="60">
        <v>207295356</v>
      </c>
      <c r="Y19" s="60">
        <v>137429205</v>
      </c>
      <c r="Z19" s="140">
        <v>66.3</v>
      </c>
      <c r="AA19" s="155">
        <v>236467203</v>
      </c>
    </row>
    <row r="20" spans="1:27" ht="13.5">
      <c r="A20" s="181" t="s">
        <v>35</v>
      </c>
      <c r="B20" s="185"/>
      <c r="C20" s="155">
        <v>6803561</v>
      </c>
      <c r="D20" s="155">
        <v>0</v>
      </c>
      <c r="E20" s="156">
        <v>971720</v>
      </c>
      <c r="F20" s="54">
        <v>971720</v>
      </c>
      <c r="G20" s="54">
        <v>39508</v>
      </c>
      <c r="H20" s="54">
        <v>0</v>
      </c>
      <c r="I20" s="54">
        <v>69518</v>
      </c>
      <c r="J20" s="54">
        <v>109026</v>
      </c>
      <c r="K20" s="54">
        <v>29370</v>
      </c>
      <c r="L20" s="54">
        <v>41559</v>
      </c>
      <c r="M20" s="54">
        <v>149010</v>
      </c>
      <c r="N20" s="54">
        <v>219939</v>
      </c>
      <c r="O20" s="54">
        <v>48472</v>
      </c>
      <c r="P20" s="54">
        <v>58080</v>
      </c>
      <c r="Q20" s="54">
        <v>29219</v>
      </c>
      <c r="R20" s="54">
        <v>135771</v>
      </c>
      <c r="S20" s="54">
        <v>45641</v>
      </c>
      <c r="T20" s="54">
        <v>35479</v>
      </c>
      <c r="U20" s="54">
        <v>38238</v>
      </c>
      <c r="V20" s="54">
        <v>119358</v>
      </c>
      <c r="W20" s="54">
        <v>584094</v>
      </c>
      <c r="X20" s="54">
        <v>971724</v>
      </c>
      <c r="Y20" s="54">
        <v>-387630</v>
      </c>
      <c r="Z20" s="184">
        <v>-39.89</v>
      </c>
      <c r="AA20" s="130">
        <v>971720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590240</v>
      </c>
      <c r="F21" s="60">
        <v>590240</v>
      </c>
      <c r="G21" s="60">
        <v>56474</v>
      </c>
      <c r="H21" s="60">
        <v>0</v>
      </c>
      <c r="I21" s="82">
        <v>56474</v>
      </c>
      <c r="J21" s="60">
        <v>112948</v>
      </c>
      <c r="K21" s="60">
        <v>35296</v>
      </c>
      <c r="L21" s="60">
        <v>0</v>
      </c>
      <c r="M21" s="60">
        <v>0</v>
      </c>
      <c r="N21" s="60">
        <v>35296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148244</v>
      </c>
      <c r="X21" s="60">
        <v>590244</v>
      </c>
      <c r="Y21" s="60">
        <v>-442000</v>
      </c>
      <c r="Z21" s="140">
        <v>-74.88</v>
      </c>
      <c r="AA21" s="155">
        <v>590240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247404827</v>
      </c>
      <c r="D22" s="188">
        <f>SUM(D5:D21)</f>
        <v>0</v>
      </c>
      <c r="E22" s="189">
        <f t="shared" si="0"/>
        <v>251254348</v>
      </c>
      <c r="F22" s="190">
        <f t="shared" si="0"/>
        <v>284510843</v>
      </c>
      <c r="G22" s="190">
        <f t="shared" si="0"/>
        <v>99153026</v>
      </c>
      <c r="H22" s="190">
        <f t="shared" si="0"/>
        <v>20401894</v>
      </c>
      <c r="I22" s="190">
        <f t="shared" si="0"/>
        <v>101132674</v>
      </c>
      <c r="J22" s="190">
        <f t="shared" si="0"/>
        <v>220687594</v>
      </c>
      <c r="K22" s="190">
        <f t="shared" si="0"/>
        <v>2006626</v>
      </c>
      <c r="L22" s="190">
        <f t="shared" si="0"/>
        <v>77233205</v>
      </c>
      <c r="M22" s="190">
        <f t="shared" si="0"/>
        <v>2058326</v>
      </c>
      <c r="N22" s="190">
        <f t="shared" si="0"/>
        <v>81298157</v>
      </c>
      <c r="O22" s="190">
        <f t="shared" si="0"/>
        <v>2862036</v>
      </c>
      <c r="P22" s="190">
        <f t="shared" si="0"/>
        <v>20511235</v>
      </c>
      <c r="Q22" s="190">
        <f t="shared" si="0"/>
        <v>61624992</v>
      </c>
      <c r="R22" s="190">
        <f t="shared" si="0"/>
        <v>84998263</v>
      </c>
      <c r="S22" s="190">
        <f t="shared" si="0"/>
        <v>3051805</v>
      </c>
      <c r="T22" s="190">
        <f t="shared" si="0"/>
        <v>2744484</v>
      </c>
      <c r="U22" s="190">
        <f t="shared" si="0"/>
        <v>2736010</v>
      </c>
      <c r="V22" s="190">
        <f t="shared" si="0"/>
        <v>8532299</v>
      </c>
      <c r="W22" s="190">
        <f t="shared" si="0"/>
        <v>395516313</v>
      </c>
      <c r="X22" s="190">
        <f t="shared" si="0"/>
        <v>251254386</v>
      </c>
      <c r="Y22" s="190">
        <f t="shared" si="0"/>
        <v>144261927</v>
      </c>
      <c r="Z22" s="191">
        <f>+IF(X22&lt;&gt;0,+(Y22/X22)*100,0)</f>
        <v>57.41668008135786</v>
      </c>
      <c r="AA22" s="188">
        <f>SUM(AA5:AA21)</f>
        <v>284510843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130821838</v>
      </c>
      <c r="D25" s="155">
        <v>0</v>
      </c>
      <c r="E25" s="156">
        <v>146304231</v>
      </c>
      <c r="F25" s="60">
        <v>154497086</v>
      </c>
      <c r="G25" s="60">
        <v>14384383</v>
      </c>
      <c r="H25" s="60">
        <v>14718655</v>
      </c>
      <c r="I25" s="60">
        <v>25720551</v>
      </c>
      <c r="J25" s="60">
        <v>54823589</v>
      </c>
      <c r="K25" s="60">
        <v>15502243</v>
      </c>
      <c r="L25" s="60">
        <v>18552232</v>
      </c>
      <c r="M25" s="60">
        <v>14484690</v>
      </c>
      <c r="N25" s="60">
        <v>48539165</v>
      </c>
      <c r="O25" s="60">
        <v>12972796</v>
      </c>
      <c r="P25" s="60">
        <v>2258798</v>
      </c>
      <c r="Q25" s="60">
        <v>14496188</v>
      </c>
      <c r="R25" s="60">
        <v>29727782</v>
      </c>
      <c r="S25" s="60">
        <v>12403719</v>
      </c>
      <c r="T25" s="60">
        <v>14895605</v>
      </c>
      <c r="U25" s="60">
        <v>12419900</v>
      </c>
      <c r="V25" s="60">
        <v>39719224</v>
      </c>
      <c r="W25" s="60">
        <v>172809760</v>
      </c>
      <c r="X25" s="60">
        <v>146304228</v>
      </c>
      <c r="Y25" s="60">
        <v>26505532</v>
      </c>
      <c r="Z25" s="140">
        <v>18.12</v>
      </c>
      <c r="AA25" s="155">
        <v>154497086</v>
      </c>
    </row>
    <row r="26" spans="1:27" ht="13.5">
      <c r="A26" s="183" t="s">
        <v>38</v>
      </c>
      <c r="B26" s="182"/>
      <c r="C26" s="155">
        <v>22141052</v>
      </c>
      <c r="D26" s="155">
        <v>0</v>
      </c>
      <c r="E26" s="156">
        <v>24139862</v>
      </c>
      <c r="F26" s="60">
        <v>25525845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1710322</v>
      </c>
      <c r="P26" s="60">
        <v>0</v>
      </c>
      <c r="Q26" s="60">
        <v>0</v>
      </c>
      <c r="R26" s="60">
        <v>1710322</v>
      </c>
      <c r="S26" s="60">
        <v>2055290</v>
      </c>
      <c r="T26" s="60">
        <v>0</v>
      </c>
      <c r="U26" s="60">
        <v>2053000</v>
      </c>
      <c r="V26" s="60">
        <v>4108290</v>
      </c>
      <c r="W26" s="60">
        <v>5818612</v>
      </c>
      <c r="X26" s="60">
        <v>24139860</v>
      </c>
      <c r="Y26" s="60">
        <v>-18321248</v>
      </c>
      <c r="Z26" s="140">
        <v>-75.9</v>
      </c>
      <c r="AA26" s="155">
        <v>25525845</v>
      </c>
    </row>
    <row r="27" spans="1:27" ht="13.5">
      <c r="A27" s="183" t="s">
        <v>118</v>
      </c>
      <c r="B27" s="182"/>
      <c r="C27" s="155">
        <v>28629361</v>
      </c>
      <c r="D27" s="155">
        <v>0</v>
      </c>
      <c r="E27" s="156">
        <v>3000000</v>
      </c>
      <c r="F27" s="60">
        <v>160000000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750000</v>
      </c>
      <c r="P27" s="60">
        <v>0</v>
      </c>
      <c r="Q27" s="60">
        <v>750000</v>
      </c>
      <c r="R27" s="60">
        <v>1500000</v>
      </c>
      <c r="S27" s="60">
        <v>250000</v>
      </c>
      <c r="T27" s="60">
        <v>0</v>
      </c>
      <c r="U27" s="60">
        <v>0</v>
      </c>
      <c r="V27" s="60">
        <v>250000</v>
      </c>
      <c r="W27" s="60">
        <v>1750000</v>
      </c>
      <c r="X27" s="60">
        <v>3000000</v>
      </c>
      <c r="Y27" s="60">
        <v>-1250000</v>
      </c>
      <c r="Z27" s="140">
        <v>-41.67</v>
      </c>
      <c r="AA27" s="155">
        <v>160000000</v>
      </c>
    </row>
    <row r="28" spans="1:27" ht="13.5">
      <c r="A28" s="183" t="s">
        <v>39</v>
      </c>
      <c r="B28" s="182"/>
      <c r="C28" s="155">
        <v>107242494</v>
      </c>
      <c r="D28" s="155">
        <v>0</v>
      </c>
      <c r="E28" s="156">
        <v>47099209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3924917</v>
      </c>
      <c r="P28" s="60">
        <v>0</v>
      </c>
      <c r="Q28" s="60">
        <v>3924917</v>
      </c>
      <c r="R28" s="60">
        <v>7849834</v>
      </c>
      <c r="S28" s="60">
        <v>3924917</v>
      </c>
      <c r="T28" s="60">
        <v>0</v>
      </c>
      <c r="U28" s="60">
        <v>3925000</v>
      </c>
      <c r="V28" s="60">
        <v>7849917</v>
      </c>
      <c r="W28" s="60">
        <v>15699751</v>
      </c>
      <c r="X28" s="60">
        <v>47099208</v>
      </c>
      <c r="Y28" s="60">
        <v>-31399457</v>
      </c>
      <c r="Z28" s="140">
        <v>-66.67</v>
      </c>
      <c r="AA28" s="155">
        <v>0</v>
      </c>
    </row>
    <row r="29" spans="1:27" ht="13.5">
      <c r="A29" s="183" t="s">
        <v>40</v>
      </c>
      <c r="B29" s="182"/>
      <c r="C29" s="155">
        <v>747542</v>
      </c>
      <c r="D29" s="155">
        <v>0</v>
      </c>
      <c r="E29" s="156">
        <v>1200000</v>
      </c>
      <c r="F29" s="60">
        <v>1820000</v>
      </c>
      <c r="G29" s="60">
        <v>52691</v>
      </c>
      <c r="H29" s="60">
        <v>0</v>
      </c>
      <c r="I29" s="60">
        <v>120372</v>
      </c>
      <c r="J29" s="60">
        <v>173063</v>
      </c>
      <c r="K29" s="60">
        <v>131596</v>
      </c>
      <c r="L29" s="60">
        <v>265114</v>
      </c>
      <c r="M29" s="60">
        <v>110978</v>
      </c>
      <c r="N29" s="60">
        <v>507688</v>
      </c>
      <c r="O29" s="60">
        <v>110393</v>
      </c>
      <c r="P29" s="60">
        <v>166488</v>
      </c>
      <c r="Q29" s="60">
        <v>65398</v>
      </c>
      <c r="R29" s="60">
        <v>342279</v>
      </c>
      <c r="S29" s="60">
        <v>159980</v>
      </c>
      <c r="T29" s="60">
        <v>220559</v>
      </c>
      <c r="U29" s="60">
        <v>155579</v>
      </c>
      <c r="V29" s="60">
        <v>536118</v>
      </c>
      <c r="W29" s="60">
        <v>1559148</v>
      </c>
      <c r="X29" s="60">
        <v>1200000</v>
      </c>
      <c r="Y29" s="60">
        <v>359148</v>
      </c>
      <c r="Z29" s="140">
        <v>29.93</v>
      </c>
      <c r="AA29" s="155">
        <v>1820000</v>
      </c>
    </row>
    <row r="30" spans="1:27" ht="13.5">
      <c r="A30" s="183" t="s">
        <v>119</v>
      </c>
      <c r="B30" s="182"/>
      <c r="C30" s="155">
        <v>10130635</v>
      </c>
      <c r="D30" s="155">
        <v>0</v>
      </c>
      <c r="E30" s="156">
        <v>7000000</v>
      </c>
      <c r="F30" s="60">
        <v>8650000</v>
      </c>
      <c r="G30" s="60">
        <v>0</v>
      </c>
      <c r="H30" s="60">
        <v>0</v>
      </c>
      <c r="I30" s="60">
        <v>1283198</v>
      </c>
      <c r="J30" s="60">
        <v>1283198</v>
      </c>
      <c r="K30" s="60">
        <v>1215910</v>
      </c>
      <c r="L30" s="60">
        <v>320320</v>
      </c>
      <c r="M30" s="60">
        <v>918788</v>
      </c>
      <c r="N30" s="60">
        <v>2455018</v>
      </c>
      <c r="O30" s="60">
        <v>0</v>
      </c>
      <c r="P30" s="60">
        <v>192780</v>
      </c>
      <c r="Q30" s="60">
        <v>1751714</v>
      </c>
      <c r="R30" s="60">
        <v>1944494</v>
      </c>
      <c r="S30" s="60">
        <v>735800</v>
      </c>
      <c r="T30" s="60">
        <v>1716968</v>
      </c>
      <c r="U30" s="60">
        <v>361000</v>
      </c>
      <c r="V30" s="60">
        <v>2813768</v>
      </c>
      <c r="W30" s="60">
        <v>8496478</v>
      </c>
      <c r="X30" s="60">
        <v>6999996</v>
      </c>
      <c r="Y30" s="60">
        <v>1496482</v>
      </c>
      <c r="Z30" s="140">
        <v>21.38</v>
      </c>
      <c r="AA30" s="155">
        <v>8650000</v>
      </c>
    </row>
    <row r="31" spans="1:27" ht="13.5">
      <c r="A31" s="183" t="s">
        <v>120</v>
      </c>
      <c r="B31" s="182"/>
      <c r="C31" s="155">
        <v>7559218</v>
      </c>
      <c r="D31" s="155">
        <v>0</v>
      </c>
      <c r="E31" s="156">
        <v>7455000</v>
      </c>
      <c r="F31" s="60">
        <v>7905300</v>
      </c>
      <c r="G31" s="60">
        <v>4443</v>
      </c>
      <c r="H31" s="60">
        <v>0</v>
      </c>
      <c r="I31" s="60">
        <v>1019503</v>
      </c>
      <c r="J31" s="60">
        <v>1023946</v>
      </c>
      <c r="K31" s="60">
        <v>171408</v>
      </c>
      <c r="L31" s="60">
        <v>1582624</v>
      </c>
      <c r="M31" s="60">
        <v>249050</v>
      </c>
      <c r="N31" s="60">
        <v>2003082</v>
      </c>
      <c r="O31" s="60">
        <v>145491</v>
      </c>
      <c r="P31" s="60">
        <v>197730</v>
      </c>
      <c r="Q31" s="60">
        <v>696034</v>
      </c>
      <c r="R31" s="60">
        <v>1039255</v>
      </c>
      <c r="S31" s="60">
        <v>345334</v>
      </c>
      <c r="T31" s="60">
        <v>499537</v>
      </c>
      <c r="U31" s="60">
        <v>383000</v>
      </c>
      <c r="V31" s="60">
        <v>1227871</v>
      </c>
      <c r="W31" s="60">
        <v>5294154</v>
      </c>
      <c r="X31" s="60">
        <v>7455000</v>
      </c>
      <c r="Y31" s="60">
        <v>-2160846</v>
      </c>
      <c r="Z31" s="140">
        <v>-28.99</v>
      </c>
      <c r="AA31" s="155">
        <v>7905300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7078960</v>
      </c>
      <c r="F32" s="60">
        <v>9398960</v>
      </c>
      <c r="G32" s="60">
        <v>12584</v>
      </c>
      <c r="H32" s="60">
        <v>87734</v>
      </c>
      <c r="I32" s="60">
        <v>527776</v>
      </c>
      <c r="J32" s="60">
        <v>628094</v>
      </c>
      <c r="K32" s="60">
        <v>2058156</v>
      </c>
      <c r="L32" s="60">
        <v>1052334</v>
      </c>
      <c r="M32" s="60">
        <v>5365310</v>
      </c>
      <c r="N32" s="60">
        <v>8475800</v>
      </c>
      <c r="O32" s="60">
        <v>98488</v>
      </c>
      <c r="P32" s="60">
        <v>272514</v>
      </c>
      <c r="Q32" s="60">
        <v>2450000</v>
      </c>
      <c r="R32" s="60">
        <v>2821002</v>
      </c>
      <c r="S32" s="60">
        <v>1495546</v>
      </c>
      <c r="T32" s="60">
        <v>597415</v>
      </c>
      <c r="U32" s="60">
        <v>539264</v>
      </c>
      <c r="V32" s="60">
        <v>2632225</v>
      </c>
      <c r="W32" s="60">
        <v>14557121</v>
      </c>
      <c r="X32" s="60">
        <v>7078956</v>
      </c>
      <c r="Y32" s="60">
        <v>7478165</v>
      </c>
      <c r="Z32" s="140">
        <v>105.64</v>
      </c>
      <c r="AA32" s="155">
        <v>9398960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66206430</v>
      </c>
      <c r="D34" s="155">
        <v>0</v>
      </c>
      <c r="E34" s="156">
        <v>58075408</v>
      </c>
      <c r="F34" s="60">
        <v>76712945</v>
      </c>
      <c r="G34" s="60">
        <v>659027</v>
      </c>
      <c r="H34" s="60">
        <v>133353</v>
      </c>
      <c r="I34" s="60">
        <v>2545364</v>
      </c>
      <c r="J34" s="60">
        <v>3337744</v>
      </c>
      <c r="K34" s="60">
        <v>2912316</v>
      </c>
      <c r="L34" s="60">
        <v>6791437</v>
      </c>
      <c r="M34" s="60">
        <v>2705414</v>
      </c>
      <c r="N34" s="60">
        <v>12409167</v>
      </c>
      <c r="O34" s="60">
        <v>1500000</v>
      </c>
      <c r="P34" s="60">
        <v>2071856</v>
      </c>
      <c r="Q34" s="60">
        <v>3954913</v>
      </c>
      <c r="R34" s="60">
        <v>7526769</v>
      </c>
      <c r="S34" s="60">
        <v>4130280</v>
      </c>
      <c r="T34" s="60">
        <v>4278420</v>
      </c>
      <c r="U34" s="60">
        <v>2620881</v>
      </c>
      <c r="V34" s="60">
        <v>11029581</v>
      </c>
      <c r="W34" s="60">
        <v>34303261</v>
      </c>
      <c r="X34" s="60">
        <v>58075404</v>
      </c>
      <c r="Y34" s="60">
        <v>-23772143</v>
      </c>
      <c r="Z34" s="140">
        <v>-40.93</v>
      </c>
      <c r="AA34" s="155">
        <v>76712945</v>
      </c>
    </row>
    <row r="35" spans="1:27" ht="13.5">
      <c r="A35" s="181" t="s">
        <v>122</v>
      </c>
      <c r="B35" s="185"/>
      <c r="C35" s="155">
        <v>682779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374161349</v>
      </c>
      <c r="D36" s="188">
        <f>SUM(D25:D35)</f>
        <v>0</v>
      </c>
      <c r="E36" s="189">
        <f t="shared" si="1"/>
        <v>301352670</v>
      </c>
      <c r="F36" s="190">
        <f t="shared" si="1"/>
        <v>444510136</v>
      </c>
      <c r="G36" s="190">
        <f t="shared" si="1"/>
        <v>15113128</v>
      </c>
      <c r="H36" s="190">
        <f t="shared" si="1"/>
        <v>14939742</v>
      </c>
      <c r="I36" s="190">
        <f t="shared" si="1"/>
        <v>31216764</v>
      </c>
      <c r="J36" s="190">
        <f t="shared" si="1"/>
        <v>61269634</v>
      </c>
      <c r="K36" s="190">
        <f t="shared" si="1"/>
        <v>21991629</v>
      </c>
      <c r="L36" s="190">
        <f t="shared" si="1"/>
        <v>28564061</v>
      </c>
      <c r="M36" s="190">
        <f t="shared" si="1"/>
        <v>23834230</v>
      </c>
      <c r="N36" s="190">
        <f t="shared" si="1"/>
        <v>74389920</v>
      </c>
      <c r="O36" s="190">
        <f t="shared" si="1"/>
        <v>21212407</v>
      </c>
      <c r="P36" s="190">
        <f t="shared" si="1"/>
        <v>5160166</v>
      </c>
      <c r="Q36" s="190">
        <f t="shared" si="1"/>
        <v>28089164</v>
      </c>
      <c r="R36" s="190">
        <f t="shared" si="1"/>
        <v>54461737</v>
      </c>
      <c r="S36" s="190">
        <f t="shared" si="1"/>
        <v>25500866</v>
      </c>
      <c r="T36" s="190">
        <f t="shared" si="1"/>
        <v>22208504</v>
      </c>
      <c r="U36" s="190">
        <f t="shared" si="1"/>
        <v>22457624</v>
      </c>
      <c r="V36" s="190">
        <f t="shared" si="1"/>
        <v>70166994</v>
      </c>
      <c r="W36" s="190">
        <f t="shared" si="1"/>
        <v>260288285</v>
      </c>
      <c r="X36" s="190">
        <f t="shared" si="1"/>
        <v>301352652</v>
      </c>
      <c r="Y36" s="190">
        <f t="shared" si="1"/>
        <v>-41064367</v>
      </c>
      <c r="Z36" s="191">
        <f>+IF(X36&lt;&gt;0,+(Y36/X36)*100,0)</f>
        <v>-13.626681805342134</v>
      </c>
      <c r="AA36" s="188">
        <f>SUM(AA25:AA35)</f>
        <v>444510136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-126756522</v>
      </c>
      <c r="D38" s="199">
        <f>+D22-D36</f>
        <v>0</v>
      </c>
      <c r="E38" s="200">
        <f t="shared" si="2"/>
        <v>-50098322</v>
      </c>
      <c r="F38" s="106">
        <f t="shared" si="2"/>
        <v>-159999293</v>
      </c>
      <c r="G38" s="106">
        <f t="shared" si="2"/>
        <v>84039898</v>
      </c>
      <c r="H38" s="106">
        <f t="shared" si="2"/>
        <v>5462152</v>
      </c>
      <c r="I38" s="106">
        <f t="shared" si="2"/>
        <v>69915910</v>
      </c>
      <c r="J38" s="106">
        <f t="shared" si="2"/>
        <v>159417960</v>
      </c>
      <c r="K38" s="106">
        <f t="shared" si="2"/>
        <v>-19985003</v>
      </c>
      <c r="L38" s="106">
        <f t="shared" si="2"/>
        <v>48669144</v>
      </c>
      <c r="M38" s="106">
        <f t="shared" si="2"/>
        <v>-21775904</v>
      </c>
      <c r="N38" s="106">
        <f t="shared" si="2"/>
        <v>6908237</v>
      </c>
      <c r="O38" s="106">
        <f t="shared" si="2"/>
        <v>-18350371</v>
      </c>
      <c r="P38" s="106">
        <f t="shared" si="2"/>
        <v>15351069</v>
      </c>
      <c r="Q38" s="106">
        <f t="shared" si="2"/>
        <v>33535828</v>
      </c>
      <c r="R38" s="106">
        <f t="shared" si="2"/>
        <v>30536526</v>
      </c>
      <c r="S38" s="106">
        <f t="shared" si="2"/>
        <v>-22449061</v>
      </c>
      <c r="T38" s="106">
        <f t="shared" si="2"/>
        <v>-19464020</v>
      </c>
      <c r="U38" s="106">
        <f t="shared" si="2"/>
        <v>-19721614</v>
      </c>
      <c r="V38" s="106">
        <f t="shared" si="2"/>
        <v>-61634695</v>
      </c>
      <c r="W38" s="106">
        <f t="shared" si="2"/>
        <v>135228028</v>
      </c>
      <c r="X38" s="106">
        <f>IF(F22=F36,0,X22-X36)</f>
        <v>-50098266</v>
      </c>
      <c r="Y38" s="106">
        <f t="shared" si="2"/>
        <v>185326294</v>
      </c>
      <c r="Z38" s="201">
        <f>+IF(X38&lt;&gt;0,+(Y38/X38)*100,0)</f>
        <v>-369.92556588685125</v>
      </c>
      <c r="AA38" s="199">
        <f>+AA22-AA36</f>
        <v>-159999293</v>
      </c>
    </row>
    <row r="39" spans="1:27" ht="13.5">
      <c r="A39" s="181" t="s">
        <v>46</v>
      </c>
      <c r="B39" s="185"/>
      <c r="C39" s="155">
        <v>88741933</v>
      </c>
      <c r="D39" s="155">
        <v>0</v>
      </c>
      <c r="E39" s="156">
        <v>107806650</v>
      </c>
      <c r="F39" s="60">
        <v>97670920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50547</v>
      </c>
      <c r="M39" s="60">
        <v>840111</v>
      </c>
      <c r="N39" s="60">
        <v>890658</v>
      </c>
      <c r="O39" s="60">
        <v>0</v>
      </c>
      <c r="P39" s="60">
        <v>575470</v>
      </c>
      <c r="Q39" s="60">
        <v>292800</v>
      </c>
      <c r="R39" s="60">
        <v>868270</v>
      </c>
      <c r="S39" s="60">
        <v>0</v>
      </c>
      <c r="T39" s="60">
        <v>13613217</v>
      </c>
      <c r="U39" s="60">
        <v>0</v>
      </c>
      <c r="V39" s="60">
        <v>13613217</v>
      </c>
      <c r="W39" s="60">
        <v>15372145</v>
      </c>
      <c r="X39" s="60">
        <v>107806656</v>
      </c>
      <c r="Y39" s="60">
        <v>-92434511</v>
      </c>
      <c r="Z39" s="140">
        <v>-85.74</v>
      </c>
      <c r="AA39" s="155">
        <v>97670920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-38014589</v>
      </c>
      <c r="D42" s="206">
        <f>SUM(D38:D41)</f>
        <v>0</v>
      </c>
      <c r="E42" s="207">
        <f t="shared" si="3"/>
        <v>57708328</v>
      </c>
      <c r="F42" s="88">
        <f t="shared" si="3"/>
        <v>-62328373</v>
      </c>
      <c r="G42" s="88">
        <f t="shared" si="3"/>
        <v>84039898</v>
      </c>
      <c r="H42" s="88">
        <f t="shared" si="3"/>
        <v>5462152</v>
      </c>
      <c r="I42" s="88">
        <f t="shared" si="3"/>
        <v>69915910</v>
      </c>
      <c r="J42" s="88">
        <f t="shared" si="3"/>
        <v>159417960</v>
      </c>
      <c r="K42" s="88">
        <f t="shared" si="3"/>
        <v>-19985003</v>
      </c>
      <c r="L42" s="88">
        <f t="shared" si="3"/>
        <v>48719691</v>
      </c>
      <c r="M42" s="88">
        <f t="shared" si="3"/>
        <v>-20935793</v>
      </c>
      <c r="N42" s="88">
        <f t="shared" si="3"/>
        <v>7798895</v>
      </c>
      <c r="O42" s="88">
        <f t="shared" si="3"/>
        <v>-18350371</v>
      </c>
      <c r="P42" s="88">
        <f t="shared" si="3"/>
        <v>15926539</v>
      </c>
      <c r="Q42" s="88">
        <f t="shared" si="3"/>
        <v>33828628</v>
      </c>
      <c r="R42" s="88">
        <f t="shared" si="3"/>
        <v>31404796</v>
      </c>
      <c r="S42" s="88">
        <f t="shared" si="3"/>
        <v>-22449061</v>
      </c>
      <c r="T42" s="88">
        <f t="shared" si="3"/>
        <v>-5850803</v>
      </c>
      <c r="U42" s="88">
        <f t="shared" si="3"/>
        <v>-19721614</v>
      </c>
      <c r="V42" s="88">
        <f t="shared" si="3"/>
        <v>-48021478</v>
      </c>
      <c r="W42" s="88">
        <f t="shared" si="3"/>
        <v>150600173</v>
      </c>
      <c r="X42" s="88">
        <f t="shared" si="3"/>
        <v>57708390</v>
      </c>
      <c r="Y42" s="88">
        <f t="shared" si="3"/>
        <v>92891783</v>
      </c>
      <c r="Z42" s="208">
        <f>+IF(X42&lt;&gt;0,+(Y42/X42)*100,0)</f>
        <v>160.96755255171735</v>
      </c>
      <c r="AA42" s="206">
        <f>SUM(AA38:AA41)</f>
        <v>-62328373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-38014589</v>
      </c>
      <c r="D44" s="210">
        <f>+D42-D43</f>
        <v>0</v>
      </c>
      <c r="E44" s="211">
        <f t="shared" si="4"/>
        <v>57708328</v>
      </c>
      <c r="F44" s="77">
        <f t="shared" si="4"/>
        <v>-62328373</v>
      </c>
      <c r="G44" s="77">
        <f t="shared" si="4"/>
        <v>84039898</v>
      </c>
      <c r="H44" s="77">
        <f t="shared" si="4"/>
        <v>5462152</v>
      </c>
      <c r="I44" s="77">
        <f t="shared" si="4"/>
        <v>69915910</v>
      </c>
      <c r="J44" s="77">
        <f t="shared" si="4"/>
        <v>159417960</v>
      </c>
      <c r="K44" s="77">
        <f t="shared" si="4"/>
        <v>-19985003</v>
      </c>
      <c r="L44" s="77">
        <f t="shared" si="4"/>
        <v>48719691</v>
      </c>
      <c r="M44" s="77">
        <f t="shared" si="4"/>
        <v>-20935793</v>
      </c>
      <c r="N44" s="77">
        <f t="shared" si="4"/>
        <v>7798895</v>
      </c>
      <c r="O44" s="77">
        <f t="shared" si="4"/>
        <v>-18350371</v>
      </c>
      <c r="P44" s="77">
        <f t="shared" si="4"/>
        <v>15926539</v>
      </c>
      <c r="Q44" s="77">
        <f t="shared" si="4"/>
        <v>33828628</v>
      </c>
      <c r="R44" s="77">
        <f t="shared" si="4"/>
        <v>31404796</v>
      </c>
      <c r="S44" s="77">
        <f t="shared" si="4"/>
        <v>-22449061</v>
      </c>
      <c r="T44" s="77">
        <f t="shared" si="4"/>
        <v>-5850803</v>
      </c>
      <c r="U44" s="77">
        <f t="shared" si="4"/>
        <v>-19721614</v>
      </c>
      <c r="V44" s="77">
        <f t="shared" si="4"/>
        <v>-48021478</v>
      </c>
      <c r="W44" s="77">
        <f t="shared" si="4"/>
        <v>150600173</v>
      </c>
      <c r="X44" s="77">
        <f t="shared" si="4"/>
        <v>57708390</v>
      </c>
      <c r="Y44" s="77">
        <f t="shared" si="4"/>
        <v>92891783</v>
      </c>
      <c r="Z44" s="212">
        <f>+IF(X44&lt;&gt;0,+(Y44/X44)*100,0)</f>
        <v>160.96755255171735</v>
      </c>
      <c r="AA44" s="210">
        <f>+AA42-AA43</f>
        <v>-62328373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-38014589</v>
      </c>
      <c r="D46" s="206">
        <f>SUM(D44:D45)</f>
        <v>0</v>
      </c>
      <c r="E46" s="207">
        <f t="shared" si="5"/>
        <v>57708328</v>
      </c>
      <c r="F46" s="88">
        <f t="shared" si="5"/>
        <v>-62328373</v>
      </c>
      <c r="G46" s="88">
        <f t="shared" si="5"/>
        <v>84039898</v>
      </c>
      <c r="H46" s="88">
        <f t="shared" si="5"/>
        <v>5462152</v>
      </c>
      <c r="I46" s="88">
        <f t="shared" si="5"/>
        <v>69915910</v>
      </c>
      <c r="J46" s="88">
        <f t="shared" si="5"/>
        <v>159417960</v>
      </c>
      <c r="K46" s="88">
        <f t="shared" si="5"/>
        <v>-19985003</v>
      </c>
      <c r="L46" s="88">
        <f t="shared" si="5"/>
        <v>48719691</v>
      </c>
      <c r="M46" s="88">
        <f t="shared" si="5"/>
        <v>-20935793</v>
      </c>
      <c r="N46" s="88">
        <f t="shared" si="5"/>
        <v>7798895</v>
      </c>
      <c r="O46" s="88">
        <f t="shared" si="5"/>
        <v>-18350371</v>
      </c>
      <c r="P46" s="88">
        <f t="shared" si="5"/>
        <v>15926539</v>
      </c>
      <c r="Q46" s="88">
        <f t="shared" si="5"/>
        <v>33828628</v>
      </c>
      <c r="R46" s="88">
        <f t="shared" si="5"/>
        <v>31404796</v>
      </c>
      <c r="S46" s="88">
        <f t="shared" si="5"/>
        <v>-22449061</v>
      </c>
      <c r="T46" s="88">
        <f t="shared" si="5"/>
        <v>-5850803</v>
      </c>
      <c r="U46" s="88">
        <f t="shared" si="5"/>
        <v>-19721614</v>
      </c>
      <c r="V46" s="88">
        <f t="shared" si="5"/>
        <v>-48021478</v>
      </c>
      <c r="W46" s="88">
        <f t="shared" si="5"/>
        <v>150600173</v>
      </c>
      <c r="X46" s="88">
        <f t="shared" si="5"/>
        <v>57708390</v>
      </c>
      <c r="Y46" s="88">
        <f t="shared" si="5"/>
        <v>92891783</v>
      </c>
      <c r="Z46" s="208">
        <f>+IF(X46&lt;&gt;0,+(Y46/X46)*100,0)</f>
        <v>160.96755255171735</v>
      </c>
      <c r="AA46" s="206">
        <f>SUM(AA44:AA45)</f>
        <v>-62328373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-38014589</v>
      </c>
      <c r="D48" s="217">
        <f>SUM(D46:D47)</f>
        <v>0</v>
      </c>
      <c r="E48" s="218">
        <f t="shared" si="6"/>
        <v>57708328</v>
      </c>
      <c r="F48" s="219">
        <f t="shared" si="6"/>
        <v>-62328373</v>
      </c>
      <c r="G48" s="219">
        <f t="shared" si="6"/>
        <v>84039898</v>
      </c>
      <c r="H48" s="220">
        <f t="shared" si="6"/>
        <v>5462152</v>
      </c>
      <c r="I48" s="220">
        <f t="shared" si="6"/>
        <v>69915910</v>
      </c>
      <c r="J48" s="220">
        <f t="shared" si="6"/>
        <v>159417960</v>
      </c>
      <c r="K48" s="220">
        <f t="shared" si="6"/>
        <v>-19985003</v>
      </c>
      <c r="L48" s="220">
        <f t="shared" si="6"/>
        <v>48719691</v>
      </c>
      <c r="M48" s="219">
        <f t="shared" si="6"/>
        <v>-20935793</v>
      </c>
      <c r="N48" s="219">
        <f t="shared" si="6"/>
        <v>7798895</v>
      </c>
      <c r="O48" s="220">
        <f t="shared" si="6"/>
        <v>-18350371</v>
      </c>
      <c r="P48" s="220">
        <f t="shared" si="6"/>
        <v>15926539</v>
      </c>
      <c r="Q48" s="220">
        <f t="shared" si="6"/>
        <v>33828628</v>
      </c>
      <c r="R48" s="220">
        <f t="shared" si="6"/>
        <v>31404796</v>
      </c>
      <c r="S48" s="220">
        <f t="shared" si="6"/>
        <v>-22449061</v>
      </c>
      <c r="T48" s="219">
        <f t="shared" si="6"/>
        <v>-5850803</v>
      </c>
      <c r="U48" s="219">
        <f t="shared" si="6"/>
        <v>-19721614</v>
      </c>
      <c r="V48" s="220">
        <f t="shared" si="6"/>
        <v>-48021478</v>
      </c>
      <c r="W48" s="220">
        <f t="shared" si="6"/>
        <v>150600173</v>
      </c>
      <c r="X48" s="220">
        <f t="shared" si="6"/>
        <v>57708390</v>
      </c>
      <c r="Y48" s="220">
        <f t="shared" si="6"/>
        <v>92891783</v>
      </c>
      <c r="Z48" s="221">
        <f>+IF(X48&lt;&gt;0,+(Y48/X48)*100,0)</f>
        <v>160.96755255171735</v>
      </c>
      <c r="AA48" s="222">
        <f>SUM(AA46:AA47)</f>
        <v>-62328373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4163968</v>
      </c>
      <c r="D5" s="153">
        <f>SUM(D6:D8)</f>
        <v>0</v>
      </c>
      <c r="E5" s="154">
        <f t="shared" si="0"/>
        <v>1230000</v>
      </c>
      <c r="F5" s="100">
        <f t="shared" si="0"/>
        <v>2771270</v>
      </c>
      <c r="G5" s="100">
        <f t="shared" si="0"/>
        <v>0</v>
      </c>
      <c r="H5" s="100">
        <f t="shared" si="0"/>
        <v>0</v>
      </c>
      <c r="I5" s="100">
        <f t="shared" si="0"/>
        <v>170654</v>
      </c>
      <c r="J5" s="100">
        <f t="shared" si="0"/>
        <v>170654</v>
      </c>
      <c r="K5" s="100">
        <f t="shared" si="0"/>
        <v>146681</v>
      </c>
      <c r="L5" s="100">
        <f t="shared" si="0"/>
        <v>736470</v>
      </c>
      <c r="M5" s="100">
        <f t="shared" si="0"/>
        <v>150796</v>
      </c>
      <c r="N5" s="100">
        <f t="shared" si="0"/>
        <v>1033947</v>
      </c>
      <c r="O5" s="100">
        <f t="shared" si="0"/>
        <v>18790</v>
      </c>
      <c r="P5" s="100">
        <f t="shared" si="0"/>
        <v>132592</v>
      </c>
      <c r="Q5" s="100">
        <f t="shared" si="0"/>
        <v>303073</v>
      </c>
      <c r="R5" s="100">
        <f t="shared" si="0"/>
        <v>454455</v>
      </c>
      <c r="S5" s="100">
        <f t="shared" si="0"/>
        <v>412921</v>
      </c>
      <c r="T5" s="100">
        <f t="shared" si="0"/>
        <v>0</v>
      </c>
      <c r="U5" s="100">
        <f t="shared" si="0"/>
        <v>0</v>
      </c>
      <c r="V5" s="100">
        <f t="shared" si="0"/>
        <v>412921</v>
      </c>
      <c r="W5" s="100">
        <f t="shared" si="0"/>
        <v>2071977</v>
      </c>
      <c r="X5" s="100">
        <f t="shared" si="0"/>
        <v>1230000</v>
      </c>
      <c r="Y5" s="100">
        <f t="shared" si="0"/>
        <v>841977</v>
      </c>
      <c r="Z5" s="137">
        <f>+IF(X5&lt;&gt;0,+(Y5/X5)*100,0)</f>
        <v>68.45341463414634</v>
      </c>
      <c r="AA5" s="153">
        <f>SUM(AA6:AA8)</f>
        <v>2771270</v>
      </c>
    </row>
    <row r="6" spans="1:27" ht="13.5">
      <c r="A6" s="138" t="s">
        <v>75</v>
      </c>
      <c r="B6" s="136"/>
      <c r="C6" s="155">
        <v>2711878</v>
      </c>
      <c r="D6" s="155"/>
      <c r="E6" s="156">
        <v>30000</v>
      </c>
      <c r="F6" s="60">
        <v>81884</v>
      </c>
      <c r="G6" s="60"/>
      <c r="H6" s="60"/>
      <c r="I6" s="60"/>
      <c r="J6" s="60"/>
      <c r="K6" s="60"/>
      <c r="L6" s="60">
        <v>61281</v>
      </c>
      <c r="M6" s="60">
        <v>18956</v>
      </c>
      <c r="N6" s="60">
        <v>80237</v>
      </c>
      <c r="O6" s="60"/>
      <c r="P6" s="60">
        <v>1199</v>
      </c>
      <c r="Q6" s="60">
        <v>14393</v>
      </c>
      <c r="R6" s="60">
        <v>15592</v>
      </c>
      <c r="S6" s="60"/>
      <c r="T6" s="60"/>
      <c r="U6" s="60"/>
      <c r="V6" s="60"/>
      <c r="W6" s="60">
        <v>95829</v>
      </c>
      <c r="X6" s="60">
        <v>30000</v>
      </c>
      <c r="Y6" s="60">
        <v>65829</v>
      </c>
      <c r="Z6" s="140">
        <v>219.43</v>
      </c>
      <c r="AA6" s="62">
        <v>81884</v>
      </c>
    </row>
    <row r="7" spans="1:27" ht="13.5">
      <c r="A7" s="138" t="s">
        <v>76</v>
      </c>
      <c r="B7" s="136"/>
      <c r="C7" s="157">
        <v>1045705</v>
      </c>
      <c r="D7" s="157"/>
      <c r="E7" s="158">
        <v>30000</v>
      </c>
      <c r="F7" s="159">
        <v>412190</v>
      </c>
      <c r="G7" s="159"/>
      <c r="H7" s="159"/>
      <c r="I7" s="159"/>
      <c r="J7" s="159"/>
      <c r="K7" s="159">
        <v>31920</v>
      </c>
      <c r="L7" s="159">
        <v>69025</v>
      </c>
      <c r="M7" s="159">
        <v>12840</v>
      </c>
      <c r="N7" s="159">
        <v>113785</v>
      </c>
      <c r="O7" s="159">
        <v>1790</v>
      </c>
      <c r="P7" s="159">
        <v>22713</v>
      </c>
      <c r="Q7" s="159">
        <v>29908</v>
      </c>
      <c r="R7" s="159">
        <v>54411</v>
      </c>
      <c r="S7" s="159">
        <v>18000</v>
      </c>
      <c r="T7" s="159"/>
      <c r="U7" s="159"/>
      <c r="V7" s="159">
        <v>18000</v>
      </c>
      <c r="W7" s="159">
        <v>186196</v>
      </c>
      <c r="X7" s="159">
        <v>30000</v>
      </c>
      <c r="Y7" s="159">
        <v>156196</v>
      </c>
      <c r="Z7" s="141">
        <v>520.65</v>
      </c>
      <c r="AA7" s="225">
        <v>412190</v>
      </c>
    </row>
    <row r="8" spans="1:27" ht="13.5">
      <c r="A8" s="138" t="s">
        <v>77</v>
      </c>
      <c r="B8" s="136"/>
      <c r="C8" s="155">
        <v>406385</v>
      </c>
      <c r="D8" s="155"/>
      <c r="E8" s="156">
        <v>1170000</v>
      </c>
      <c r="F8" s="60">
        <v>2277196</v>
      </c>
      <c r="G8" s="60"/>
      <c r="H8" s="60"/>
      <c r="I8" s="60">
        <v>170654</v>
      </c>
      <c r="J8" s="60">
        <v>170654</v>
      </c>
      <c r="K8" s="60">
        <v>114761</v>
      </c>
      <c r="L8" s="60">
        <v>606164</v>
      </c>
      <c r="M8" s="60">
        <v>119000</v>
      </c>
      <c r="N8" s="60">
        <v>839925</v>
      </c>
      <c r="O8" s="60">
        <v>17000</v>
      </c>
      <c r="P8" s="60">
        <v>108680</v>
      </c>
      <c r="Q8" s="60">
        <v>258772</v>
      </c>
      <c r="R8" s="60">
        <v>384452</v>
      </c>
      <c r="S8" s="60">
        <v>394921</v>
      </c>
      <c r="T8" s="60"/>
      <c r="U8" s="60"/>
      <c r="V8" s="60">
        <v>394921</v>
      </c>
      <c r="W8" s="60">
        <v>1789952</v>
      </c>
      <c r="X8" s="60">
        <v>1170000</v>
      </c>
      <c r="Y8" s="60">
        <v>619952</v>
      </c>
      <c r="Z8" s="140">
        <v>52.99</v>
      </c>
      <c r="AA8" s="62">
        <v>2277196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5180000</v>
      </c>
      <c r="F9" s="100">
        <f t="shared" si="1"/>
        <v>6335978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1102442</v>
      </c>
      <c r="N9" s="100">
        <f t="shared" si="1"/>
        <v>1102442</v>
      </c>
      <c r="O9" s="100">
        <f t="shared" si="1"/>
        <v>0</v>
      </c>
      <c r="P9" s="100">
        <f t="shared" si="1"/>
        <v>10600</v>
      </c>
      <c r="Q9" s="100">
        <f t="shared" si="1"/>
        <v>0</v>
      </c>
      <c r="R9" s="100">
        <f t="shared" si="1"/>
        <v>10600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1113042</v>
      </c>
      <c r="X9" s="100">
        <f t="shared" si="1"/>
        <v>5180004</v>
      </c>
      <c r="Y9" s="100">
        <f t="shared" si="1"/>
        <v>-4066962</v>
      </c>
      <c r="Z9" s="137">
        <f>+IF(X9&lt;&gt;0,+(Y9/X9)*100,0)</f>
        <v>-78.51271929519746</v>
      </c>
      <c r="AA9" s="102">
        <f>SUM(AA10:AA14)</f>
        <v>6335978</v>
      </c>
    </row>
    <row r="10" spans="1:27" ht="13.5">
      <c r="A10" s="138" t="s">
        <v>79</v>
      </c>
      <c r="B10" s="136"/>
      <c r="C10" s="155"/>
      <c r="D10" s="155"/>
      <c r="E10" s="156">
        <v>5180000</v>
      </c>
      <c r="F10" s="60">
        <v>6335978</v>
      </c>
      <c r="G10" s="60"/>
      <c r="H10" s="60"/>
      <c r="I10" s="60"/>
      <c r="J10" s="60"/>
      <c r="K10" s="60"/>
      <c r="L10" s="60"/>
      <c r="M10" s="60">
        <v>1102442</v>
      </c>
      <c r="N10" s="60">
        <v>1102442</v>
      </c>
      <c r="O10" s="60"/>
      <c r="P10" s="60">
        <v>10600</v>
      </c>
      <c r="Q10" s="60"/>
      <c r="R10" s="60">
        <v>10600</v>
      </c>
      <c r="S10" s="60"/>
      <c r="T10" s="60"/>
      <c r="U10" s="60"/>
      <c r="V10" s="60"/>
      <c r="W10" s="60">
        <v>1113042</v>
      </c>
      <c r="X10" s="60">
        <v>5180004</v>
      </c>
      <c r="Y10" s="60">
        <v>-4066962</v>
      </c>
      <c r="Z10" s="140">
        <v>-78.51</v>
      </c>
      <c r="AA10" s="62">
        <v>6335978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86422518</v>
      </c>
      <c r="D15" s="153">
        <f>SUM(D16:D18)</f>
        <v>0</v>
      </c>
      <c r="E15" s="154">
        <f t="shared" si="2"/>
        <v>101396650</v>
      </c>
      <c r="F15" s="100">
        <f t="shared" si="2"/>
        <v>95960367</v>
      </c>
      <c r="G15" s="100">
        <f t="shared" si="2"/>
        <v>0</v>
      </c>
      <c r="H15" s="100">
        <f t="shared" si="2"/>
        <v>0</v>
      </c>
      <c r="I15" s="100">
        <f t="shared" si="2"/>
        <v>9867</v>
      </c>
      <c r="J15" s="100">
        <f t="shared" si="2"/>
        <v>9867</v>
      </c>
      <c r="K15" s="100">
        <f t="shared" si="2"/>
        <v>6234731</v>
      </c>
      <c r="L15" s="100">
        <f t="shared" si="2"/>
        <v>110244</v>
      </c>
      <c r="M15" s="100">
        <f t="shared" si="2"/>
        <v>4766690</v>
      </c>
      <c r="N15" s="100">
        <f t="shared" si="2"/>
        <v>11111665</v>
      </c>
      <c r="O15" s="100">
        <f t="shared" si="2"/>
        <v>0</v>
      </c>
      <c r="P15" s="100">
        <f t="shared" si="2"/>
        <v>1276057</v>
      </c>
      <c r="Q15" s="100">
        <f t="shared" si="2"/>
        <v>0</v>
      </c>
      <c r="R15" s="100">
        <f t="shared" si="2"/>
        <v>1276057</v>
      </c>
      <c r="S15" s="100">
        <f t="shared" si="2"/>
        <v>20434</v>
      </c>
      <c r="T15" s="100">
        <f t="shared" si="2"/>
        <v>0</v>
      </c>
      <c r="U15" s="100">
        <f t="shared" si="2"/>
        <v>0</v>
      </c>
      <c r="V15" s="100">
        <f t="shared" si="2"/>
        <v>20434</v>
      </c>
      <c r="W15" s="100">
        <f t="shared" si="2"/>
        <v>12418023</v>
      </c>
      <c r="X15" s="100">
        <f t="shared" si="2"/>
        <v>101396652</v>
      </c>
      <c r="Y15" s="100">
        <f t="shared" si="2"/>
        <v>-88978629</v>
      </c>
      <c r="Z15" s="137">
        <f>+IF(X15&lt;&gt;0,+(Y15/X15)*100,0)</f>
        <v>-87.75302462649358</v>
      </c>
      <c r="AA15" s="102">
        <f>SUM(AA16:AA18)</f>
        <v>95960367</v>
      </c>
    </row>
    <row r="16" spans="1:27" ht="13.5">
      <c r="A16" s="138" t="s">
        <v>85</v>
      </c>
      <c r="B16" s="136"/>
      <c r="C16" s="155"/>
      <c r="D16" s="155"/>
      <c r="E16" s="156">
        <v>660000</v>
      </c>
      <c r="F16" s="60">
        <v>294033</v>
      </c>
      <c r="G16" s="60"/>
      <c r="H16" s="60"/>
      <c r="I16" s="60">
        <v>9867</v>
      </c>
      <c r="J16" s="60">
        <v>9867</v>
      </c>
      <c r="K16" s="60"/>
      <c r="L16" s="60">
        <v>14978</v>
      </c>
      <c r="M16" s="60"/>
      <c r="N16" s="60">
        <v>14978</v>
      </c>
      <c r="O16" s="60"/>
      <c r="P16" s="60">
        <v>3593</v>
      </c>
      <c r="Q16" s="60"/>
      <c r="R16" s="60">
        <v>3593</v>
      </c>
      <c r="S16" s="60">
        <v>20434</v>
      </c>
      <c r="T16" s="60"/>
      <c r="U16" s="60"/>
      <c r="V16" s="60">
        <v>20434</v>
      </c>
      <c r="W16" s="60">
        <v>48872</v>
      </c>
      <c r="X16" s="60">
        <v>660000</v>
      </c>
      <c r="Y16" s="60">
        <v>-611128</v>
      </c>
      <c r="Z16" s="140">
        <v>-92.6</v>
      </c>
      <c r="AA16" s="62">
        <v>294033</v>
      </c>
    </row>
    <row r="17" spans="1:27" ht="13.5">
      <c r="A17" s="138" t="s">
        <v>86</v>
      </c>
      <c r="B17" s="136"/>
      <c r="C17" s="155">
        <v>86422518</v>
      </c>
      <c r="D17" s="155"/>
      <c r="E17" s="156">
        <v>100736650</v>
      </c>
      <c r="F17" s="60">
        <v>95666334</v>
      </c>
      <c r="G17" s="60"/>
      <c r="H17" s="60"/>
      <c r="I17" s="60"/>
      <c r="J17" s="60"/>
      <c r="K17" s="60">
        <v>6234731</v>
      </c>
      <c r="L17" s="60">
        <v>95266</v>
      </c>
      <c r="M17" s="60">
        <v>4766690</v>
      </c>
      <c r="N17" s="60">
        <v>11096687</v>
      </c>
      <c r="O17" s="60"/>
      <c r="P17" s="60">
        <v>1272464</v>
      </c>
      <c r="Q17" s="60"/>
      <c r="R17" s="60">
        <v>1272464</v>
      </c>
      <c r="S17" s="60"/>
      <c r="T17" s="60"/>
      <c r="U17" s="60"/>
      <c r="V17" s="60"/>
      <c r="W17" s="60">
        <v>12369151</v>
      </c>
      <c r="X17" s="60">
        <v>100736652</v>
      </c>
      <c r="Y17" s="60">
        <v>-88367501</v>
      </c>
      <c r="Z17" s="140">
        <v>-87.72</v>
      </c>
      <c r="AA17" s="62">
        <v>95666334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90586486</v>
      </c>
      <c r="D25" s="217">
        <f>+D5+D9+D15+D19+D24</f>
        <v>0</v>
      </c>
      <c r="E25" s="230">
        <f t="shared" si="4"/>
        <v>107806650</v>
      </c>
      <c r="F25" s="219">
        <f t="shared" si="4"/>
        <v>105067615</v>
      </c>
      <c r="G25" s="219">
        <f t="shared" si="4"/>
        <v>0</v>
      </c>
      <c r="H25" s="219">
        <f t="shared" si="4"/>
        <v>0</v>
      </c>
      <c r="I25" s="219">
        <f t="shared" si="4"/>
        <v>180521</v>
      </c>
      <c r="J25" s="219">
        <f t="shared" si="4"/>
        <v>180521</v>
      </c>
      <c r="K25" s="219">
        <f t="shared" si="4"/>
        <v>6381412</v>
      </c>
      <c r="L25" s="219">
        <f t="shared" si="4"/>
        <v>846714</v>
      </c>
      <c r="M25" s="219">
        <f t="shared" si="4"/>
        <v>6019928</v>
      </c>
      <c r="N25" s="219">
        <f t="shared" si="4"/>
        <v>13248054</v>
      </c>
      <c r="O25" s="219">
        <f t="shared" si="4"/>
        <v>18790</v>
      </c>
      <c r="P25" s="219">
        <f t="shared" si="4"/>
        <v>1419249</v>
      </c>
      <c r="Q25" s="219">
        <f t="shared" si="4"/>
        <v>303073</v>
      </c>
      <c r="R25" s="219">
        <f t="shared" si="4"/>
        <v>1741112</v>
      </c>
      <c r="S25" s="219">
        <f t="shared" si="4"/>
        <v>433355</v>
      </c>
      <c r="T25" s="219">
        <f t="shared" si="4"/>
        <v>0</v>
      </c>
      <c r="U25" s="219">
        <f t="shared" si="4"/>
        <v>0</v>
      </c>
      <c r="V25" s="219">
        <f t="shared" si="4"/>
        <v>433355</v>
      </c>
      <c r="W25" s="219">
        <f t="shared" si="4"/>
        <v>15603042</v>
      </c>
      <c r="X25" s="219">
        <f t="shared" si="4"/>
        <v>107806656</v>
      </c>
      <c r="Y25" s="219">
        <f t="shared" si="4"/>
        <v>-92203614</v>
      </c>
      <c r="Z25" s="231">
        <f>+IF(X25&lt;&gt;0,+(Y25/X25)*100,0)</f>
        <v>-85.52682869599442</v>
      </c>
      <c r="AA25" s="232">
        <f>+AA5+AA9+AA15+AA19+AA24</f>
        <v>105067615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90586486</v>
      </c>
      <c r="D28" s="155"/>
      <c r="E28" s="156">
        <v>107806650</v>
      </c>
      <c r="F28" s="60">
        <v>105067615</v>
      </c>
      <c r="G28" s="60"/>
      <c r="H28" s="60"/>
      <c r="I28" s="60">
        <v>180521</v>
      </c>
      <c r="J28" s="60">
        <v>180521</v>
      </c>
      <c r="K28" s="60">
        <v>6381412</v>
      </c>
      <c r="L28" s="60">
        <v>846714</v>
      </c>
      <c r="M28" s="60">
        <v>6019928</v>
      </c>
      <c r="N28" s="60">
        <v>13248054</v>
      </c>
      <c r="O28" s="60">
        <v>18790</v>
      </c>
      <c r="P28" s="60">
        <v>1419249</v>
      </c>
      <c r="Q28" s="60">
        <v>303073</v>
      </c>
      <c r="R28" s="60">
        <v>1741112</v>
      </c>
      <c r="S28" s="60">
        <v>433355</v>
      </c>
      <c r="T28" s="60"/>
      <c r="U28" s="60"/>
      <c r="V28" s="60">
        <v>433355</v>
      </c>
      <c r="W28" s="60">
        <v>15603042</v>
      </c>
      <c r="X28" s="60">
        <v>107806656</v>
      </c>
      <c r="Y28" s="60">
        <v>-92203614</v>
      </c>
      <c r="Z28" s="140">
        <v>-85.53</v>
      </c>
      <c r="AA28" s="155">
        <v>105067615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90586486</v>
      </c>
      <c r="D32" s="210">
        <f>SUM(D28:D31)</f>
        <v>0</v>
      </c>
      <c r="E32" s="211">
        <f t="shared" si="5"/>
        <v>107806650</v>
      </c>
      <c r="F32" s="77">
        <f t="shared" si="5"/>
        <v>105067615</v>
      </c>
      <c r="G32" s="77">
        <f t="shared" si="5"/>
        <v>0</v>
      </c>
      <c r="H32" s="77">
        <f t="shared" si="5"/>
        <v>0</v>
      </c>
      <c r="I32" s="77">
        <f t="shared" si="5"/>
        <v>180521</v>
      </c>
      <c r="J32" s="77">
        <f t="shared" si="5"/>
        <v>180521</v>
      </c>
      <c r="K32" s="77">
        <f t="shared" si="5"/>
        <v>6381412</v>
      </c>
      <c r="L32" s="77">
        <f t="shared" si="5"/>
        <v>846714</v>
      </c>
      <c r="M32" s="77">
        <f t="shared" si="5"/>
        <v>6019928</v>
      </c>
      <c r="N32" s="77">
        <f t="shared" si="5"/>
        <v>13248054</v>
      </c>
      <c r="O32" s="77">
        <f t="shared" si="5"/>
        <v>18790</v>
      </c>
      <c r="P32" s="77">
        <f t="shared" si="5"/>
        <v>1419249</v>
      </c>
      <c r="Q32" s="77">
        <f t="shared" si="5"/>
        <v>303073</v>
      </c>
      <c r="R32" s="77">
        <f t="shared" si="5"/>
        <v>1741112</v>
      </c>
      <c r="S32" s="77">
        <f t="shared" si="5"/>
        <v>433355</v>
      </c>
      <c r="T32" s="77">
        <f t="shared" si="5"/>
        <v>0</v>
      </c>
      <c r="U32" s="77">
        <f t="shared" si="5"/>
        <v>0</v>
      </c>
      <c r="V32" s="77">
        <f t="shared" si="5"/>
        <v>433355</v>
      </c>
      <c r="W32" s="77">
        <f t="shared" si="5"/>
        <v>15603042</v>
      </c>
      <c r="X32" s="77">
        <f t="shared" si="5"/>
        <v>107806656</v>
      </c>
      <c r="Y32" s="77">
        <f t="shared" si="5"/>
        <v>-92203614</v>
      </c>
      <c r="Z32" s="212">
        <f>+IF(X32&lt;&gt;0,+(Y32/X32)*100,0)</f>
        <v>-85.52682869599442</v>
      </c>
      <c r="AA32" s="79">
        <f>SUM(AA28:AA31)</f>
        <v>105067615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90586486</v>
      </c>
      <c r="D36" s="222">
        <f>SUM(D32:D35)</f>
        <v>0</v>
      </c>
      <c r="E36" s="218">
        <f t="shared" si="6"/>
        <v>107806650</v>
      </c>
      <c r="F36" s="220">
        <f t="shared" si="6"/>
        <v>105067615</v>
      </c>
      <c r="G36" s="220">
        <f t="shared" si="6"/>
        <v>0</v>
      </c>
      <c r="H36" s="220">
        <f t="shared" si="6"/>
        <v>0</v>
      </c>
      <c r="I36" s="220">
        <f t="shared" si="6"/>
        <v>180521</v>
      </c>
      <c r="J36" s="220">
        <f t="shared" si="6"/>
        <v>180521</v>
      </c>
      <c r="K36" s="220">
        <f t="shared" si="6"/>
        <v>6381412</v>
      </c>
      <c r="L36" s="220">
        <f t="shared" si="6"/>
        <v>846714</v>
      </c>
      <c r="M36" s="220">
        <f t="shared" si="6"/>
        <v>6019928</v>
      </c>
      <c r="N36" s="220">
        <f t="shared" si="6"/>
        <v>13248054</v>
      </c>
      <c r="O36" s="220">
        <f t="shared" si="6"/>
        <v>18790</v>
      </c>
      <c r="P36" s="220">
        <f t="shared" si="6"/>
        <v>1419249</v>
      </c>
      <c r="Q36" s="220">
        <f t="shared" si="6"/>
        <v>303073</v>
      </c>
      <c r="R36" s="220">
        <f t="shared" si="6"/>
        <v>1741112</v>
      </c>
      <c r="S36" s="220">
        <f t="shared" si="6"/>
        <v>433355</v>
      </c>
      <c r="T36" s="220">
        <f t="shared" si="6"/>
        <v>0</v>
      </c>
      <c r="U36" s="220">
        <f t="shared" si="6"/>
        <v>0</v>
      </c>
      <c r="V36" s="220">
        <f t="shared" si="6"/>
        <v>433355</v>
      </c>
      <c r="W36" s="220">
        <f t="shared" si="6"/>
        <v>15603042</v>
      </c>
      <c r="X36" s="220">
        <f t="shared" si="6"/>
        <v>107806656</v>
      </c>
      <c r="Y36" s="220">
        <f t="shared" si="6"/>
        <v>-92203614</v>
      </c>
      <c r="Z36" s="221">
        <f>+IF(X36&lt;&gt;0,+(Y36/X36)*100,0)</f>
        <v>-85.52682869599442</v>
      </c>
      <c r="AA36" s="239">
        <f>SUM(AA32:AA35)</f>
        <v>105067615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61179292</v>
      </c>
      <c r="D6" s="155"/>
      <c r="E6" s="59">
        <v>108064935</v>
      </c>
      <c r="F6" s="60">
        <v>108064935</v>
      </c>
      <c r="G6" s="60">
        <v>152616013</v>
      </c>
      <c r="H6" s="60">
        <v>135951835</v>
      </c>
      <c r="I6" s="60">
        <v>100783991</v>
      </c>
      <c r="J6" s="60">
        <v>100783991</v>
      </c>
      <c r="K6" s="60">
        <v>87619728</v>
      </c>
      <c r="L6" s="60">
        <v>89090935</v>
      </c>
      <c r="M6" s="60">
        <v>112791780</v>
      </c>
      <c r="N6" s="60">
        <v>112791780</v>
      </c>
      <c r="O6" s="60">
        <v>95180762</v>
      </c>
      <c r="P6" s="60">
        <v>65068015</v>
      </c>
      <c r="Q6" s="60">
        <v>117520669</v>
      </c>
      <c r="R6" s="60">
        <v>117520669</v>
      </c>
      <c r="S6" s="60">
        <v>87411220</v>
      </c>
      <c r="T6" s="60">
        <v>58468103</v>
      </c>
      <c r="U6" s="60">
        <v>22252711</v>
      </c>
      <c r="V6" s="60">
        <v>22252711</v>
      </c>
      <c r="W6" s="60">
        <v>22252711</v>
      </c>
      <c r="X6" s="60">
        <v>108064935</v>
      </c>
      <c r="Y6" s="60">
        <v>-85812224</v>
      </c>
      <c r="Z6" s="140">
        <v>-79.41</v>
      </c>
      <c r="AA6" s="62">
        <v>108064935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5441258</v>
      </c>
      <c r="D8" s="155"/>
      <c r="E8" s="59"/>
      <c r="F8" s="60">
        <v>20612227</v>
      </c>
      <c r="G8" s="60"/>
      <c r="H8" s="60">
        <v>128616376</v>
      </c>
      <c r="I8" s="60">
        <v>128616376</v>
      </c>
      <c r="J8" s="60">
        <v>128616376</v>
      </c>
      <c r="K8" s="60">
        <v>66568130</v>
      </c>
      <c r="L8" s="60">
        <v>71457073</v>
      </c>
      <c r="M8" s="60">
        <v>70518211</v>
      </c>
      <c r="N8" s="60">
        <v>70518211</v>
      </c>
      <c r="O8" s="60">
        <v>85301484</v>
      </c>
      <c r="P8" s="60">
        <v>85301484</v>
      </c>
      <c r="Q8" s="60">
        <v>85301484</v>
      </c>
      <c r="R8" s="60">
        <v>85301484</v>
      </c>
      <c r="S8" s="60">
        <v>79801109</v>
      </c>
      <c r="T8" s="60">
        <v>80850175</v>
      </c>
      <c r="U8" s="60">
        <v>80382509</v>
      </c>
      <c r="V8" s="60">
        <v>80382509</v>
      </c>
      <c r="W8" s="60">
        <v>80382509</v>
      </c>
      <c r="X8" s="60">
        <v>20612227</v>
      </c>
      <c r="Y8" s="60">
        <v>59770282</v>
      </c>
      <c r="Z8" s="140">
        <v>289.97</v>
      </c>
      <c r="AA8" s="62">
        <v>20612227</v>
      </c>
    </row>
    <row r="9" spans="1:27" ht="13.5">
      <c r="A9" s="249" t="s">
        <v>146</v>
      </c>
      <c r="B9" s="182"/>
      <c r="C9" s="155">
        <v>5194895</v>
      </c>
      <c r="D9" s="155"/>
      <c r="E9" s="59">
        <v>11176830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>
        <v>9435398</v>
      </c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8333065</v>
      </c>
      <c r="D11" s="155"/>
      <c r="E11" s="59">
        <v>5573175</v>
      </c>
      <c r="F11" s="60">
        <v>5573175</v>
      </c>
      <c r="G11" s="60"/>
      <c r="H11" s="60"/>
      <c r="I11" s="60"/>
      <c r="J11" s="60"/>
      <c r="K11" s="60"/>
      <c r="L11" s="60"/>
      <c r="M11" s="60"/>
      <c r="N11" s="60"/>
      <c r="O11" s="60">
        <v>7838695</v>
      </c>
      <c r="P11" s="60">
        <v>7838695</v>
      </c>
      <c r="Q11" s="60">
        <v>7838695</v>
      </c>
      <c r="R11" s="60">
        <v>7838695</v>
      </c>
      <c r="S11" s="60">
        <v>7838695</v>
      </c>
      <c r="T11" s="60">
        <v>7838695</v>
      </c>
      <c r="U11" s="60">
        <v>7838695</v>
      </c>
      <c r="V11" s="60">
        <v>7838695</v>
      </c>
      <c r="W11" s="60">
        <v>7838695</v>
      </c>
      <c r="X11" s="60">
        <v>5573175</v>
      </c>
      <c r="Y11" s="60">
        <v>2265520</v>
      </c>
      <c r="Z11" s="140">
        <v>40.65</v>
      </c>
      <c r="AA11" s="62">
        <v>5573175</v>
      </c>
    </row>
    <row r="12" spans="1:27" ht="13.5">
      <c r="A12" s="250" t="s">
        <v>56</v>
      </c>
      <c r="B12" s="251"/>
      <c r="C12" s="168">
        <f aca="true" t="shared" si="0" ref="C12:Y12">SUM(C6:C11)</f>
        <v>80148510</v>
      </c>
      <c r="D12" s="168">
        <f>SUM(D6:D11)</f>
        <v>0</v>
      </c>
      <c r="E12" s="72">
        <f t="shared" si="0"/>
        <v>134250338</v>
      </c>
      <c r="F12" s="73">
        <f t="shared" si="0"/>
        <v>134250337</v>
      </c>
      <c r="G12" s="73">
        <f t="shared" si="0"/>
        <v>152616013</v>
      </c>
      <c r="H12" s="73">
        <f t="shared" si="0"/>
        <v>264568211</v>
      </c>
      <c r="I12" s="73">
        <f t="shared" si="0"/>
        <v>229400367</v>
      </c>
      <c r="J12" s="73">
        <f t="shared" si="0"/>
        <v>229400367</v>
      </c>
      <c r="K12" s="73">
        <f t="shared" si="0"/>
        <v>154187858</v>
      </c>
      <c r="L12" s="73">
        <f t="shared" si="0"/>
        <v>160548008</v>
      </c>
      <c r="M12" s="73">
        <f t="shared" si="0"/>
        <v>183309991</v>
      </c>
      <c r="N12" s="73">
        <f t="shared" si="0"/>
        <v>183309991</v>
      </c>
      <c r="O12" s="73">
        <f t="shared" si="0"/>
        <v>188320941</v>
      </c>
      <c r="P12" s="73">
        <f t="shared" si="0"/>
        <v>158208194</v>
      </c>
      <c r="Q12" s="73">
        <f t="shared" si="0"/>
        <v>210660848</v>
      </c>
      <c r="R12" s="73">
        <f t="shared" si="0"/>
        <v>210660848</v>
      </c>
      <c r="S12" s="73">
        <f t="shared" si="0"/>
        <v>175051024</v>
      </c>
      <c r="T12" s="73">
        <f t="shared" si="0"/>
        <v>147156973</v>
      </c>
      <c r="U12" s="73">
        <f t="shared" si="0"/>
        <v>110473915</v>
      </c>
      <c r="V12" s="73">
        <f t="shared" si="0"/>
        <v>110473915</v>
      </c>
      <c r="W12" s="73">
        <f t="shared" si="0"/>
        <v>110473915</v>
      </c>
      <c r="X12" s="73">
        <f t="shared" si="0"/>
        <v>134250337</v>
      </c>
      <c r="Y12" s="73">
        <f t="shared" si="0"/>
        <v>-23776422</v>
      </c>
      <c r="Z12" s="170">
        <f>+IF(X12&lt;&gt;0,+(Y12/X12)*100,0)</f>
        <v>-17.710511966908506</v>
      </c>
      <c r="AA12" s="74">
        <f>SUM(AA6:AA11)</f>
        <v>134250337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717334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>
        <v>717334</v>
      </c>
      <c r="P17" s="60">
        <v>717334</v>
      </c>
      <c r="Q17" s="60">
        <v>717334</v>
      </c>
      <c r="R17" s="60">
        <v>717334</v>
      </c>
      <c r="S17" s="60">
        <v>717334</v>
      </c>
      <c r="T17" s="60">
        <v>717334</v>
      </c>
      <c r="U17" s="60">
        <v>717334</v>
      </c>
      <c r="V17" s="60">
        <v>717334</v>
      </c>
      <c r="W17" s="60">
        <v>717334</v>
      </c>
      <c r="X17" s="60"/>
      <c r="Y17" s="60">
        <v>717334</v>
      </c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828612056</v>
      </c>
      <c r="D19" s="155"/>
      <c r="E19" s="59">
        <v>592148000</v>
      </c>
      <c r="F19" s="60">
        <v>601971000</v>
      </c>
      <c r="G19" s="60">
        <v>5284397</v>
      </c>
      <c r="H19" s="60">
        <v>9318184</v>
      </c>
      <c r="I19" s="60">
        <v>18799870</v>
      </c>
      <c r="J19" s="60">
        <v>18799870</v>
      </c>
      <c r="K19" s="60">
        <v>28614763</v>
      </c>
      <c r="L19" s="60">
        <v>32347816</v>
      </c>
      <c r="M19" s="60">
        <v>45682297</v>
      </c>
      <c r="N19" s="60">
        <v>45682297</v>
      </c>
      <c r="O19" s="60">
        <v>860727450</v>
      </c>
      <c r="P19" s="60">
        <v>834574530</v>
      </c>
      <c r="Q19" s="60">
        <v>836933854</v>
      </c>
      <c r="R19" s="60">
        <v>836933854</v>
      </c>
      <c r="S19" s="60">
        <v>842142852</v>
      </c>
      <c r="T19" s="60">
        <v>842228141</v>
      </c>
      <c r="U19" s="60">
        <v>850255146</v>
      </c>
      <c r="V19" s="60">
        <v>850255146</v>
      </c>
      <c r="W19" s="60">
        <v>850255146</v>
      </c>
      <c r="X19" s="60">
        <v>601971000</v>
      </c>
      <c r="Y19" s="60">
        <v>248284146</v>
      </c>
      <c r="Z19" s="140">
        <v>41.25</v>
      </c>
      <c r="AA19" s="62">
        <v>601971000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134754</v>
      </c>
      <c r="D22" s="155"/>
      <c r="E22" s="59">
        <v>600000</v>
      </c>
      <c r="F22" s="60">
        <v>600000</v>
      </c>
      <c r="G22" s="60"/>
      <c r="H22" s="60"/>
      <c r="I22" s="60"/>
      <c r="J22" s="60"/>
      <c r="K22" s="60"/>
      <c r="L22" s="60"/>
      <c r="M22" s="60"/>
      <c r="N22" s="60"/>
      <c r="O22" s="60">
        <v>134754</v>
      </c>
      <c r="P22" s="60">
        <v>134754</v>
      </c>
      <c r="Q22" s="60">
        <v>134754</v>
      </c>
      <c r="R22" s="60">
        <v>134754</v>
      </c>
      <c r="S22" s="60">
        <v>134754</v>
      </c>
      <c r="T22" s="60">
        <v>134754</v>
      </c>
      <c r="U22" s="60">
        <v>134754</v>
      </c>
      <c r="V22" s="60">
        <v>134754</v>
      </c>
      <c r="W22" s="60">
        <v>134754</v>
      </c>
      <c r="X22" s="60">
        <v>600000</v>
      </c>
      <c r="Y22" s="60">
        <v>-465246</v>
      </c>
      <c r="Z22" s="140">
        <v>-77.54</v>
      </c>
      <c r="AA22" s="62">
        <v>600000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829464144</v>
      </c>
      <c r="D24" s="168">
        <f>SUM(D15:D23)</f>
        <v>0</v>
      </c>
      <c r="E24" s="76">
        <f t="shared" si="1"/>
        <v>592748000</v>
      </c>
      <c r="F24" s="77">
        <f t="shared" si="1"/>
        <v>602571000</v>
      </c>
      <c r="G24" s="77">
        <f t="shared" si="1"/>
        <v>5284397</v>
      </c>
      <c r="H24" s="77">
        <f t="shared" si="1"/>
        <v>9318184</v>
      </c>
      <c r="I24" s="77">
        <f t="shared" si="1"/>
        <v>18799870</v>
      </c>
      <c r="J24" s="77">
        <f t="shared" si="1"/>
        <v>18799870</v>
      </c>
      <c r="K24" s="77">
        <f t="shared" si="1"/>
        <v>28614763</v>
      </c>
      <c r="L24" s="77">
        <f t="shared" si="1"/>
        <v>32347816</v>
      </c>
      <c r="M24" s="77">
        <f t="shared" si="1"/>
        <v>45682297</v>
      </c>
      <c r="N24" s="77">
        <f t="shared" si="1"/>
        <v>45682297</v>
      </c>
      <c r="O24" s="77">
        <f t="shared" si="1"/>
        <v>861579538</v>
      </c>
      <c r="P24" s="77">
        <f t="shared" si="1"/>
        <v>835426618</v>
      </c>
      <c r="Q24" s="77">
        <f t="shared" si="1"/>
        <v>837785942</v>
      </c>
      <c r="R24" s="77">
        <f t="shared" si="1"/>
        <v>837785942</v>
      </c>
      <c r="S24" s="77">
        <f t="shared" si="1"/>
        <v>842994940</v>
      </c>
      <c r="T24" s="77">
        <f t="shared" si="1"/>
        <v>843080229</v>
      </c>
      <c r="U24" s="77">
        <f t="shared" si="1"/>
        <v>851107234</v>
      </c>
      <c r="V24" s="77">
        <f t="shared" si="1"/>
        <v>851107234</v>
      </c>
      <c r="W24" s="77">
        <f t="shared" si="1"/>
        <v>851107234</v>
      </c>
      <c r="X24" s="77">
        <f t="shared" si="1"/>
        <v>602571000</v>
      </c>
      <c r="Y24" s="77">
        <f t="shared" si="1"/>
        <v>248536234</v>
      </c>
      <c r="Z24" s="212">
        <f>+IF(X24&lt;&gt;0,+(Y24/X24)*100,0)</f>
        <v>41.24596669935991</v>
      </c>
      <c r="AA24" s="79">
        <f>SUM(AA15:AA23)</f>
        <v>602571000</v>
      </c>
    </row>
    <row r="25" spans="1:27" ht="13.5">
      <c r="A25" s="250" t="s">
        <v>159</v>
      </c>
      <c r="B25" s="251"/>
      <c r="C25" s="168">
        <f aca="true" t="shared" si="2" ref="C25:Y25">+C12+C24</f>
        <v>909612654</v>
      </c>
      <c r="D25" s="168">
        <f>+D12+D24</f>
        <v>0</v>
      </c>
      <c r="E25" s="72">
        <f t="shared" si="2"/>
        <v>726998338</v>
      </c>
      <c r="F25" s="73">
        <f t="shared" si="2"/>
        <v>736821337</v>
      </c>
      <c r="G25" s="73">
        <f t="shared" si="2"/>
        <v>157900410</v>
      </c>
      <c r="H25" s="73">
        <f t="shared" si="2"/>
        <v>273886395</v>
      </c>
      <c r="I25" s="73">
        <f t="shared" si="2"/>
        <v>248200237</v>
      </c>
      <c r="J25" s="73">
        <f t="shared" si="2"/>
        <v>248200237</v>
      </c>
      <c r="K25" s="73">
        <f t="shared" si="2"/>
        <v>182802621</v>
      </c>
      <c r="L25" s="73">
        <f t="shared" si="2"/>
        <v>192895824</v>
      </c>
      <c r="M25" s="73">
        <f t="shared" si="2"/>
        <v>228992288</v>
      </c>
      <c r="N25" s="73">
        <f t="shared" si="2"/>
        <v>228992288</v>
      </c>
      <c r="O25" s="73">
        <f t="shared" si="2"/>
        <v>1049900479</v>
      </c>
      <c r="P25" s="73">
        <f t="shared" si="2"/>
        <v>993634812</v>
      </c>
      <c r="Q25" s="73">
        <f t="shared" si="2"/>
        <v>1048446790</v>
      </c>
      <c r="R25" s="73">
        <f t="shared" si="2"/>
        <v>1048446790</v>
      </c>
      <c r="S25" s="73">
        <f t="shared" si="2"/>
        <v>1018045964</v>
      </c>
      <c r="T25" s="73">
        <f t="shared" si="2"/>
        <v>990237202</v>
      </c>
      <c r="U25" s="73">
        <f t="shared" si="2"/>
        <v>961581149</v>
      </c>
      <c r="V25" s="73">
        <f t="shared" si="2"/>
        <v>961581149</v>
      </c>
      <c r="W25" s="73">
        <f t="shared" si="2"/>
        <v>961581149</v>
      </c>
      <c r="X25" s="73">
        <f t="shared" si="2"/>
        <v>736821337</v>
      </c>
      <c r="Y25" s="73">
        <f t="shared" si="2"/>
        <v>224759812</v>
      </c>
      <c r="Z25" s="170">
        <f>+IF(X25&lt;&gt;0,+(Y25/X25)*100,0)</f>
        <v>30.50397711270405</v>
      </c>
      <c r="AA25" s="74">
        <f>+AA12+AA24</f>
        <v>736821337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>
        <v>275134</v>
      </c>
      <c r="V29" s="60">
        <v>275134</v>
      </c>
      <c r="W29" s="60">
        <v>275134</v>
      </c>
      <c r="X29" s="60"/>
      <c r="Y29" s="60">
        <v>275134</v>
      </c>
      <c r="Z29" s="140"/>
      <c r="AA29" s="62"/>
    </row>
    <row r="30" spans="1:27" ht="13.5">
      <c r="A30" s="249" t="s">
        <v>52</v>
      </c>
      <c r="B30" s="182"/>
      <c r="C30" s="155">
        <v>16054327</v>
      </c>
      <c r="D30" s="155"/>
      <c r="E30" s="59">
        <v>412000</v>
      </c>
      <c r="F30" s="60">
        <v>412000</v>
      </c>
      <c r="G30" s="60">
        <v>323152</v>
      </c>
      <c r="H30" s="60">
        <v>343680</v>
      </c>
      <c r="I30" s="60">
        <v>310063</v>
      </c>
      <c r="J30" s="60">
        <v>310063</v>
      </c>
      <c r="K30" s="60">
        <v>275612</v>
      </c>
      <c r="L30" s="60">
        <v>240576</v>
      </c>
      <c r="M30" s="60">
        <v>207133</v>
      </c>
      <c r="N30" s="60">
        <v>207133</v>
      </c>
      <c r="O30" s="60">
        <v>172611</v>
      </c>
      <c r="P30" s="60">
        <v>138584</v>
      </c>
      <c r="Q30" s="60">
        <v>103934</v>
      </c>
      <c r="R30" s="60">
        <v>103934</v>
      </c>
      <c r="S30" s="60">
        <v>77408</v>
      </c>
      <c r="T30" s="60">
        <v>34704</v>
      </c>
      <c r="U30" s="60"/>
      <c r="V30" s="60"/>
      <c r="W30" s="60"/>
      <c r="X30" s="60">
        <v>412000</v>
      </c>
      <c r="Y30" s="60">
        <v>-412000</v>
      </c>
      <c r="Z30" s="140">
        <v>-100</v>
      </c>
      <c r="AA30" s="62">
        <v>412000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45361794</v>
      </c>
      <c r="D32" s="155"/>
      <c r="E32" s="59">
        <v>85763289</v>
      </c>
      <c r="F32" s="60">
        <v>85763289</v>
      </c>
      <c r="G32" s="60">
        <v>15343701</v>
      </c>
      <c r="H32" s="60"/>
      <c r="I32" s="60">
        <v>344312</v>
      </c>
      <c r="J32" s="60">
        <v>344312</v>
      </c>
      <c r="K32" s="60">
        <v>518509</v>
      </c>
      <c r="L32" s="60">
        <v>631583</v>
      </c>
      <c r="M32" s="60">
        <v>32132886</v>
      </c>
      <c r="N32" s="60">
        <v>32132886</v>
      </c>
      <c r="O32" s="60">
        <v>30280178</v>
      </c>
      <c r="P32" s="60">
        <v>52179982</v>
      </c>
      <c r="Q32" s="60">
        <v>63183702</v>
      </c>
      <c r="R32" s="60">
        <v>63183702</v>
      </c>
      <c r="S32" s="60">
        <v>63295966</v>
      </c>
      <c r="T32" s="60">
        <v>35010767</v>
      </c>
      <c r="U32" s="60">
        <v>310756007</v>
      </c>
      <c r="V32" s="60">
        <v>310756007</v>
      </c>
      <c r="W32" s="60">
        <v>310756007</v>
      </c>
      <c r="X32" s="60">
        <v>85763289</v>
      </c>
      <c r="Y32" s="60">
        <v>224992718</v>
      </c>
      <c r="Z32" s="140">
        <v>262.34</v>
      </c>
      <c r="AA32" s="62">
        <v>85763289</v>
      </c>
    </row>
    <row r="33" spans="1:27" ht="13.5">
      <c r="A33" s="249" t="s">
        <v>165</v>
      </c>
      <c r="B33" s="182"/>
      <c r="C33" s="155">
        <v>1357350</v>
      </c>
      <c r="D33" s="155"/>
      <c r="E33" s="59">
        <v>24718814</v>
      </c>
      <c r="F33" s="60">
        <v>24718814</v>
      </c>
      <c r="G33" s="60"/>
      <c r="H33" s="60"/>
      <c r="I33" s="60"/>
      <c r="J33" s="60"/>
      <c r="K33" s="60"/>
      <c r="L33" s="60"/>
      <c r="M33" s="60"/>
      <c r="N33" s="60"/>
      <c r="O33" s="60">
        <v>15690141</v>
      </c>
      <c r="P33" s="60">
        <v>15690141</v>
      </c>
      <c r="Q33" s="60">
        <v>15690141</v>
      </c>
      <c r="R33" s="60">
        <v>15690141</v>
      </c>
      <c r="S33" s="60">
        <v>15690141</v>
      </c>
      <c r="T33" s="60">
        <v>15690141</v>
      </c>
      <c r="U33" s="60">
        <v>15690141</v>
      </c>
      <c r="V33" s="60">
        <v>15690141</v>
      </c>
      <c r="W33" s="60">
        <v>15690141</v>
      </c>
      <c r="X33" s="60">
        <v>24718814</v>
      </c>
      <c r="Y33" s="60">
        <v>-9028673</v>
      </c>
      <c r="Z33" s="140">
        <v>-36.53</v>
      </c>
      <c r="AA33" s="62">
        <v>24718814</v>
      </c>
    </row>
    <row r="34" spans="1:27" ht="13.5">
      <c r="A34" s="250" t="s">
        <v>58</v>
      </c>
      <c r="B34" s="251"/>
      <c r="C34" s="168">
        <f aca="true" t="shared" si="3" ref="C34:Y34">SUM(C29:C33)</f>
        <v>62773471</v>
      </c>
      <c r="D34" s="168">
        <f>SUM(D29:D33)</f>
        <v>0</v>
      </c>
      <c r="E34" s="72">
        <f t="shared" si="3"/>
        <v>110894103</v>
      </c>
      <c r="F34" s="73">
        <f t="shared" si="3"/>
        <v>110894103</v>
      </c>
      <c r="G34" s="73">
        <f t="shared" si="3"/>
        <v>15666853</v>
      </c>
      <c r="H34" s="73">
        <f t="shared" si="3"/>
        <v>343680</v>
      </c>
      <c r="I34" s="73">
        <f t="shared" si="3"/>
        <v>654375</v>
      </c>
      <c r="J34" s="73">
        <f t="shared" si="3"/>
        <v>654375</v>
      </c>
      <c r="K34" s="73">
        <f t="shared" si="3"/>
        <v>794121</v>
      </c>
      <c r="L34" s="73">
        <f t="shared" si="3"/>
        <v>872159</v>
      </c>
      <c r="M34" s="73">
        <f t="shared" si="3"/>
        <v>32340019</v>
      </c>
      <c r="N34" s="73">
        <f t="shared" si="3"/>
        <v>32340019</v>
      </c>
      <c r="O34" s="73">
        <f t="shared" si="3"/>
        <v>46142930</v>
      </c>
      <c r="P34" s="73">
        <f t="shared" si="3"/>
        <v>68008707</v>
      </c>
      <c r="Q34" s="73">
        <f t="shared" si="3"/>
        <v>78977777</v>
      </c>
      <c r="R34" s="73">
        <f t="shared" si="3"/>
        <v>78977777</v>
      </c>
      <c r="S34" s="73">
        <f t="shared" si="3"/>
        <v>79063515</v>
      </c>
      <c r="T34" s="73">
        <f t="shared" si="3"/>
        <v>50735612</v>
      </c>
      <c r="U34" s="73">
        <f t="shared" si="3"/>
        <v>326721282</v>
      </c>
      <c r="V34" s="73">
        <f t="shared" si="3"/>
        <v>326721282</v>
      </c>
      <c r="W34" s="73">
        <f t="shared" si="3"/>
        <v>326721282</v>
      </c>
      <c r="X34" s="73">
        <f t="shared" si="3"/>
        <v>110894103</v>
      </c>
      <c r="Y34" s="73">
        <f t="shared" si="3"/>
        <v>215827179</v>
      </c>
      <c r="Z34" s="170">
        <f>+IF(X34&lt;&gt;0,+(Y34/X34)*100,0)</f>
        <v>194.6245771066835</v>
      </c>
      <c r="AA34" s="74">
        <f>SUM(AA29:AA33)</f>
        <v>110894103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378259</v>
      </c>
      <c r="D37" s="155"/>
      <c r="E37" s="59">
        <v>445234</v>
      </c>
      <c r="F37" s="60">
        <v>445234</v>
      </c>
      <c r="G37" s="60">
        <v>384925</v>
      </c>
      <c r="H37" s="60">
        <v>340060</v>
      </c>
      <c r="I37" s="60">
        <v>329494</v>
      </c>
      <c r="J37" s="60">
        <v>329494</v>
      </c>
      <c r="K37" s="60">
        <v>348619</v>
      </c>
      <c r="L37" s="60">
        <v>593903</v>
      </c>
      <c r="M37" s="60">
        <v>355993</v>
      </c>
      <c r="N37" s="60">
        <v>355993</v>
      </c>
      <c r="O37" s="60">
        <v>359944</v>
      </c>
      <c r="P37" s="60">
        <v>362944</v>
      </c>
      <c r="Q37" s="60">
        <v>366352</v>
      </c>
      <c r="R37" s="60">
        <v>366352</v>
      </c>
      <c r="S37" s="60">
        <v>361226</v>
      </c>
      <c r="T37" s="60">
        <v>372308</v>
      </c>
      <c r="U37" s="60">
        <v>375265</v>
      </c>
      <c r="V37" s="60">
        <v>375265</v>
      </c>
      <c r="W37" s="60">
        <v>375265</v>
      </c>
      <c r="X37" s="60">
        <v>445234</v>
      </c>
      <c r="Y37" s="60">
        <v>-69969</v>
      </c>
      <c r="Z37" s="140">
        <v>-15.72</v>
      </c>
      <c r="AA37" s="62">
        <v>445234</v>
      </c>
    </row>
    <row r="38" spans="1:27" ht="13.5">
      <c r="A38" s="249" t="s">
        <v>165</v>
      </c>
      <c r="B38" s="182"/>
      <c r="C38" s="155">
        <v>7281000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>
        <v>7281000</v>
      </c>
      <c r="P38" s="60">
        <v>7281000</v>
      </c>
      <c r="Q38" s="60">
        <v>7281000</v>
      </c>
      <c r="R38" s="60">
        <v>7281000</v>
      </c>
      <c r="S38" s="60">
        <v>7281000</v>
      </c>
      <c r="T38" s="60">
        <v>7281000</v>
      </c>
      <c r="U38" s="60">
        <v>7281000</v>
      </c>
      <c r="V38" s="60">
        <v>7281000</v>
      </c>
      <c r="W38" s="60">
        <v>7281000</v>
      </c>
      <c r="X38" s="60"/>
      <c r="Y38" s="60">
        <v>7281000</v>
      </c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7659259</v>
      </c>
      <c r="D39" s="168">
        <f>SUM(D37:D38)</f>
        <v>0</v>
      </c>
      <c r="E39" s="76">
        <f t="shared" si="4"/>
        <v>445234</v>
      </c>
      <c r="F39" s="77">
        <f t="shared" si="4"/>
        <v>445234</v>
      </c>
      <c r="G39" s="77">
        <f t="shared" si="4"/>
        <v>384925</v>
      </c>
      <c r="H39" s="77">
        <f t="shared" si="4"/>
        <v>340060</v>
      </c>
      <c r="I39" s="77">
        <f t="shared" si="4"/>
        <v>329494</v>
      </c>
      <c r="J39" s="77">
        <f t="shared" si="4"/>
        <v>329494</v>
      </c>
      <c r="K39" s="77">
        <f t="shared" si="4"/>
        <v>348619</v>
      </c>
      <c r="L39" s="77">
        <f t="shared" si="4"/>
        <v>593903</v>
      </c>
      <c r="M39" s="77">
        <f t="shared" si="4"/>
        <v>355993</v>
      </c>
      <c r="N39" s="77">
        <f t="shared" si="4"/>
        <v>355993</v>
      </c>
      <c r="O39" s="77">
        <f t="shared" si="4"/>
        <v>7640944</v>
      </c>
      <c r="P39" s="77">
        <f t="shared" si="4"/>
        <v>7643944</v>
      </c>
      <c r="Q39" s="77">
        <f t="shared" si="4"/>
        <v>7647352</v>
      </c>
      <c r="R39" s="77">
        <f t="shared" si="4"/>
        <v>7647352</v>
      </c>
      <c r="S39" s="77">
        <f t="shared" si="4"/>
        <v>7642226</v>
      </c>
      <c r="T39" s="77">
        <f t="shared" si="4"/>
        <v>7653308</v>
      </c>
      <c r="U39" s="77">
        <f t="shared" si="4"/>
        <v>7656265</v>
      </c>
      <c r="V39" s="77">
        <f t="shared" si="4"/>
        <v>7656265</v>
      </c>
      <c r="W39" s="77">
        <f t="shared" si="4"/>
        <v>7656265</v>
      </c>
      <c r="X39" s="77">
        <f t="shared" si="4"/>
        <v>445234</v>
      </c>
      <c r="Y39" s="77">
        <f t="shared" si="4"/>
        <v>7211031</v>
      </c>
      <c r="Z39" s="212">
        <f>+IF(X39&lt;&gt;0,+(Y39/X39)*100,0)</f>
        <v>1619.6047471666584</v>
      </c>
      <c r="AA39" s="79">
        <f>SUM(AA37:AA38)</f>
        <v>445234</v>
      </c>
    </row>
    <row r="40" spans="1:27" ht="13.5">
      <c r="A40" s="250" t="s">
        <v>167</v>
      </c>
      <c r="B40" s="251"/>
      <c r="C40" s="168">
        <f aca="true" t="shared" si="5" ref="C40:Y40">+C34+C39</f>
        <v>70432730</v>
      </c>
      <c r="D40" s="168">
        <f>+D34+D39</f>
        <v>0</v>
      </c>
      <c r="E40" s="72">
        <f t="shared" si="5"/>
        <v>111339337</v>
      </c>
      <c r="F40" s="73">
        <f t="shared" si="5"/>
        <v>111339337</v>
      </c>
      <c r="G40" s="73">
        <f t="shared" si="5"/>
        <v>16051778</v>
      </c>
      <c r="H40" s="73">
        <f t="shared" si="5"/>
        <v>683740</v>
      </c>
      <c r="I40" s="73">
        <f t="shared" si="5"/>
        <v>983869</v>
      </c>
      <c r="J40" s="73">
        <f t="shared" si="5"/>
        <v>983869</v>
      </c>
      <c r="K40" s="73">
        <f t="shared" si="5"/>
        <v>1142740</v>
      </c>
      <c r="L40" s="73">
        <f t="shared" si="5"/>
        <v>1466062</v>
      </c>
      <c r="M40" s="73">
        <f t="shared" si="5"/>
        <v>32696012</v>
      </c>
      <c r="N40" s="73">
        <f t="shared" si="5"/>
        <v>32696012</v>
      </c>
      <c r="O40" s="73">
        <f t="shared" si="5"/>
        <v>53783874</v>
      </c>
      <c r="P40" s="73">
        <f t="shared" si="5"/>
        <v>75652651</v>
      </c>
      <c r="Q40" s="73">
        <f t="shared" si="5"/>
        <v>86625129</v>
      </c>
      <c r="R40" s="73">
        <f t="shared" si="5"/>
        <v>86625129</v>
      </c>
      <c r="S40" s="73">
        <f t="shared" si="5"/>
        <v>86705741</v>
      </c>
      <c r="T40" s="73">
        <f t="shared" si="5"/>
        <v>58388920</v>
      </c>
      <c r="U40" s="73">
        <f t="shared" si="5"/>
        <v>334377547</v>
      </c>
      <c r="V40" s="73">
        <f t="shared" si="5"/>
        <v>334377547</v>
      </c>
      <c r="W40" s="73">
        <f t="shared" si="5"/>
        <v>334377547</v>
      </c>
      <c r="X40" s="73">
        <f t="shared" si="5"/>
        <v>111339337</v>
      </c>
      <c r="Y40" s="73">
        <f t="shared" si="5"/>
        <v>223038210</v>
      </c>
      <c r="Z40" s="170">
        <f>+IF(X40&lt;&gt;0,+(Y40/X40)*100,0)</f>
        <v>200.3229191134846</v>
      </c>
      <c r="AA40" s="74">
        <f>+AA34+AA39</f>
        <v>111339337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839179924</v>
      </c>
      <c r="D42" s="257">
        <f>+D25-D40</f>
        <v>0</v>
      </c>
      <c r="E42" s="258">
        <f t="shared" si="6"/>
        <v>615659001</v>
      </c>
      <c r="F42" s="259">
        <f t="shared" si="6"/>
        <v>625482000</v>
      </c>
      <c r="G42" s="259">
        <f t="shared" si="6"/>
        <v>141848632</v>
      </c>
      <c r="H42" s="259">
        <f t="shared" si="6"/>
        <v>273202655</v>
      </c>
      <c r="I42" s="259">
        <f t="shared" si="6"/>
        <v>247216368</v>
      </c>
      <c r="J42" s="259">
        <f t="shared" si="6"/>
        <v>247216368</v>
      </c>
      <c r="K42" s="259">
        <f t="shared" si="6"/>
        <v>181659881</v>
      </c>
      <c r="L42" s="259">
        <f t="shared" si="6"/>
        <v>191429762</v>
      </c>
      <c r="M42" s="259">
        <f t="shared" si="6"/>
        <v>196296276</v>
      </c>
      <c r="N42" s="259">
        <f t="shared" si="6"/>
        <v>196296276</v>
      </c>
      <c r="O42" s="259">
        <f t="shared" si="6"/>
        <v>996116605</v>
      </c>
      <c r="P42" s="259">
        <f t="shared" si="6"/>
        <v>917982161</v>
      </c>
      <c r="Q42" s="259">
        <f t="shared" si="6"/>
        <v>961821661</v>
      </c>
      <c r="R42" s="259">
        <f t="shared" si="6"/>
        <v>961821661</v>
      </c>
      <c r="S42" s="259">
        <f t="shared" si="6"/>
        <v>931340223</v>
      </c>
      <c r="T42" s="259">
        <f t="shared" si="6"/>
        <v>931848282</v>
      </c>
      <c r="U42" s="259">
        <f t="shared" si="6"/>
        <v>627203602</v>
      </c>
      <c r="V42" s="259">
        <f t="shared" si="6"/>
        <v>627203602</v>
      </c>
      <c r="W42" s="259">
        <f t="shared" si="6"/>
        <v>627203602</v>
      </c>
      <c r="X42" s="259">
        <f t="shared" si="6"/>
        <v>625482000</v>
      </c>
      <c r="Y42" s="259">
        <f t="shared" si="6"/>
        <v>1721602</v>
      </c>
      <c r="Z42" s="260">
        <f>+IF(X42&lt;&gt;0,+(Y42/X42)*100,0)</f>
        <v>0.2752440517872617</v>
      </c>
      <c r="AA42" s="261">
        <f>+AA25-AA40</f>
        <v>625482000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395732262</v>
      </c>
      <c r="D45" s="155"/>
      <c r="E45" s="59">
        <v>615659000</v>
      </c>
      <c r="F45" s="60">
        <v>625482000</v>
      </c>
      <c r="G45" s="60"/>
      <c r="H45" s="60">
        <v>273202655</v>
      </c>
      <c r="I45" s="60">
        <v>247216368</v>
      </c>
      <c r="J45" s="60">
        <v>247216368</v>
      </c>
      <c r="K45" s="60">
        <v>181659881</v>
      </c>
      <c r="L45" s="60">
        <v>191429762</v>
      </c>
      <c r="M45" s="60">
        <v>196296276</v>
      </c>
      <c r="N45" s="60">
        <v>196296276</v>
      </c>
      <c r="O45" s="60">
        <v>996116605</v>
      </c>
      <c r="P45" s="60">
        <v>917982161</v>
      </c>
      <c r="Q45" s="60">
        <v>961821661</v>
      </c>
      <c r="R45" s="60">
        <v>961821661</v>
      </c>
      <c r="S45" s="60">
        <v>931340223</v>
      </c>
      <c r="T45" s="60">
        <v>931848282</v>
      </c>
      <c r="U45" s="60">
        <v>627203602</v>
      </c>
      <c r="V45" s="60">
        <v>627203602</v>
      </c>
      <c r="W45" s="60">
        <v>627203602</v>
      </c>
      <c r="X45" s="60">
        <v>625482000</v>
      </c>
      <c r="Y45" s="60">
        <v>1721602</v>
      </c>
      <c r="Z45" s="139">
        <v>0.28</v>
      </c>
      <c r="AA45" s="62">
        <v>625482000</v>
      </c>
    </row>
    <row r="46" spans="1:27" ht="13.5">
      <c r="A46" s="249" t="s">
        <v>171</v>
      </c>
      <c r="B46" s="182"/>
      <c r="C46" s="155">
        <v>443447662</v>
      </c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>
        <v>141848632</v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839179924</v>
      </c>
      <c r="D48" s="217">
        <f>SUM(D45:D47)</f>
        <v>0</v>
      </c>
      <c r="E48" s="264">
        <f t="shared" si="7"/>
        <v>615659000</v>
      </c>
      <c r="F48" s="219">
        <f t="shared" si="7"/>
        <v>625482000</v>
      </c>
      <c r="G48" s="219">
        <f t="shared" si="7"/>
        <v>141848632</v>
      </c>
      <c r="H48" s="219">
        <f t="shared" si="7"/>
        <v>273202655</v>
      </c>
      <c r="I48" s="219">
        <f t="shared" si="7"/>
        <v>247216368</v>
      </c>
      <c r="J48" s="219">
        <f t="shared" si="7"/>
        <v>247216368</v>
      </c>
      <c r="K48" s="219">
        <f t="shared" si="7"/>
        <v>181659881</v>
      </c>
      <c r="L48" s="219">
        <f t="shared" si="7"/>
        <v>191429762</v>
      </c>
      <c r="M48" s="219">
        <f t="shared" si="7"/>
        <v>196296276</v>
      </c>
      <c r="N48" s="219">
        <f t="shared" si="7"/>
        <v>196296276</v>
      </c>
      <c r="O48" s="219">
        <f t="shared" si="7"/>
        <v>996116605</v>
      </c>
      <c r="P48" s="219">
        <f t="shared" si="7"/>
        <v>917982161</v>
      </c>
      <c r="Q48" s="219">
        <f t="shared" si="7"/>
        <v>961821661</v>
      </c>
      <c r="R48" s="219">
        <f t="shared" si="7"/>
        <v>961821661</v>
      </c>
      <c r="S48" s="219">
        <f t="shared" si="7"/>
        <v>931340223</v>
      </c>
      <c r="T48" s="219">
        <f t="shared" si="7"/>
        <v>931848282</v>
      </c>
      <c r="U48" s="219">
        <f t="shared" si="7"/>
        <v>627203602</v>
      </c>
      <c r="V48" s="219">
        <f t="shared" si="7"/>
        <v>627203602</v>
      </c>
      <c r="W48" s="219">
        <f t="shared" si="7"/>
        <v>627203602</v>
      </c>
      <c r="X48" s="219">
        <f t="shared" si="7"/>
        <v>625482000</v>
      </c>
      <c r="Y48" s="219">
        <f t="shared" si="7"/>
        <v>1721602</v>
      </c>
      <c r="Z48" s="265">
        <f>+IF(X48&lt;&gt;0,+(Y48/X48)*100,0)</f>
        <v>0.2752440517872617</v>
      </c>
      <c r="AA48" s="232">
        <f>SUM(AA45:AA47)</f>
        <v>625482000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19472100</v>
      </c>
      <c r="F6" s="60">
        <v>19472100</v>
      </c>
      <c r="G6" s="60">
        <v>290576</v>
      </c>
      <c r="H6" s="60">
        <v>172464</v>
      </c>
      <c r="I6" s="60">
        <v>1248386</v>
      </c>
      <c r="J6" s="60">
        <v>1711426</v>
      </c>
      <c r="K6" s="60">
        <v>93125</v>
      </c>
      <c r="L6" s="60">
        <v>4233005</v>
      </c>
      <c r="M6" s="60">
        <v>390777</v>
      </c>
      <c r="N6" s="60">
        <v>4716907</v>
      </c>
      <c r="O6" s="60">
        <v>1009242</v>
      </c>
      <c r="P6" s="60">
        <v>466142</v>
      </c>
      <c r="Q6" s="60">
        <v>68850</v>
      </c>
      <c r="R6" s="60">
        <v>1544234</v>
      </c>
      <c r="S6" s="60">
        <v>640779</v>
      </c>
      <c r="T6" s="60"/>
      <c r="U6" s="60"/>
      <c r="V6" s="60">
        <v>640779</v>
      </c>
      <c r="W6" s="60">
        <v>8613346</v>
      </c>
      <c r="X6" s="60">
        <v>19472100</v>
      </c>
      <c r="Y6" s="60">
        <v>-10858754</v>
      </c>
      <c r="Z6" s="140">
        <v>-55.77</v>
      </c>
      <c r="AA6" s="62">
        <v>19472100</v>
      </c>
    </row>
    <row r="7" spans="1:27" ht="13.5">
      <c r="A7" s="249" t="s">
        <v>32</v>
      </c>
      <c r="B7" s="182"/>
      <c r="C7" s="155">
        <v>5614386</v>
      </c>
      <c r="D7" s="155"/>
      <c r="E7" s="59">
        <v>4099872</v>
      </c>
      <c r="F7" s="60">
        <v>4099872</v>
      </c>
      <c r="G7" s="60">
        <v>71189</v>
      </c>
      <c r="H7" s="60">
        <v>35447</v>
      </c>
      <c r="I7" s="60">
        <v>17482</v>
      </c>
      <c r="J7" s="60">
        <v>124118</v>
      </c>
      <c r="K7" s="60">
        <v>52304</v>
      </c>
      <c r="L7" s="60">
        <v>26144</v>
      </c>
      <c r="M7" s="60">
        <v>67265</v>
      </c>
      <c r="N7" s="60">
        <v>145713</v>
      </c>
      <c r="O7" s="60">
        <v>224701</v>
      </c>
      <c r="P7" s="60">
        <v>74954</v>
      </c>
      <c r="Q7" s="60">
        <v>17723</v>
      </c>
      <c r="R7" s="60">
        <v>317378</v>
      </c>
      <c r="S7" s="60">
        <v>115984</v>
      </c>
      <c r="T7" s="60"/>
      <c r="U7" s="60"/>
      <c r="V7" s="60">
        <v>115984</v>
      </c>
      <c r="W7" s="60">
        <v>703193</v>
      </c>
      <c r="X7" s="60">
        <v>4099872</v>
      </c>
      <c r="Y7" s="60">
        <v>-3396679</v>
      </c>
      <c r="Z7" s="140">
        <v>-82.85</v>
      </c>
      <c r="AA7" s="62">
        <v>4099872</v>
      </c>
    </row>
    <row r="8" spans="1:27" ht="13.5">
      <c r="A8" s="249" t="s">
        <v>178</v>
      </c>
      <c r="B8" s="182"/>
      <c r="C8" s="155">
        <v>14164869</v>
      </c>
      <c r="D8" s="155"/>
      <c r="E8" s="59">
        <v>10772136</v>
      </c>
      <c r="F8" s="60">
        <v>14456760</v>
      </c>
      <c r="G8" s="60">
        <v>930436</v>
      </c>
      <c r="H8" s="60">
        <v>261610</v>
      </c>
      <c r="I8" s="60">
        <v>361407</v>
      </c>
      <c r="J8" s="60">
        <v>1553453</v>
      </c>
      <c r="K8" s="60">
        <v>937273</v>
      </c>
      <c r="L8" s="60">
        <v>1003070</v>
      </c>
      <c r="M8" s="60">
        <v>646082</v>
      </c>
      <c r="N8" s="60">
        <v>2586425</v>
      </c>
      <c r="O8" s="60">
        <v>1207028</v>
      </c>
      <c r="P8" s="60">
        <v>1452419</v>
      </c>
      <c r="Q8" s="60">
        <v>2418794</v>
      </c>
      <c r="R8" s="60">
        <v>5078241</v>
      </c>
      <c r="S8" s="60">
        <v>1818105</v>
      </c>
      <c r="T8" s="60"/>
      <c r="U8" s="60"/>
      <c r="V8" s="60">
        <v>1818105</v>
      </c>
      <c r="W8" s="60">
        <v>11036224</v>
      </c>
      <c r="X8" s="60">
        <v>14456760</v>
      </c>
      <c r="Y8" s="60">
        <v>-3420536</v>
      </c>
      <c r="Z8" s="140">
        <v>-23.66</v>
      </c>
      <c r="AA8" s="62">
        <v>14456760</v>
      </c>
    </row>
    <row r="9" spans="1:27" ht="13.5">
      <c r="A9" s="249" t="s">
        <v>179</v>
      </c>
      <c r="B9" s="182"/>
      <c r="C9" s="155">
        <v>194332197</v>
      </c>
      <c r="D9" s="155"/>
      <c r="E9" s="59">
        <v>207295356</v>
      </c>
      <c r="F9" s="60">
        <v>236467200</v>
      </c>
      <c r="G9" s="60">
        <v>97668000</v>
      </c>
      <c r="H9" s="60">
        <v>400000</v>
      </c>
      <c r="I9" s="60"/>
      <c r="J9" s="60">
        <v>98068000</v>
      </c>
      <c r="K9" s="60"/>
      <c r="L9" s="60">
        <v>80317000</v>
      </c>
      <c r="M9" s="60"/>
      <c r="N9" s="60">
        <v>80317000</v>
      </c>
      <c r="O9" s="60"/>
      <c r="P9" s="60">
        <v>300000</v>
      </c>
      <c r="Q9" s="60">
        <v>58602000</v>
      </c>
      <c r="R9" s="60">
        <v>58902000</v>
      </c>
      <c r="S9" s="60"/>
      <c r="T9" s="60"/>
      <c r="U9" s="60"/>
      <c r="V9" s="60"/>
      <c r="W9" s="60">
        <v>237287000</v>
      </c>
      <c r="X9" s="60">
        <v>236467200</v>
      </c>
      <c r="Y9" s="60">
        <v>819800</v>
      </c>
      <c r="Z9" s="140">
        <v>0.35</v>
      </c>
      <c r="AA9" s="62">
        <v>236467200</v>
      </c>
    </row>
    <row r="10" spans="1:27" ht="13.5">
      <c r="A10" s="249" t="s">
        <v>180</v>
      </c>
      <c r="B10" s="182"/>
      <c r="C10" s="155">
        <v>88809862</v>
      </c>
      <c r="D10" s="155"/>
      <c r="E10" s="59">
        <v>107806656</v>
      </c>
      <c r="F10" s="60">
        <v>97670916</v>
      </c>
      <c r="G10" s="60">
        <v>5166003</v>
      </c>
      <c r="H10" s="60"/>
      <c r="I10" s="60"/>
      <c r="J10" s="60">
        <v>5166003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5166003</v>
      </c>
      <c r="X10" s="60">
        <v>97670916</v>
      </c>
      <c r="Y10" s="60">
        <v>-92504913</v>
      </c>
      <c r="Z10" s="140">
        <v>-94.71</v>
      </c>
      <c r="AA10" s="62">
        <v>97670916</v>
      </c>
    </row>
    <row r="11" spans="1:27" ht="13.5">
      <c r="A11" s="249" t="s">
        <v>181</v>
      </c>
      <c r="B11" s="182"/>
      <c r="C11" s="155">
        <v>8810068</v>
      </c>
      <c r="D11" s="155"/>
      <c r="E11" s="59">
        <v>9024672</v>
      </c>
      <c r="F11" s="60">
        <v>9424668</v>
      </c>
      <c r="G11" s="60">
        <v>525311</v>
      </c>
      <c r="H11" s="60">
        <v>937169</v>
      </c>
      <c r="I11" s="60">
        <v>573211</v>
      </c>
      <c r="J11" s="60">
        <v>2035691</v>
      </c>
      <c r="K11" s="60">
        <v>771988</v>
      </c>
      <c r="L11" s="60">
        <v>1191610</v>
      </c>
      <c r="M11" s="60">
        <v>942202</v>
      </c>
      <c r="N11" s="60">
        <v>2905800</v>
      </c>
      <c r="O11" s="60">
        <v>485205</v>
      </c>
      <c r="P11" s="60">
        <v>662723</v>
      </c>
      <c r="Q11" s="60">
        <v>883925</v>
      </c>
      <c r="R11" s="60">
        <v>2031853</v>
      </c>
      <c r="S11" s="60">
        <v>476973</v>
      </c>
      <c r="T11" s="60"/>
      <c r="U11" s="60"/>
      <c r="V11" s="60">
        <v>476973</v>
      </c>
      <c r="W11" s="60">
        <v>7450317</v>
      </c>
      <c r="X11" s="60">
        <v>9424668</v>
      </c>
      <c r="Y11" s="60">
        <v>-1974351</v>
      </c>
      <c r="Z11" s="140">
        <v>-20.95</v>
      </c>
      <c r="AA11" s="62">
        <v>9424668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-250303830</v>
      </c>
      <c r="D14" s="155"/>
      <c r="E14" s="59">
        <v>-300153036</v>
      </c>
      <c r="F14" s="60">
        <v>-442690032</v>
      </c>
      <c r="G14" s="60">
        <v>-13126011</v>
      </c>
      <c r="H14" s="60">
        <v>-12971857</v>
      </c>
      <c r="I14" s="60">
        <v>-7722181</v>
      </c>
      <c r="J14" s="60">
        <v>-33820049</v>
      </c>
      <c r="K14" s="60">
        <v>-24458757</v>
      </c>
      <c r="L14" s="60">
        <v>-28239092</v>
      </c>
      <c r="M14" s="60">
        <v>-25678017</v>
      </c>
      <c r="N14" s="60">
        <v>-78375866</v>
      </c>
      <c r="O14" s="60">
        <v>-35914374</v>
      </c>
      <c r="P14" s="60">
        <v>-18090712</v>
      </c>
      <c r="Q14" s="60">
        <v>-27935732</v>
      </c>
      <c r="R14" s="60">
        <v>-81940818</v>
      </c>
      <c r="S14" s="60">
        <v>-25340885</v>
      </c>
      <c r="T14" s="60"/>
      <c r="U14" s="60"/>
      <c r="V14" s="60">
        <v>-25340885</v>
      </c>
      <c r="W14" s="60">
        <v>-219477618</v>
      </c>
      <c r="X14" s="60">
        <v>-442690032</v>
      </c>
      <c r="Y14" s="60">
        <v>223212414</v>
      </c>
      <c r="Z14" s="140">
        <v>-50.42</v>
      </c>
      <c r="AA14" s="62">
        <v>-442690032</v>
      </c>
    </row>
    <row r="15" spans="1:27" ht="13.5">
      <c r="A15" s="249" t="s">
        <v>40</v>
      </c>
      <c r="B15" s="182"/>
      <c r="C15" s="155">
        <v>-747542</v>
      </c>
      <c r="D15" s="155"/>
      <c r="E15" s="59">
        <v>-1200000</v>
      </c>
      <c r="F15" s="60">
        <v>-1820004</v>
      </c>
      <c r="G15" s="60">
        <v>-52691</v>
      </c>
      <c r="H15" s="60"/>
      <c r="I15" s="60"/>
      <c r="J15" s="60">
        <v>-52691</v>
      </c>
      <c r="K15" s="60">
        <v>-227188</v>
      </c>
      <c r="L15" s="60">
        <v>-265144</v>
      </c>
      <c r="M15" s="60">
        <v>-110979</v>
      </c>
      <c r="N15" s="60">
        <v>-603311</v>
      </c>
      <c r="O15" s="60">
        <v>-110363</v>
      </c>
      <c r="P15" s="60">
        <v>-173450</v>
      </c>
      <c r="Q15" s="60">
        <v>-65398</v>
      </c>
      <c r="R15" s="60">
        <v>-349211</v>
      </c>
      <c r="S15" s="60">
        <v>-159980</v>
      </c>
      <c r="T15" s="60"/>
      <c r="U15" s="60"/>
      <c r="V15" s="60">
        <v>-159980</v>
      </c>
      <c r="W15" s="60">
        <v>-1165193</v>
      </c>
      <c r="X15" s="60">
        <v>-1820004</v>
      </c>
      <c r="Y15" s="60">
        <v>654811</v>
      </c>
      <c r="Z15" s="140">
        <v>-35.98</v>
      </c>
      <c r="AA15" s="62">
        <v>-1820004</v>
      </c>
    </row>
    <row r="16" spans="1:27" ht="13.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60680010</v>
      </c>
      <c r="D17" s="168">
        <f t="shared" si="0"/>
        <v>0</v>
      </c>
      <c r="E17" s="72">
        <f t="shared" si="0"/>
        <v>57117756</v>
      </c>
      <c r="F17" s="73">
        <f t="shared" si="0"/>
        <v>-62918520</v>
      </c>
      <c r="G17" s="73">
        <f t="shared" si="0"/>
        <v>91472813</v>
      </c>
      <c r="H17" s="73">
        <f t="shared" si="0"/>
        <v>-11165167</v>
      </c>
      <c r="I17" s="73">
        <f t="shared" si="0"/>
        <v>-5521695</v>
      </c>
      <c r="J17" s="73">
        <f t="shared" si="0"/>
        <v>74785951</v>
      </c>
      <c r="K17" s="73">
        <f t="shared" si="0"/>
        <v>-22831255</v>
      </c>
      <c r="L17" s="73">
        <f t="shared" si="0"/>
        <v>58266593</v>
      </c>
      <c r="M17" s="73">
        <f t="shared" si="0"/>
        <v>-23742670</v>
      </c>
      <c r="N17" s="73">
        <f t="shared" si="0"/>
        <v>11692668</v>
      </c>
      <c r="O17" s="73">
        <f t="shared" si="0"/>
        <v>-33098561</v>
      </c>
      <c r="P17" s="73">
        <f t="shared" si="0"/>
        <v>-15307924</v>
      </c>
      <c r="Q17" s="73">
        <f t="shared" si="0"/>
        <v>33990162</v>
      </c>
      <c r="R17" s="73">
        <f t="shared" si="0"/>
        <v>-14416323</v>
      </c>
      <c r="S17" s="73">
        <f t="shared" si="0"/>
        <v>-22449024</v>
      </c>
      <c r="T17" s="73">
        <f t="shared" si="0"/>
        <v>0</v>
      </c>
      <c r="U17" s="73">
        <f t="shared" si="0"/>
        <v>0</v>
      </c>
      <c r="V17" s="73">
        <f t="shared" si="0"/>
        <v>-22449024</v>
      </c>
      <c r="W17" s="73">
        <f t="shared" si="0"/>
        <v>49613272</v>
      </c>
      <c r="X17" s="73">
        <f t="shared" si="0"/>
        <v>-62918520</v>
      </c>
      <c r="Y17" s="73">
        <f t="shared" si="0"/>
        <v>112531792</v>
      </c>
      <c r="Z17" s="170">
        <f>+IF(X17&lt;&gt;0,+(Y17/X17)*100,0)</f>
        <v>-178.8532088803106</v>
      </c>
      <c r="AA17" s="74">
        <f>SUM(AA6:AA16)</f>
        <v>-62918520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410284</v>
      </c>
      <c r="D21" s="155"/>
      <c r="E21" s="59">
        <v>590244</v>
      </c>
      <c r="F21" s="60">
        <v>590244</v>
      </c>
      <c r="G21" s="159"/>
      <c r="H21" s="159">
        <v>35296</v>
      </c>
      <c r="I21" s="159"/>
      <c r="J21" s="60">
        <v>35296</v>
      </c>
      <c r="K21" s="159"/>
      <c r="L21" s="159">
        <v>427500</v>
      </c>
      <c r="M21" s="60"/>
      <c r="N21" s="159">
        <v>427500</v>
      </c>
      <c r="O21" s="159"/>
      <c r="P21" s="159"/>
      <c r="Q21" s="60"/>
      <c r="R21" s="159"/>
      <c r="S21" s="159"/>
      <c r="T21" s="60"/>
      <c r="U21" s="159"/>
      <c r="V21" s="159"/>
      <c r="W21" s="159">
        <v>462796</v>
      </c>
      <c r="X21" s="60">
        <v>590244</v>
      </c>
      <c r="Y21" s="159">
        <v>-127448</v>
      </c>
      <c r="Z21" s="141">
        <v>-21.59</v>
      </c>
      <c r="AA21" s="225">
        <v>590244</v>
      </c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-90586486</v>
      </c>
      <c r="D26" s="155"/>
      <c r="E26" s="59">
        <v>-107806656</v>
      </c>
      <c r="F26" s="60">
        <v>-97670916</v>
      </c>
      <c r="G26" s="60"/>
      <c r="H26" s="60">
        <v>-4074397</v>
      </c>
      <c r="I26" s="60">
        <v>-9461687</v>
      </c>
      <c r="J26" s="60">
        <v>-13536084</v>
      </c>
      <c r="K26" s="60">
        <v>-9814893</v>
      </c>
      <c r="L26" s="60">
        <v>-3738601</v>
      </c>
      <c r="M26" s="60">
        <v>-13334481</v>
      </c>
      <c r="N26" s="60">
        <v>-26887975</v>
      </c>
      <c r="O26" s="60">
        <v>-5356850</v>
      </c>
      <c r="P26" s="60">
        <v>-6830326</v>
      </c>
      <c r="Q26" s="60">
        <v>-11977363</v>
      </c>
      <c r="R26" s="60">
        <v>-24164539</v>
      </c>
      <c r="S26" s="60"/>
      <c r="T26" s="60"/>
      <c r="U26" s="60"/>
      <c r="V26" s="60"/>
      <c r="W26" s="60">
        <v>-64588598</v>
      </c>
      <c r="X26" s="60">
        <v>-97670916</v>
      </c>
      <c r="Y26" s="60">
        <v>33082318</v>
      </c>
      <c r="Z26" s="140">
        <v>-33.87</v>
      </c>
      <c r="AA26" s="62">
        <v>-97670916</v>
      </c>
    </row>
    <row r="27" spans="1:27" ht="13.5">
      <c r="A27" s="250" t="s">
        <v>192</v>
      </c>
      <c r="B27" s="251"/>
      <c r="C27" s="168">
        <f aca="true" t="shared" si="1" ref="C27:Y27">SUM(C21:C26)</f>
        <v>-90176202</v>
      </c>
      <c r="D27" s="168">
        <f>SUM(D21:D26)</f>
        <v>0</v>
      </c>
      <c r="E27" s="72">
        <f t="shared" si="1"/>
        <v>-107216412</v>
      </c>
      <c r="F27" s="73">
        <f t="shared" si="1"/>
        <v>-97080672</v>
      </c>
      <c r="G27" s="73">
        <f t="shared" si="1"/>
        <v>0</v>
      </c>
      <c r="H27" s="73">
        <f t="shared" si="1"/>
        <v>-4039101</v>
      </c>
      <c r="I27" s="73">
        <f t="shared" si="1"/>
        <v>-9461687</v>
      </c>
      <c r="J27" s="73">
        <f t="shared" si="1"/>
        <v>-13500788</v>
      </c>
      <c r="K27" s="73">
        <f t="shared" si="1"/>
        <v>-9814893</v>
      </c>
      <c r="L27" s="73">
        <f t="shared" si="1"/>
        <v>-3311101</v>
      </c>
      <c r="M27" s="73">
        <f t="shared" si="1"/>
        <v>-13334481</v>
      </c>
      <c r="N27" s="73">
        <f t="shared" si="1"/>
        <v>-26460475</v>
      </c>
      <c r="O27" s="73">
        <f t="shared" si="1"/>
        <v>-5356850</v>
      </c>
      <c r="P27" s="73">
        <f t="shared" si="1"/>
        <v>-6830326</v>
      </c>
      <c r="Q27" s="73">
        <f t="shared" si="1"/>
        <v>-11977363</v>
      </c>
      <c r="R27" s="73">
        <f t="shared" si="1"/>
        <v>-24164539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-64125802</v>
      </c>
      <c r="X27" s="73">
        <f t="shared" si="1"/>
        <v>-97080672</v>
      </c>
      <c r="Y27" s="73">
        <f t="shared" si="1"/>
        <v>32954870</v>
      </c>
      <c r="Z27" s="170">
        <f>+IF(X27&lt;&gt;0,+(Y27/X27)*100,0)</f>
        <v>-33.945861025766284</v>
      </c>
      <c r="AA27" s="74">
        <f>SUM(AA21:AA26)</f>
        <v>-97080672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-247817</v>
      </c>
      <c r="D35" s="155"/>
      <c r="E35" s="59"/>
      <c r="F35" s="60"/>
      <c r="G35" s="60">
        <v>-29378</v>
      </c>
      <c r="H35" s="60">
        <v>-34368</v>
      </c>
      <c r="I35" s="60">
        <v>-34368</v>
      </c>
      <c r="J35" s="60">
        <v>-98114</v>
      </c>
      <c r="K35" s="60">
        <v>-34368</v>
      </c>
      <c r="L35" s="60">
        <v>-34368</v>
      </c>
      <c r="M35" s="60">
        <v>-34368</v>
      </c>
      <c r="N35" s="60">
        <v>-103104</v>
      </c>
      <c r="O35" s="60">
        <v>-34368</v>
      </c>
      <c r="P35" s="60">
        <v>-34368</v>
      </c>
      <c r="Q35" s="60">
        <v>-34368</v>
      </c>
      <c r="R35" s="60">
        <v>-103104</v>
      </c>
      <c r="S35" s="60">
        <v>-34368</v>
      </c>
      <c r="T35" s="60"/>
      <c r="U35" s="60"/>
      <c r="V35" s="60">
        <v>-34368</v>
      </c>
      <c r="W35" s="60">
        <v>-338690</v>
      </c>
      <c r="X35" s="60"/>
      <c r="Y35" s="60">
        <v>-338690</v>
      </c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-247817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-29378</v>
      </c>
      <c r="H36" s="73">
        <f t="shared" si="2"/>
        <v>-34368</v>
      </c>
      <c r="I36" s="73">
        <f t="shared" si="2"/>
        <v>-34368</v>
      </c>
      <c r="J36" s="73">
        <f t="shared" si="2"/>
        <v>-98114</v>
      </c>
      <c r="K36" s="73">
        <f t="shared" si="2"/>
        <v>-34368</v>
      </c>
      <c r="L36" s="73">
        <f t="shared" si="2"/>
        <v>-34368</v>
      </c>
      <c r="M36" s="73">
        <f t="shared" si="2"/>
        <v>-34368</v>
      </c>
      <c r="N36" s="73">
        <f t="shared" si="2"/>
        <v>-103104</v>
      </c>
      <c r="O36" s="73">
        <f t="shared" si="2"/>
        <v>-34368</v>
      </c>
      <c r="P36" s="73">
        <f t="shared" si="2"/>
        <v>-34368</v>
      </c>
      <c r="Q36" s="73">
        <f t="shared" si="2"/>
        <v>-34368</v>
      </c>
      <c r="R36" s="73">
        <f t="shared" si="2"/>
        <v>-103104</v>
      </c>
      <c r="S36" s="73">
        <f t="shared" si="2"/>
        <v>-34368</v>
      </c>
      <c r="T36" s="73">
        <f t="shared" si="2"/>
        <v>0</v>
      </c>
      <c r="U36" s="73">
        <f t="shared" si="2"/>
        <v>0</v>
      </c>
      <c r="V36" s="73">
        <f t="shared" si="2"/>
        <v>-34368</v>
      </c>
      <c r="W36" s="73">
        <f t="shared" si="2"/>
        <v>-338690</v>
      </c>
      <c r="X36" s="73">
        <f t="shared" si="2"/>
        <v>0</v>
      </c>
      <c r="Y36" s="73">
        <f t="shared" si="2"/>
        <v>-338690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-29744009</v>
      </c>
      <c r="D38" s="153">
        <f>+D17+D27+D36</f>
        <v>0</v>
      </c>
      <c r="E38" s="99">
        <f t="shared" si="3"/>
        <v>-50098656</v>
      </c>
      <c r="F38" s="100">
        <f t="shared" si="3"/>
        <v>-159999192</v>
      </c>
      <c r="G38" s="100">
        <f t="shared" si="3"/>
        <v>91443435</v>
      </c>
      <c r="H38" s="100">
        <f t="shared" si="3"/>
        <v>-15238636</v>
      </c>
      <c r="I38" s="100">
        <f t="shared" si="3"/>
        <v>-15017750</v>
      </c>
      <c r="J38" s="100">
        <f t="shared" si="3"/>
        <v>61187049</v>
      </c>
      <c r="K38" s="100">
        <f t="shared" si="3"/>
        <v>-32680516</v>
      </c>
      <c r="L38" s="100">
        <f t="shared" si="3"/>
        <v>54921124</v>
      </c>
      <c r="M38" s="100">
        <f t="shared" si="3"/>
        <v>-37111519</v>
      </c>
      <c r="N38" s="100">
        <f t="shared" si="3"/>
        <v>-14870911</v>
      </c>
      <c r="O38" s="100">
        <f t="shared" si="3"/>
        <v>-38489779</v>
      </c>
      <c r="P38" s="100">
        <f t="shared" si="3"/>
        <v>-22172618</v>
      </c>
      <c r="Q38" s="100">
        <f t="shared" si="3"/>
        <v>21978431</v>
      </c>
      <c r="R38" s="100">
        <f t="shared" si="3"/>
        <v>-38683966</v>
      </c>
      <c r="S38" s="100">
        <f t="shared" si="3"/>
        <v>-22483392</v>
      </c>
      <c r="T38" s="100">
        <f t="shared" si="3"/>
        <v>0</v>
      </c>
      <c r="U38" s="100">
        <f t="shared" si="3"/>
        <v>0</v>
      </c>
      <c r="V38" s="100">
        <f t="shared" si="3"/>
        <v>-22483392</v>
      </c>
      <c r="W38" s="100">
        <f t="shared" si="3"/>
        <v>-14851220</v>
      </c>
      <c r="X38" s="100">
        <f t="shared" si="3"/>
        <v>-159999192</v>
      </c>
      <c r="Y38" s="100">
        <f t="shared" si="3"/>
        <v>145147972</v>
      </c>
      <c r="Z38" s="137">
        <f>+IF(X38&lt;&gt;0,+(Y38/X38)*100,0)</f>
        <v>-90.71794062560016</v>
      </c>
      <c r="AA38" s="102">
        <f>+AA17+AA27+AA36</f>
        <v>-159999192</v>
      </c>
    </row>
    <row r="39" spans="1:27" ht="13.5">
      <c r="A39" s="249" t="s">
        <v>200</v>
      </c>
      <c r="B39" s="182"/>
      <c r="C39" s="153">
        <v>90923301</v>
      </c>
      <c r="D39" s="153"/>
      <c r="E39" s="99">
        <v>90601925</v>
      </c>
      <c r="F39" s="100">
        <v>58468103</v>
      </c>
      <c r="G39" s="100"/>
      <c r="H39" s="100">
        <v>91443435</v>
      </c>
      <c r="I39" s="100">
        <v>76204799</v>
      </c>
      <c r="J39" s="100"/>
      <c r="K39" s="100">
        <v>61187049</v>
      </c>
      <c r="L39" s="100">
        <v>28506533</v>
      </c>
      <c r="M39" s="100">
        <v>83427657</v>
      </c>
      <c r="N39" s="100">
        <v>61187049</v>
      </c>
      <c r="O39" s="100">
        <v>46316138</v>
      </c>
      <c r="P39" s="100">
        <v>7826359</v>
      </c>
      <c r="Q39" s="100">
        <v>-14346259</v>
      </c>
      <c r="R39" s="100">
        <v>46316138</v>
      </c>
      <c r="S39" s="100">
        <v>7632172</v>
      </c>
      <c r="T39" s="100"/>
      <c r="U39" s="100"/>
      <c r="V39" s="100">
        <v>7632172</v>
      </c>
      <c r="W39" s="100"/>
      <c r="X39" s="100">
        <v>58468103</v>
      </c>
      <c r="Y39" s="100">
        <v>-58468103</v>
      </c>
      <c r="Z39" s="137">
        <v>-100</v>
      </c>
      <c r="AA39" s="102">
        <v>58468103</v>
      </c>
    </row>
    <row r="40" spans="1:27" ht="13.5">
      <c r="A40" s="269" t="s">
        <v>201</v>
      </c>
      <c r="B40" s="256"/>
      <c r="C40" s="257">
        <v>61179292</v>
      </c>
      <c r="D40" s="257"/>
      <c r="E40" s="258">
        <v>40503267</v>
      </c>
      <c r="F40" s="259">
        <v>-101531089</v>
      </c>
      <c r="G40" s="259">
        <v>91443435</v>
      </c>
      <c r="H40" s="259">
        <v>76204799</v>
      </c>
      <c r="I40" s="259">
        <v>61187049</v>
      </c>
      <c r="J40" s="259">
        <v>61187049</v>
      </c>
      <c r="K40" s="259">
        <v>28506533</v>
      </c>
      <c r="L40" s="259">
        <v>83427657</v>
      </c>
      <c r="M40" s="259">
        <v>46316138</v>
      </c>
      <c r="N40" s="259">
        <v>46316138</v>
      </c>
      <c r="O40" s="259">
        <v>7826359</v>
      </c>
      <c r="P40" s="259">
        <v>-14346259</v>
      </c>
      <c r="Q40" s="259">
        <v>7632172</v>
      </c>
      <c r="R40" s="259">
        <v>7826359</v>
      </c>
      <c r="S40" s="259">
        <v>-14851220</v>
      </c>
      <c r="T40" s="259"/>
      <c r="U40" s="259"/>
      <c r="V40" s="259">
        <v>-14851220</v>
      </c>
      <c r="W40" s="259">
        <v>-14851220</v>
      </c>
      <c r="X40" s="259">
        <v>-101531089</v>
      </c>
      <c r="Y40" s="259">
        <v>86679869</v>
      </c>
      <c r="Z40" s="260">
        <v>-85.37</v>
      </c>
      <c r="AA40" s="261">
        <v>-101531089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90586486</v>
      </c>
      <c r="D5" s="200">
        <f t="shared" si="0"/>
        <v>0</v>
      </c>
      <c r="E5" s="106">
        <f t="shared" si="0"/>
        <v>39097000</v>
      </c>
      <c r="F5" s="106">
        <f t="shared" si="0"/>
        <v>36357965</v>
      </c>
      <c r="G5" s="106">
        <f t="shared" si="0"/>
        <v>0</v>
      </c>
      <c r="H5" s="106">
        <f t="shared" si="0"/>
        <v>0</v>
      </c>
      <c r="I5" s="106">
        <f t="shared" si="0"/>
        <v>180521</v>
      </c>
      <c r="J5" s="106">
        <f t="shared" si="0"/>
        <v>180521</v>
      </c>
      <c r="K5" s="106">
        <f t="shared" si="0"/>
        <v>6381412</v>
      </c>
      <c r="L5" s="106">
        <f t="shared" si="0"/>
        <v>846714</v>
      </c>
      <c r="M5" s="106">
        <f t="shared" si="0"/>
        <v>6019928</v>
      </c>
      <c r="N5" s="106">
        <f t="shared" si="0"/>
        <v>13248054</v>
      </c>
      <c r="O5" s="106">
        <f t="shared" si="0"/>
        <v>18790</v>
      </c>
      <c r="P5" s="106">
        <f t="shared" si="0"/>
        <v>1419249</v>
      </c>
      <c r="Q5" s="106">
        <f t="shared" si="0"/>
        <v>303073</v>
      </c>
      <c r="R5" s="106">
        <f t="shared" si="0"/>
        <v>1741112</v>
      </c>
      <c r="S5" s="106">
        <f t="shared" si="0"/>
        <v>433355</v>
      </c>
      <c r="T5" s="106">
        <f t="shared" si="0"/>
        <v>0</v>
      </c>
      <c r="U5" s="106">
        <f t="shared" si="0"/>
        <v>0</v>
      </c>
      <c r="V5" s="106">
        <f t="shared" si="0"/>
        <v>433355</v>
      </c>
      <c r="W5" s="106">
        <f t="shared" si="0"/>
        <v>15603042</v>
      </c>
      <c r="X5" s="106">
        <f t="shared" si="0"/>
        <v>36357965</v>
      </c>
      <c r="Y5" s="106">
        <f t="shared" si="0"/>
        <v>-20754923</v>
      </c>
      <c r="Z5" s="201">
        <f>+IF(X5&lt;&gt;0,+(Y5/X5)*100,0)</f>
        <v>-57.08494136016689</v>
      </c>
      <c r="AA5" s="199">
        <f>SUM(AA11:AA18)</f>
        <v>36357965</v>
      </c>
    </row>
    <row r="6" spans="1:27" ht="13.5">
      <c r="A6" s="291" t="s">
        <v>205</v>
      </c>
      <c r="B6" s="142"/>
      <c r="C6" s="62">
        <v>86422518</v>
      </c>
      <c r="D6" s="156"/>
      <c r="E6" s="60">
        <v>5600000</v>
      </c>
      <c r="F6" s="60">
        <v>7600000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7600000</v>
      </c>
      <c r="Y6" s="60">
        <v>-7600000</v>
      </c>
      <c r="Z6" s="140">
        <v>-100</v>
      </c>
      <c r="AA6" s="155">
        <v>7600000</v>
      </c>
    </row>
    <row r="7" spans="1:27" ht="13.5">
      <c r="A7" s="291" t="s">
        <v>206</v>
      </c>
      <c r="B7" s="142"/>
      <c r="C7" s="62"/>
      <c r="D7" s="156"/>
      <c r="E7" s="60">
        <v>15610000</v>
      </c>
      <c r="F7" s="60">
        <v>15610000</v>
      </c>
      <c r="G7" s="60"/>
      <c r="H7" s="60"/>
      <c r="I7" s="60"/>
      <c r="J7" s="60"/>
      <c r="K7" s="60">
        <v>6234731</v>
      </c>
      <c r="L7" s="60"/>
      <c r="M7" s="60">
        <v>3700000</v>
      </c>
      <c r="N7" s="60">
        <v>9934731</v>
      </c>
      <c r="O7" s="60"/>
      <c r="P7" s="60">
        <v>1265268</v>
      </c>
      <c r="Q7" s="60"/>
      <c r="R7" s="60">
        <v>1265268</v>
      </c>
      <c r="S7" s="60"/>
      <c r="T7" s="60"/>
      <c r="U7" s="60"/>
      <c r="V7" s="60"/>
      <c r="W7" s="60">
        <v>11199999</v>
      </c>
      <c r="X7" s="60">
        <v>15610000</v>
      </c>
      <c r="Y7" s="60">
        <v>-4410001</v>
      </c>
      <c r="Z7" s="140">
        <v>-28.25</v>
      </c>
      <c r="AA7" s="155">
        <v>15610000</v>
      </c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>
        <v>86000</v>
      </c>
      <c r="M10" s="60"/>
      <c r="N10" s="60">
        <v>86000</v>
      </c>
      <c r="O10" s="60"/>
      <c r="P10" s="60"/>
      <c r="Q10" s="60"/>
      <c r="R10" s="60"/>
      <c r="S10" s="60"/>
      <c r="T10" s="60"/>
      <c r="U10" s="60"/>
      <c r="V10" s="60"/>
      <c r="W10" s="60">
        <v>86000</v>
      </c>
      <c r="X10" s="60"/>
      <c r="Y10" s="60">
        <v>86000</v>
      </c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86422518</v>
      </c>
      <c r="D11" s="294">
        <f t="shared" si="1"/>
        <v>0</v>
      </c>
      <c r="E11" s="295">
        <f t="shared" si="1"/>
        <v>21210000</v>
      </c>
      <c r="F11" s="295">
        <f t="shared" si="1"/>
        <v>23210000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6234731</v>
      </c>
      <c r="L11" s="295">
        <f t="shared" si="1"/>
        <v>86000</v>
      </c>
      <c r="M11" s="295">
        <f t="shared" si="1"/>
        <v>3700000</v>
      </c>
      <c r="N11" s="295">
        <f t="shared" si="1"/>
        <v>10020731</v>
      </c>
      <c r="O11" s="295">
        <f t="shared" si="1"/>
        <v>0</v>
      </c>
      <c r="P11" s="295">
        <f t="shared" si="1"/>
        <v>1265268</v>
      </c>
      <c r="Q11" s="295">
        <f t="shared" si="1"/>
        <v>0</v>
      </c>
      <c r="R11" s="295">
        <f t="shared" si="1"/>
        <v>1265268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11285999</v>
      </c>
      <c r="X11" s="295">
        <f t="shared" si="1"/>
        <v>23210000</v>
      </c>
      <c r="Y11" s="295">
        <f t="shared" si="1"/>
        <v>-11924001</v>
      </c>
      <c r="Z11" s="296">
        <f>+IF(X11&lt;&gt;0,+(Y11/X11)*100,0)</f>
        <v>-51.37441189142611</v>
      </c>
      <c r="AA11" s="297">
        <f>SUM(AA6:AA10)</f>
        <v>23210000</v>
      </c>
    </row>
    <row r="12" spans="1:27" ht="13.5">
      <c r="A12" s="298" t="s">
        <v>211</v>
      </c>
      <c r="B12" s="136"/>
      <c r="C12" s="62"/>
      <c r="D12" s="156"/>
      <c r="E12" s="60">
        <v>5300000</v>
      </c>
      <c r="F12" s="60"/>
      <c r="G12" s="60"/>
      <c r="H12" s="60"/>
      <c r="I12" s="60"/>
      <c r="J12" s="60"/>
      <c r="K12" s="60"/>
      <c r="L12" s="60"/>
      <c r="M12" s="60">
        <v>15051</v>
      </c>
      <c r="N12" s="60">
        <v>15051</v>
      </c>
      <c r="O12" s="60"/>
      <c r="P12" s="60"/>
      <c r="Q12" s="60"/>
      <c r="R12" s="60"/>
      <c r="S12" s="60"/>
      <c r="T12" s="60"/>
      <c r="U12" s="60"/>
      <c r="V12" s="60"/>
      <c r="W12" s="60">
        <v>15051</v>
      </c>
      <c r="X12" s="60"/>
      <c r="Y12" s="60">
        <v>15051</v>
      </c>
      <c r="Z12" s="140"/>
      <c r="AA12" s="155"/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4163968</v>
      </c>
      <c r="D15" s="156"/>
      <c r="E15" s="60">
        <v>12587000</v>
      </c>
      <c r="F15" s="60">
        <v>13147965</v>
      </c>
      <c r="G15" s="60"/>
      <c r="H15" s="60"/>
      <c r="I15" s="60">
        <v>180521</v>
      </c>
      <c r="J15" s="60">
        <v>180521</v>
      </c>
      <c r="K15" s="60">
        <v>146681</v>
      </c>
      <c r="L15" s="60">
        <v>760714</v>
      </c>
      <c r="M15" s="60">
        <v>2304877</v>
      </c>
      <c r="N15" s="60">
        <v>3212272</v>
      </c>
      <c r="O15" s="60">
        <v>18790</v>
      </c>
      <c r="P15" s="60">
        <v>153981</v>
      </c>
      <c r="Q15" s="60">
        <v>303073</v>
      </c>
      <c r="R15" s="60">
        <v>475844</v>
      </c>
      <c r="S15" s="60">
        <v>433355</v>
      </c>
      <c r="T15" s="60"/>
      <c r="U15" s="60"/>
      <c r="V15" s="60">
        <v>433355</v>
      </c>
      <c r="W15" s="60">
        <v>4301992</v>
      </c>
      <c r="X15" s="60">
        <v>13147965</v>
      </c>
      <c r="Y15" s="60">
        <v>-8845973</v>
      </c>
      <c r="Z15" s="140">
        <v>-67.28</v>
      </c>
      <c r="AA15" s="155">
        <v>13147965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68709650</v>
      </c>
      <c r="F20" s="100">
        <f t="shared" si="2"/>
        <v>68709650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68709650</v>
      </c>
      <c r="Y20" s="100">
        <f t="shared" si="2"/>
        <v>-68709650</v>
      </c>
      <c r="Z20" s="137">
        <f>+IF(X20&lt;&gt;0,+(Y20/X20)*100,0)</f>
        <v>-100</v>
      </c>
      <c r="AA20" s="153">
        <f>SUM(AA26:AA33)</f>
        <v>68709650</v>
      </c>
    </row>
    <row r="21" spans="1:27" ht="13.5">
      <c r="A21" s="291" t="s">
        <v>205</v>
      </c>
      <c r="B21" s="142"/>
      <c r="C21" s="62"/>
      <c r="D21" s="156"/>
      <c r="E21" s="60">
        <v>68709650</v>
      </c>
      <c r="F21" s="60">
        <v>68709650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68709650</v>
      </c>
      <c r="Y21" s="60">
        <v>-68709650</v>
      </c>
      <c r="Z21" s="140">
        <v>-100</v>
      </c>
      <c r="AA21" s="155">
        <v>68709650</v>
      </c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68709650</v>
      </c>
      <c r="F26" s="295">
        <f t="shared" si="3"/>
        <v>68709650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68709650</v>
      </c>
      <c r="Y26" s="295">
        <f t="shared" si="3"/>
        <v>-68709650</v>
      </c>
      <c r="Z26" s="296">
        <f>+IF(X26&lt;&gt;0,+(Y26/X26)*100,0)</f>
        <v>-100</v>
      </c>
      <c r="AA26" s="297">
        <f>SUM(AA21:AA25)</f>
        <v>68709650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86422518</v>
      </c>
      <c r="D36" s="156">
        <f t="shared" si="4"/>
        <v>0</v>
      </c>
      <c r="E36" s="60">
        <f t="shared" si="4"/>
        <v>74309650</v>
      </c>
      <c r="F36" s="60">
        <f t="shared" si="4"/>
        <v>76309650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76309650</v>
      </c>
      <c r="Y36" s="60">
        <f t="shared" si="4"/>
        <v>-76309650</v>
      </c>
      <c r="Z36" s="140">
        <f aca="true" t="shared" si="5" ref="Z36:Z49">+IF(X36&lt;&gt;0,+(Y36/X36)*100,0)</f>
        <v>-100</v>
      </c>
      <c r="AA36" s="155">
        <f>AA6+AA21</f>
        <v>76309650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15610000</v>
      </c>
      <c r="F37" s="60">
        <f t="shared" si="4"/>
        <v>15610000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6234731</v>
      </c>
      <c r="L37" s="60">
        <f t="shared" si="4"/>
        <v>0</v>
      </c>
      <c r="M37" s="60">
        <f t="shared" si="4"/>
        <v>3700000</v>
      </c>
      <c r="N37" s="60">
        <f t="shared" si="4"/>
        <v>9934731</v>
      </c>
      <c r="O37" s="60">
        <f t="shared" si="4"/>
        <v>0</v>
      </c>
      <c r="P37" s="60">
        <f t="shared" si="4"/>
        <v>1265268</v>
      </c>
      <c r="Q37" s="60">
        <f t="shared" si="4"/>
        <v>0</v>
      </c>
      <c r="R37" s="60">
        <f t="shared" si="4"/>
        <v>1265268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11199999</v>
      </c>
      <c r="X37" s="60">
        <f t="shared" si="4"/>
        <v>15610000</v>
      </c>
      <c r="Y37" s="60">
        <f t="shared" si="4"/>
        <v>-4410001</v>
      </c>
      <c r="Z37" s="140">
        <f t="shared" si="5"/>
        <v>-28.251127482383087</v>
      </c>
      <c r="AA37" s="155">
        <f>AA7+AA22</f>
        <v>15610000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86000</v>
      </c>
      <c r="M40" s="60">
        <f t="shared" si="4"/>
        <v>0</v>
      </c>
      <c r="N40" s="60">
        <f t="shared" si="4"/>
        <v>86000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86000</v>
      </c>
      <c r="X40" s="60">
        <f t="shared" si="4"/>
        <v>0</v>
      </c>
      <c r="Y40" s="60">
        <f t="shared" si="4"/>
        <v>86000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86422518</v>
      </c>
      <c r="D41" s="294">
        <f t="shared" si="6"/>
        <v>0</v>
      </c>
      <c r="E41" s="295">
        <f t="shared" si="6"/>
        <v>89919650</v>
      </c>
      <c r="F41" s="295">
        <f t="shared" si="6"/>
        <v>91919650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6234731</v>
      </c>
      <c r="L41" s="295">
        <f t="shared" si="6"/>
        <v>86000</v>
      </c>
      <c r="M41" s="295">
        <f t="shared" si="6"/>
        <v>3700000</v>
      </c>
      <c r="N41" s="295">
        <f t="shared" si="6"/>
        <v>10020731</v>
      </c>
      <c r="O41" s="295">
        <f t="shared" si="6"/>
        <v>0</v>
      </c>
      <c r="P41" s="295">
        <f t="shared" si="6"/>
        <v>1265268</v>
      </c>
      <c r="Q41" s="295">
        <f t="shared" si="6"/>
        <v>0</v>
      </c>
      <c r="R41" s="295">
        <f t="shared" si="6"/>
        <v>1265268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11285999</v>
      </c>
      <c r="X41" s="295">
        <f t="shared" si="6"/>
        <v>91919650</v>
      </c>
      <c r="Y41" s="295">
        <f t="shared" si="6"/>
        <v>-80633651</v>
      </c>
      <c r="Z41" s="296">
        <f t="shared" si="5"/>
        <v>-87.72188645191751</v>
      </c>
      <c r="AA41" s="297">
        <f>SUM(AA36:AA40)</f>
        <v>91919650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5300000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15051</v>
      </c>
      <c r="N42" s="54">
        <f t="shared" si="7"/>
        <v>15051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15051</v>
      </c>
      <c r="X42" s="54">
        <f t="shared" si="7"/>
        <v>0</v>
      </c>
      <c r="Y42" s="54">
        <f t="shared" si="7"/>
        <v>15051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4163968</v>
      </c>
      <c r="D45" s="129">
        <f t="shared" si="7"/>
        <v>0</v>
      </c>
      <c r="E45" s="54">
        <f t="shared" si="7"/>
        <v>12587000</v>
      </c>
      <c r="F45" s="54">
        <f t="shared" si="7"/>
        <v>13147965</v>
      </c>
      <c r="G45" s="54">
        <f t="shared" si="7"/>
        <v>0</v>
      </c>
      <c r="H45" s="54">
        <f t="shared" si="7"/>
        <v>0</v>
      </c>
      <c r="I45" s="54">
        <f t="shared" si="7"/>
        <v>180521</v>
      </c>
      <c r="J45" s="54">
        <f t="shared" si="7"/>
        <v>180521</v>
      </c>
      <c r="K45" s="54">
        <f t="shared" si="7"/>
        <v>146681</v>
      </c>
      <c r="L45" s="54">
        <f t="shared" si="7"/>
        <v>760714</v>
      </c>
      <c r="M45" s="54">
        <f t="shared" si="7"/>
        <v>2304877</v>
      </c>
      <c r="N45" s="54">
        <f t="shared" si="7"/>
        <v>3212272</v>
      </c>
      <c r="O45" s="54">
        <f t="shared" si="7"/>
        <v>18790</v>
      </c>
      <c r="P45" s="54">
        <f t="shared" si="7"/>
        <v>153981</v>
      </c>
      <c r="Q45" s="54">
        <f t="shared" si="7"/>
        <v>303073</v>
      </c>
      <c r="R45" s="54">
        <f t="shared" si="7"/>
        <v>475844</v>
      </c>
      <c r="S45" s="54">
        <f t="shared" si="7"/>
        <v>433355</v>
      </c>
      <c r="T45" s="54">
        <f t="shared" si="7"/>
        <v>0</v>
      </c>
      <c r="U45" s="54">
        <f t="shared" si="7"/>
        <v>0</v>
      </c>
      <c r="V45" s="54">
        <f t="shared" si="7"/>
        <v>433355</v>
      </c>
      <c r="W45" s="54">
        <f t="shared" si="7"/>
        <v>4301992</v>
      </c>
      <c r="X45" s="54">
        <f t="shared" si="7"/>
        <v>13147965</v>
      </c>
      <c r="Y45" s="54">
        <f t="shared" si="7"/>
        <v>-8845973</v>
      </c>
      <c r="Z45" s="184">
        <f t="shared" si="5"/>
        <v>-67.28016845192393</v>
      </c>
      <c r="AA45" s="130">
        <f t="shared" si="8"/>
        <v>13147965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90586486</v>
      </c>
      <c r="D49" s="218">
        <f t="shared" si="9"/>
        <v>0</v>
      </c>
      <c r="E49" s="220">
        <f t="shared" si="9"/>
        <v>107806650</v>
      </c>
      <c r="F49" s="220">
        <f t="shared" si="9"/>
        <v>105067615</v>
      </c>
      <c r="G49" s="220">
        <f t="shared" si="9"/>
        <v>0</v>
      </c>
      <c r="H49" s="220">
        <f t="shared" si="9"/>
        <v>0</v>
      </c>
      <c r="I49" s="220">
        <f t="shared" si="9"/>
        <v>180521</v>
      </c>
      <c r="J49" s="220">
        <f t="shared" si="9"/>
        <v>180521</v>
      </c>
      <c r="K49" s="220">
        <f t="shared" si="9"/>
        <v>6381412</v>
      </c>
      <c r="L49" s="220">
        <f t="shared" si="9"/>
        <v>846714</v>
      </c>
      <c r="M49" s="220">
        <f t="shared" si="9"/>
        <v>6019928</v>
      </c>
      <c r="N49" s="220">
        <f t="shared" si="9"/>
        <v>13248054</v>
      </c>
      <c r="O49" s="220">
        <f t="shared" si="9"/>
        <v>18790</v>
      </c>
      <c r="P49" s="220">
        <f t="shared" si="9"/>
        <v>1419249</v>
      </c>
      <c r="Q49" s="220">
        <f t="shared" si="9"/>
        <v>303073</v>
      </c>
      <c r="R49" s="220">
        <f t="shared" si="9"/>
        <v>1741112</v>
      </c>
      <c r="S49" s="220">
        <f t="shared" si="9"/>
        <v>433355</v>
      </c>
      <c r="T49" s="220">
        <f t="shared" si="9"/>
        <v>0</v>
      </c>
      <c r="U49" s="220">
        <f t="shared" si="9"/>
        <v>0</v>
      </c>
      <c r="V49" s="220">
        <f t="shared" si="9"/>
        <v>433355</v>
      </c>
      <c r="W49" s="220">
        <f t="shared" si="9"/>
        <v>15603042</v>
      </c>
      <c r="X49" s="220">
        <f t="shared" si="9"/>
        <v>105067615</v>
      </c>
      <c r="Y49" s="220">
        <f t="shared" si="9"/>
        <v>-89464573</v>
      </c>
      <c r="Z49" s="221">
        <f t="shared" si="5"/>
        <v>-85.14952300002241</v>
      </c>
      <c r="AA49" s="222">
        <f>SUM(AA41:AA48)</f>
        <v>105067615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7455000</v>
      </c>
      <c r="F51" s="54">
        <f t="shared" si="10"/>
        <v>6698300</v>
      </c>
      <c r="G51" s="54">
        <f t="shared" si="10"/>
        <v>0</v>
      </c>
      <c r="H51" s="54">
        <f t="shared" si="10"/>
        <v>4074396</v>
      </c>
      <c r="I51" s="54">
        <f t="shared" si="10"/>
        <v>9301168</v>
      </c>
      <c r="J51" s="54">
        <f t="shared" si="10"/>
        <v>13375564</v>
      </c>
      <c r="K51" s="54">
        <f t="shared" si="10"/>
        <v>3433480</v>
      </c>
      <c r="L51" s="54">
        <f t="shared" si="10"/>
        <v>2891887</v>
      </c>
      <c r="M51" s="54">
        <f t="shared" si="10"/>
        <v>7314554</v>
      </c>
      <c r="N51" s="54">
        <f t="shared" si="10"/>
        <v>13639921</v>
      </c>
      <c r="O51" s="54">
        <f t="shared" si="10"/>
        <v>5323607</v>
      </c>
      <c r="P51" s="54">
        <f t="shared" si="10"/>
        <v>5411077</v>
      </c>
      <c r="Q51" s="54">
        <f t="shared" si="10"/>
        <v>11674289</v>
      </c>
      <c r="R51" s="54">
        <f t="shared" si="10"/>
        <v>22408973</v>
      </c>
      <c r="S51" s="54">
        <f t="shared" si="10"/>
        <v>5311237</v>
      </c>
      <c r="T51" s="54">
        <f t="shared" si="10"/>
        <v>0</v>
      </c>
      <c r="U51" s="54">
        <f t="shared" si="10"/>
        <v>0</v>
      </c>
      <c r="V51" s="54">
        <f t="shared" si="10"/>
        <v>5311237</v>
      </c>
      <c r="W51" s="54">
        <f t="shared" si="10"/>
        <v>54735695</v>
      </c>
      <c r="X51" s="54">
        <f t="shared" si="10"/>
        <v>6698300</v>
      </c>
      <c r="Y51" s="54">
        <f t="shared" si="10"/>
        <v>48037395</v>
      </c>
      <c r="Z51" s="184">
        <f>+IF(X51&lt;&gt;0,+(Y51/X51)*100,0)</f>
        <v>717.1580102414046</v>
      </c>
      <c r="AA51" s="130">
        <f>SUM(AA57:AA61)</f>
        <v>6698300</v>
      </c>
    </row>
    <row r="52" spans="1:27" ht="13.5">
      <c r="A52" s="310" t="s">
        <v>205</v>
      </c>
      <c r="B52" s="142"/>
      <c r="C52" s="62"/>
      <c r="D52" s="156"/>
      <c r="E52" s="60">
        <v>4505000</v>
      </c>
      <c r="F52" s="60">
        <v>4505000</v>
      </c>
      <c r="G52" s="60"/>
      <c r="H52" s="60">
        <v>1125957</v>
      </c>
      <c r="I52" s="60">
        <v>9301168</v>
      </c>
      <c r="J52" s="60">
        <v>10427125</v>
      </c>
      <c r="K52" s="60">
        <v>3420007</v>
      </c>
      <c r="L52" s="60">
        <v>2559630</v>
      </c>
      <c r="M52" s="60">
        <v>7314554</v>
      </c>
      <c r="N52" s="60">
        <v>13294191</v>
      </c>
      <c r="O52" s="60">
        <v>5323607</v>
      </c>
      <c r="P52" s="60">
        <v>4123581</v>
      </c>
      <c r="Q52" s="60">
        <v>9051171</v>
      </c>
      <c r="R52" s="60">
        <v>18498359</v>
      </c>
      <c r="S52" s="60">
        <v>4677111</v>
      </c>
      <c r="T52" s="60"/>
      <c r="U52" s="60"/>
      <c r="V52" s="60">
        <v>4677111</v>
      </c>
      <c r="W52" s="60">
        <v>46896786</v>
      </c>
      <c r="X52" s="60">
        <v>4505000</v>
      </c>
      <c r="Y52" s="60">
        <v>42391786</v>
      </c>
      <c r="Z52" s="140">
        <v>940.99</v>
      </c>
      <c r="AA52" s="155">
        <v>4505000</v>
      </c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>
        <v>2623118</v>
      </c>
      <c r="R53" s="60">
        <v>2623118</v>
      </c>
      <c r="S53" s="60"/>
      <c r="T53" s="60"/>
      <c r="U53" s="60"/>
      <c r="V53" s="60"/>
      <c r="W53" s="60">
        <v>2623118</v>
      </c>
      <c r="X53" s="60"/>
      <c r="Y53" s="60">
        <v>2623118</v>
      </c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>
        <v>1990</v>
      </c>
      <c r="T56" s="60"/>
      <c r="U56" s="60"/>
      <c r="V56" s="60">
        <v>1990</v>
      </c>
      <c r="W56" s="60">
        <v>1990</v>
      </c>
      <c r="X56" s="60"/>
      <c r="Y56" s="60">
        <v>1990</v>
      </c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4505000</v>
      </c>
      <c r="F57" s="295">
        <f t="shared" si="11"/>
        <v>4505000</v>
      </c>
      <c r="G57" s="295">
        <f t="shared" si="11"/>
        <v>0</v>
      </c>
      <c r="H57" s="295">
        <f t="shared" si="11"/>
        <v>1125957</v>
      </c>
      <c r="I57" s="295">
        <f t="shared" si="11"/>
        <v>9301168</v>
      </c>
      <c r="J57" s="295">
        <f t="shared" si="11"/>
        <v>10427125</v>
      </c>
      <c r="K57" s="295">
        <f t="shared" si="11"/>
        <v>3420007</v>
      </c>
      <c r="L57" s="295">
        <f t="shared" si="11"/>
        <v>2559630</v>
      </c>
      <c r="M57" s="295">
        <f t="shared" si="11"/>
        <v>7314554</v>
      </c>
      <c r="N57" s="295">
        <f t="shared" si="11"/>
        <v>13294191</v>
      </c>
      <c r="O57" s="295">
        <f t="shared" si="11"/>
        <v>5323607</v>
      </c>
      <c r="P57" s="295">
        <f t="shared" si="11"/>
        <v>4123581</v>
      </c>
      <c r="Q57" s="295">
        <f t="shared" si="11"/>
        <v>11674289</v>
      </c>
      <c r="R57" s="295">
        <f t="shared" si="11"/>
        <v>21121477</v>
      </c>
      <c r="S57" s="295">
        <f t="shared" si="11"/>
        <v>4679101</v>
      </c>
      <c r="T57" s="295">
        <f t="shared" si="11"/>
        <v>0</v>
      </c>
      <c r="U57" s="295">
        <f t="shared" si="11"/>
        <v>0</v>
      </c>
      <c r="V57" s="295">
        <f t="shared" si="11"/>
        <v>4679101</v>
      </c>
      <c r="W57" s="295">
        <f t="shared" si="11"/>
        <v>49521894</v>
      </c>
      <c r="X57" s="295">
        <f t="shared" si="11"/>
        <v>4505000</v>
      </c>
      <c r="Y57" s="295">
        <f t="shared" si="11"/>
        <v>45016894</v>
      </c>
      <c r="Z57" s="296">
        <f>+IF(X57&lt;&gt;0,+(Y57/X57)*100,0)</f>
        <v>999.2651276359601</v>
      </c>
      <c r="AA57" s="297">
        <f>SUM(AA52:AA56)</f>
        <v>4505000</v>
      </c>
    </row>
    <row r="58" spans="1:27" ht="13.5">
      <c r="A58" s="311" t="s">
        <v>211</v>
      </c>
      <c r="B58" s="136"/>
      <c r="C58" s="62"/>
      <c r="D58" s="156"/>
      <c r="E58" s="60">
        <v>1450000</v>
      </c>
      <c r="F58" s="60">
        <v>1450000</v>
      </c>
      <c r="G58" s="60"/>
      <c r="H58" s="60">
        <v>2948439</v>
      </c>
      <c r="I58" s="60"/>
      <c r="J58" s="60">
        <v>2948439</v>
      </c>
      <c r="K58" s="60">
        <v>1322</v>
      </c>
      <c r="L58" s="60">
        <v>332257</v>
      </c>
      <c r="M58" s="60"/>
      <c r="N58" s="60">
        <v>333579</v>
      </c>
      <c r="O58" s="60"/>
      <c r="P58" s="60">
        <v>157554</v>
      </c>
      <c r="Q58" s="60"/>
      <c r="R58" s="60">
        <v>157554</v>
      </c>
      <c r="S58" s="60">
        <v>632136</v>
      </c>
      <c r="T58" s="60"/>
      <c r="U58" s="60"/>
      <c r="V58" s="60">
        <v>632136</v>
      </c>
      <c r="W58" s="60">
        <v>4071708</v>
      </c>
      <c r="X58" s="60">
        <v>1450000</v>
      </c>
      <c r="Y58" s="60">
        <v>2621708</v>
      </c>
      <c r="Z58" s="140">
        <v>180.81</v>
      </c>
      <c r="AA58" s="155">
        <v>1450000</v>
      </c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>
        <v>1500000</v>
      </c>
      <c r="F61" s="60">
        <v>743300</v>
      </c>
      <c r="G61" s="60"/>
      <c r="H61" s="60"/>
      <c r="I61" s="60"/>
      <c r="J61" s="60"/>
      <c r="K61" s="60">
        <v>12151</v>
      </c>
      <c r="L61" s="60"/>
      <c r="M61" s="60"/>
      <c r="N61" s="60">
        <v>12151</v>
      </c>
      <c r="O61" s="60"/>
      <c r="P61" s="60">
        <v>1129942</v>
      </c>
      <c r="Q61" s="60"/>
      <c r="R61" s="60">
        <v>1129942</v>
      </c>
      <c r="S61" s="60"/>
      <c r="T61" s="60"/>
      <c r="U61" s="60"/>
      <c r="V61" s="60"/>
      <c r="W61" s="60">
        <v>1142093</v>
      </c>
      <c r="X61" s="60">
        <v>743300</v>
      </c>
      <c r="Y61" s="60">
        <v>398793</v>
      </c>
      <c r="Z61" s="140">
        <v>53.65</v>
      </c>
      <c r="AA61" s="155">
        <v>743300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>
        <v>3358853</v>
      </c>
      <c r="D66" s="274"/>
      <c r="E66" s="275"/>
      <c r="F66" s="275">
        <v>6698309</v>
      </c>
      <c r="G66" s="275">
        <v>4442</v>
      </c>
      <c r="H66" s="275"/>
      <c r="I66" s="275">
        <v>77599</v>
      </c>
      <c r="J66" s="275">
        <v>82041</v>
      </c>
      <c r="K66" s="275">
        <v>671736</v>
      </c>
      <c r="L66" s="275">
        <v>2261861</v>
      </c>
      <c r="M66" s="275">
        <v>175561</v>
      </c>
      <c r="N66" s="275">
        <v>3109158</v>
      </c>
      <c r="O66" s="275">
        <v>145491</v>
      </c>
      <c r="P66" s="275">
        <v>295373</v>
      </c>
      <c r="Q66" s="275">
        <v>295373</v>
      </c>
      <c r="R66" s="275">
        <v>736237</v>
      </c>
      <c r="S66" s="275">
        <v>234095</v>
      </c>
      <c r="T66" s="275">
        <v>499971</v>
      </c>
      <c r="U66" s="275">
        <v>352284</v>
      </c>
      <c r="V66" s="275">
        <v>1086350</v>
      </c>
      <c r="W66" s="275">
        <v>5013786</v>
      </c>
      <c r="X66" s="275">
        <v>6698309</v>
      </c>
      <c r="Y66" s="275">
        <v>-1684523</v>
      </c>
      <c r="Z66" s="140">
        <v>-25.15</v>
      </c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3358853</v>
      </c>
      <c r="D69" s="218">
        <f t="shared" si="12"/>
        <v>0</v>
      </c>
      <c r="E69" s="220">
        <f t="shared" si="12"/>
        <v>0</v>
      </c>
      <c r="F69" s="220">
        <f t="shared" si="12"/>
        <v>6698309</v>
      </c>
      <c r="G69" s="220">
        <f t="shared" si="12"/>
        <v>4442</v>
      </c>
      <c r="H69" s="220">
        <f t="shared" si="12"/>
        <v>0</v>
      </c>
      <c r="I69" s="220">
        <f t="shared" si="12"/>
        <v>77599</v>
      </c>
      <c r="J69" s="220">
        <f t="shared" si="12"/>
        <v>82041</v>
      </c>
      <c r="K69" s="220">
        <f t="shared" si="12"/>
        <v>671736</v>
      </c>
      <c r="L69" s="220">
        <f t="shared" si="12"/>
        <v>2261861</v>
      </c>
      <c r="M69" s="220">
        <f t="shared" si="12"/>
        <v>175561</v>
      </c>
      <c r="N69" s="220">
        <f t="shared" si="12"/>
        <v>3109158</v>
      </c>
      <c r="O69" s="220">
        <f t="shared" si="12"/>
        <v>145491</v>
      </c>
      <c r="P69" s="220">
        <f t="shared" si="12"/>
        <v>295373</v>
      </c>
      <c r="Q69" s="220">
        <f t="shared" si="12"/>
        <v>295373</v>
      </c>
      <c r="R69" s="220">
        <f t="shared" si="12"/>
        <v>736237</v>
      </c>
      <c r="S69" s="220">
        <f t="shared" si="12"/>
        <v>234095</v>
      </c>
      <c r="T69" s="220">
        <f t="shared" si="12"/>
        <v>499971</v>
      </c>
      <c r="U69" s="220">
        <f t="shared" si="12"/>
        <v>352284</v>
      </c>
      <c r="V69" s="220">
        <f t="shared" si="12"/>
        <v>1086350</v>
      </c>
      <c r="W69" s="220">
        <f t="shared" si="12"/>
        <v>5013786</v>
      </c>
      <c r="X69" s="220">
        <f t="shared" si="12"/>
        <v>6698309</v>
      </c>
      <c r="Y69" s="220">
        <f t="shared" si="12"/>
        <v>-1684523</v>
      </c>
      <c r="Z69" s="221">
        <f>+IF(X69&lt;&gt;0,+(Y69/X69)*100,0)</f>
        <v>-25.148481504809645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86422518</v>
      </c>
      <c r="D5" s="357">
        <f t="shared" si="0"/>
        <v>0</v>
      </c>
      <c r="E5" s="356">
        <f t="shared" si="0"/>
        <v>21210000</v>
      </c>
      <c r="F5" s="358">
        <f t="shared" si="0"/>
        <v>23210000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6234731</v>
      </c>
      <c r="L5" s="356">
        <f t="shared" si="0"/>
        <v>86000</v>
      </c>
      <c r="M5" s="356">
        <f t="shared" si="0"/>
        <v>3700000</v>
      </c>
      <c r="N5" s="358">
        <f t="shared" si="0"/>
        <v>10020731</v>
      </c>
      <c r="O5" s="358">
        <f t="shared" si="0"/>
        <v>0</v>
      </c>
      <c r="P5" s="356">
        <f t="shared" si="0"/>
        <v>1265268</v>
      </c>
      <c r="Q5" s="356">
        <f t="shared" si="0"/>
        <v>0</v>
      </c>
      <c r="R5" s="358">
        <f t="shared" si="0"/>
        <v>1265268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11285999</v>
      </c>
      <c r="X5" s="356">
        <f t="shared" si="0"/>
        <v>23210000</v>
      </c>
      <c r="Y5" s="358">
        <f t="shared" si="0"/>
        <v>-11924001</v>
      </c>
      <c r="Z5" s="359">
        <f>+IF(X5&lt;&gt;0,+(Y5/X5)*100,0)</f>
        <v>-51.37441189142611</v>
      </c>
      <c r="AA5" s="360">
        <f>+AA6+AA8+AA11+AA13+AA15</f>
        <v>23210000</v>
      </c>
    </row>
    <row r="6" spans="1:27" ht="13.5">
      <c r="A6" s="361" t="s">
        <v>205</v>
      </c>
      <c r="B6" s="142"/>
      <c r="C6" s="60">
        <f>+C7</f>
        <v>86422518</v>
      </c>
      <c r="D6" s="340">
        <f aca="true" t="shared" si="1" ref="D6:AA6">+D7</f>
        <v>0</v>
      </c>
      <c r="E6" s="60">
        <f t="shared" si="1"/>
        <v>5600000</v>
      </c>
      <c r="F6" s="59">
        <f t="shared" si="1"/>
        <v>7600000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7600000</v>
      </c>
      <c r="Y6" s="59">
        <f t="shared" si="1"/>
        <v>-7600000</v>
      </c>
      <c r="Z6" s="61">
        <f>+IF(X6&lt;&gt;0,+(Y6/X6)*100,0)</f>
        <v>-100</v>
      </c>
      <c r="AA6" s="62">
        <f t="shared" si="1"/>
        <v>7600000</v>
      </c>
    </row>
    <row r="7" spans="1:27" ht="13.5">
      <c r="A7" s="291" t="s">
        <v>229</v>
      </c>
      <c r="B7" s="142"/>
      <c r="C7" s="60">
        <v>86422518</v>
      </c>
      <c r="D7" s="340"/>
      <c r="E7" s="60">
        <v>5600000</v>
      </c>
      <c r="F7" s="59">
        <v>7600000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7600000</v>
      </c>
      <c r="Y7" s="59">
        <v>-7600000</v>
      </c>
      <c r="Z7" s="61">
        <v>-100</v>
      </c>
      <c r="AA7" s="62">
        <v>7600000</v>
      </c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15610000</v>
      </c>
      <c r="F8" s="59">
        <f t="shared" si="2"/>
        <v>15610000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6234731</v>
      </c>
      <c r="L8" s="60">
        <f t="shared" si="2"/>
        <v>0</v>
      </c>
      <c r="M8" s="60">
        <f t="shared" si="2"/>
        <v>3700000</v>
      </c>
      <c r="N8" s="59">
        <f t="shared" si="2"/>
        <v>9934731</v>
      </c>
      <c r="O8" s="59">
        <f t="shared" si="2"/>
        <v>0</v>
      </c>
      <c r="P8" s="60">
        <f t="shared" si="2"/>
        <v>1265268</v>
      </c>
      <c r="Q8" s="60">
        <f t="shared" si="2"/>
        <v>0</v>
      </c>
      <c r="R8" s="59">
        <f t="shared" si="2"/>
        <v>1265268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11199999</v>
      </c>
      <c r="X8" s="60">
        <f t="shared" si="2"/>
        <v>15610000</v>
      </c>
      <c r="Y8" s="59">
        <f t="shared" si="2"/>
        <v>-4410001</v>
      </c>
      <c r="Z8" s="61">
        <f>+IF(X8&lt;&gt;0,+(Y8/X8)*100,0)</f>
        <v>-28.251127482383087</v>
      </c>
      <c r="AA8" s="62">
        <f>SUM(AA9:AA10)</f>
        <v>15610000</v>
      </c>
    </row>
    <row r="9" spans="1:27" ht="13.5">
      <c r="A9" s="291" t="s">
        <v>230</v>
      </c>
      <c r="B9" s="142"/>
      <c r="C9" s="60"/>
      <c r="D9" s="340"/>
      <c r="E9" s="60">
        <v>15610000</v>
      </c>
      <c r="F9" s="59">
        <v>15610000</v>
      </c>
      <c r="G9" s="59"/>
      <c r="H9" s="60"/>
      <c r="I9" s="60"/>
      <c r="J9" s="59"/>
      <c r="K9" s="59">
        <v>6234731</v>
      </c>
      <c r="L9" s="60"/>
      <c r="M9" s="60">
        <v>3700000</v>
      </c>
      <c r="N9" s="59">
        <v>9934731</v>
      </c>
      <c r="O9" s="59"/>
      <c r="P9" s="60">
        <v>1265268</v>
      </c>
      <c r="Q9" s="60"/>
      <c r="R9" s="59">
        <v>1265268</v>
      </c>
      <c r="S9" s="59"/>
      <c r="T9" s="60"/>
      <c r="U9" s="60"/>
      <c r="V9" s="59"/>
      <c r="W9" s="59">
        <v>11199999</v>
      </c>
      <c r="X9" s="60">
        <v>15610000</v>
      </c>
      <c r="Y9" s="59">
        <v>-4410001</v>
      </c>
      <c r="Z9" s="61">
        <v>-28.25</v>
      </c>
      <c r="AA9" s="62">
        <v>15610000</v>
      </c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86000</v>
      </c>
      <c r="M15" s="60">
        <f t="shared" si="5"/>
        <v>0</v>
      </c>
      <c r="N15" s="59">
        <f t="shared" si="5"/>
        <v>86000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86000</v>
      </c>
      <c r="X15" s="60">
        <f t="shared" si="5"/>
        <v>0</v>
      </c>
      <c r="Y15" s="59">
        <f t="shared" si="5"/>
        <v>86000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>
        <v>86000</v>
      </c>
      <c r="M20" s="60"/>
      <c r="N20" s="59">
        <v>86000</v>
      </c>
      <c r="O20" s="59"/>
      <c r="P20" s="60"/>
      <c r="Q20" s="60"/>
      <c r="R20" s="59"/>
      <c r="S20" s="59"/>
      <c r="T20" s="60"/>
      <c r="U20" s="60"/>
      <c r="V20" s="59"/>
      <c r="W20" s="59">
        <v>86000</v>
      </c>
      <c r="X20" s="60"/>
      <c r="Y20" s="59">
        <v>86000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5300000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15051</v>
      </c>
      <c r="N22" s="345">
        <f t="shared" si="6"/>
        <v>15051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15051</v>
      </c>
      <c r="X22" s="343">
        <f t="shared" si="6"/>
        <v>0</v>
      </c>
      <c r="Y22" s="345">
        <f t="shared" si="6"/>
        <v>15051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>
        <v>15051</v>
      </c>
      <c r="N28" s="342">
        <v>15051</v>
      </c>
      <c r="O28" s="342"/>
      <c r="P28" s="275"/>
      <c r="Q28" s="275"/>
      <c r="R28" s="342"/>
      <c r="S28" s="342"/>
      <c r="T28" s="275"/>
      <c r="U28" s="275"/>
      <c r="V28" s="342"/>
      <c r="W28" s="342">
        <v>15051</v>
      </c>
      <c r="X28" s="275"/>
      <c r="Y28" s="342">
        <v>15051</v>
      </c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5300000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4163968</v>
      </c>
      <c r="D40" s="344">
        <f t="shared" si="9"/>
        <v>0</v>
      </c>
      <c r="E40" s="343">
        <f t="shared" si="9"/>
        <v>12587000</v>
      </c>
      <c r="F40" s="345">
        <f t="shared" si="9"/>
        <v>13147965</v>
      </c>
      <c r="G40" s="345">
        <f t="shared" si="9"/>
        <v>0</v>
      </c>
      <c r="H40" s="343">
        <f t="shared" si="9"/>
        <v>0</v>
      </c>
      <c r="I40" s="343">
        <f t="shared" si="9"/>
        <v>180521</v>
      </c>
      <c r="J40" s="345">
        <f t="shared" si="9"/>
        <v>180521</v>
      </c>
      <c r="K40" s="345">
        <f t="shared" si="9"/>
        <v>146681</v>
      </c>
      <c r="L40" s="343">
        <f t="shared" si="9"/>
        <v>760714</v>
      </c>
      <c r="M40" s="343">
        <f t="shared" si="9"/>
        <v>2304877</v>
      </c>
      <c r="N40" s="345">
        <f t="shared" si="9"/>
        <v>3212272</v>
      </c>
      <c r="O40" s="345">
        <f t="shared" si="9"/>
        <v>18790</v>
      </c>
      <c r="P40" s="343">
        <f t="shared" si="9"/>
        <v>153981</v>
      </c>
      <c r="Q40" s="343">
        <f t="shared" si="9"/>
        <v>303073</v>
      </c>
      <c r="R40" s="345">
        <f t="shared" si="9"/>
        <v>475844</v>
      </c>
      <c r="S40" s="345">
        <f t="shared" si="9"/>
        <v>433355</v>
      </c>
      <c r="T40" s="343">
        <f t="shared" si="9"/>
        <v>0</v>
      </c>
      <c r="U40" s="343">
        <f t="shared" si="9"/>
        <v>0</v>
      </c>
      <c r="V40" s="345">
        <f t="shared" si="9"/>
        <v>433355</v>
      </c>
      <c r="W40" s="345">
        <f t="shared" si="9"/>
        <v>4301992</v>
      </c>
      <c r="X40" s="343">
        <f t="shared" si="9"/>
        <v>13147965</v>
      </c>
      <c r="Y40" s="345">
        <f t="shared" si="9"/>
        <v>-8845973</v>
      </c>
      <c r="Z40" s="336">
        <f>+IF(X40&lt;&gt;0,+(Y40/X40)*100,0)</f>
        <v>-67.28016845192393</v>
      </c>
      <c r="AA40" s="350">
        <f>SUM(AA41:AA49)</f>
        <v>13147965</v>
      </c>
    </row>
    <row r="41" spans="1:27" ht="13.5">
      <c r="A41" s="361" t="s">
        <v>248</v>
      </c>
      <c r="B41" s="142"/>
      <c r="C41" s="362">
        <v>2711878</v>
      </c>
      <c r="D41" s="363"/>
      <c r="E41" s="362">
        <v>3647000</v>
      </c>
      <c r="F41" s="364">
        <v>3407000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3407000</v>
      </c>
      <c r="Y41" s="364">
        <v>-3407000</v>
      </c>
      <c r="Z41" s="365">
        <v>-100</v>
      </c>
      <c r="AA41" s="366">
        <v>3407000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>
        <v>6080000</v>
      </c>
      <c r="F43" s="370">
        <v>4209684</v>
      </c>
      <c r="G43" s="370"/>
      <c r="H43" s="305"/>
      <c r="I43" s="305"/>
      <c r="J43" s="370"/>
      <c r="K43" s="370"/>
      <c r="L43" s="305"/>
      <c r="M43" s="305">
        <v>1066690</v>
      </c>
      <c r="N43" s="370">
        <v>1066690</v>
      </c>
      <c r="O43" s="370"/>
      <c r="P43" s="305"/>
      <c r="Q43" s="305"/>
      <c r="R43" s="370"/>
      <c r="S43" s="370"/>
      <c r="T43" s="305"/>
      <c r="U43" s="305"/>
      <c r="V43" s="370"/>
      <c r="W43" s="370">
        <v>1066690</v>
      </c>
      <c r="X43" s="305">
        <v>4209684</v>
      </c>
      <c r="Y43" s="370">
        <v>-3142994</v>
      </c>
      <c r="Z43" s="371">
        <v>-74.66</v>
      </c>
      <c r="AA43" s="303">
        <v>4209684</v>
      </c>
    </row>
    <row r="44" spans="1:27" ht="13.5">
      <c r="A44" s="361" t="s">
        <v>251</v>
      </c>
      <c r="B44" s="136"/>
      <c r="C44" s="60">
        <v>1452090</v>
      </c>
      <c r="D44" s="368"/>
      <c r="E44" s="54">
        <v>180000</v>
      </c>
      <c r="F44" s="53">
        <v>668107</v>
      </c>
      <c r="G44" s="53"/>
      <c r="H44" s="54"/>
      <c r="I44" s="54">
        <v>180521</v>
      </c>
      <c r="J44" s="53">
        <v>180521</v>
      </c>
      <c r="K44" s="53">
        <v>146681</v>
      </c>
      <c r="L44" s="54">
        <v>691689</v>
      </c>
      <c r="M44" s="54">
        <v>230896</v>
      </c>
      <c r="N44" s="53">
        <v>1069266</v>
      </c>
      <c r="O44" s="53">
        <v>18790</v>
      </c>
      <c r="P44" s="54">
        <v>153981</v>
      </c>
      <c r="Q44" s="54">
        <v>303073</v>
      </c>
      <c r="R44" s="53">
        <v>475844</v>
      </c>
      <c r="S44" s="53">
        <v>433355</v>
      </c>
      <c r="T44" s="54"/>
      <c r="U44" s="54"/>
      <c r="V44" s="53">
        <v>433355</v>
      </c>
      <c r="W44" s="53">
        <v>2158986</v>
      </c>
      <c r="X44" s="54">
        <v>668107</v>
      </c>
      <c r="Y44" s="53">
        <v>1490879</v>
      </c>
      <c r="Z44" s="94">
        <v>223.15</v>
      </c>
      <c r="AA44" s="95">
        <v>668107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>
        <v>1007291</v>
      </c>
      <c r="N48" s="53">
        <v>1007291</v>
      </c>
      <c r="O48" s="53"/>
      <c r="P48" s="54"/>
      <c r="Q48" s="54"/>
      <c r="R48" s="53"/>
      <c r="S48" s="53"/>
      <c r="T48" s="54"/>
      <c r="U48" s="54"/>
      <c r="V48" s="53"/>
      <c r="W48" s="53">
        <v>1007291</v>
      </c>
      <c r="X48" s="54"/>
      <c r="Y48" s="53">
        <v>1007291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2680000</v>
      </c>
      <c r="F49" s="53">
        <v>4863174</v>
      </c>
      <c r="G49" s="53"/>
      <c r="H49" s="54"/>
      <c r="I49" s="54"/>
      <c r="J49" s="53"/>
      <c r="K49" s="53"/>
      <c r="L49" s="54">
        <v>69025</v>
      </c>
      <c r="M49" s="54"/>
      <c r="N49" s="53">
        <v>69025</v>
      </c>
      <c r="O49" s="53"/>
      <c r="P49" s="54"/>
      <c r="Q49" s="54"/>
      <c r="R49" s="53"/>
      <c r="S49" s="53"/>
      <c r="T49" s="54"/>
      <c r="U49" s="54"/>
      <c r="V49" s="53"/>
      <c r="W49" s="53">
        <v>69025</v>
      </c>
      <c r="X49" s="54">
        <v>4863174</v>
      </c>
      <c r="Y49" s="53">
        <v>-4794149</v>
      </c>
      <c r="Z49" s="94">
        <v>-98.58</v>
      </c>
      <c r="AA49" s="95">
        <v>4863174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90586486</v>
      </c>
      <c r="D60" s="346">
        <f t="shared" si="14"/>
        <v>0</v>
      </c>
      <c r="E60" s="219">
        <f t="shared" si="14"/>
        <v>39097000</v>
      </c>
      <c r="F60" s="264">
        <f t="shared" si="14"/>
        <v>36357965</v>
      </c>
      <c r="G60" s="264">
        <f t="shared" si="14"/>
        <v>0</v>
      </c>
      <c r="H60" s="219">
        <f t="shared" si="14"/>
        <v>0</v>
      </c>
      <c r="I60" s="219">
        <f t="shared" si="14"/>
        <v>180521</v>
      </c>
      <c r="J60" s="264">
        <f t="shared" si="14"/>
        <v>180521</v>
      </c>
      <c r="K60" s="264">
        <f t="shared" si="14"/>
        <v>6381412</v>
      </c>
      <c r="L60" s="219">
        <f t="shared" si="14"/>
        <v>846714</v>
      </c>
      <c r="M60" s="219">
        <f t="shared" si="14"/>
        <v>6019928</v>
      </c>
      <c r="N60" s="264">
        <f t="shared" si="14"/>
        <v>13248054</v>
      </c>
      <c r="O60" s="264">
        <f t="shared" si="14"/>
        <v>18790</v>
      </c>
      <c r="P60" s="219">
        <f t="shared" si="14"/>
        <v>1419249</v>
      </c>
      <c r="Q60" s="219">
        <f t="shared" si="14"/>
        <v>303073</v>
      </c>
      <c r="R60" s="264">
        <f t="shared" si="14"/>
        <v>1741112</v>
      </c>
      <c r="S60" s="264">
        <f t="shared" si="14"/>
        <v>433355</v>
      </c>
      <c r="T60" s="219">
        <f t="shared" si="14"/>
        <v>0</v>
      </c>
      <c r="U60" s="219">
        <f t="shared" si="14"/>
        <v>0</v>
      </c>
      <c r="V60" s="264">
        <f t="shared" si="14"/>
        <v>433355</v>
      </c>
      <c r="W60" s="264">
        <f t="shared" si="14"/>
        <v>15603042</v>
      </c>
      <c r="X60" s="219">
        <f t="shared" si="14"/>
        <v>36357965</v>
      </c>
      <c r="Y60" s="264">
        <f t="shared" si="14"/>
        <v>-20754923</v>
      </c>
      <c r="Z60" s="337">
        <f>+IF(X60&lt;&gt;0,+(Y60/X60)*100,0)</f>
        <v>-57.08494136016689</v>
      </c>
      <c r="AA60" s="232">
        <f>+AA57+AA54+AA51+AA40+AA37+AA34+AA22+AA5</f>
        <v>36357965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68709650</v>
      </c>
      <c r="F5" s="358">
        <f t="shared" si="0"/>
        <v>68709650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68709650</v>
      </c>
      <c r="Y5" s="358">
        <f t="shared" si="0"/>
        <v>-68709650</v>
      </c>
      <c r="Z5" s="359">
        <f>+IF(X5&lt;&gt;0,+(Y5/X5)*100,0)</f>
        <v>-100</v>
      </c>
      <c r="AA5" s="360">
        <f>+AA6+AA8+AA11+AA13+AA15</f>
        <v>68709650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68709650</v>
      </c>
      <c r="F6" s="59">
        <f t="shared" si="1"/>
        <v>68709650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68709650</v>
      </c>
      <c r="Y6" s="59">
        <f t="shared" si="1"/>
        <v>-68709650</v>
      </c>
      <c r="Z6" s="61">
        <f>+IF(X6&lt;&gt;0,+(Y6/X6)*100,0)</f>
        <v>-100</v>
      </c>
      <c r="AA6" s="62">
        <f t="shared" si="1"/>
        <v>68709650</v>
      </c>
    </row>
    <row r="7" spans="1:27" ht="13.5">
      <c r="A7" s="291" t="s">
        <v>229</v>
      </c>
      <c r="B7" s="142"/>
      <c r="C7" s="60"/>
      <c r="D7" s="340"/>
      <c r="E7" s="60">
        <v>68709650</v>
      </c>
      <c r="F7" s="59">
        <v>68709650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68709650</v>
      </c>
      <c r="Y7" s="59">
        <v>-68709650</v>
      </c>
      <c r="Z7" s="61">
        <v>-100</v>
      </c>
      <c r="AA7" s="62">
        <v>68709650</v>
      </c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68709650</v>
      </c>
      <c r="F60" s="264">
        <f t="shared" si="14"/>
        <v>68709650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68709650</v>
      </c>
      <c r="Y60" s="264">
        <f t="shared" si="14"/>
        <v>-68709650</v>
      </c>
      <c r="Z60" s="337">
        <f>+IF(X60&lt;&gt;0,+(Y60/X60)*100,0)</f>
        <v>-100</v>
      </c>
      <c r="AA60" s="232">
        <f>+AA57+AA54+AA51+AA40+AA37+AA34+AA22+AA5</f>
        <v>68709650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2016-08-04T13:59:07Z</dcterms:created>
  <dcterms:modified xsi:type="dcterms:W3CDTF">2016-08-04T13:59:12Z</dcterms:modified>
  <cp:category/>
  <cp:version/>
  <cp:contentType/>
  <cp:contentStatus/>
</cp:coreProperties>
</file>