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<sst xmlns="http://schemas.openxmlformats.org/spreadsheetml/2006/main" count="857" uniqueCount="303">
  <si>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Tsolwana(EC132)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</si>
  <si>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</si>
  <si>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</si>
  <si>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</si>
  <si>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</si>
  <si>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</si>
  <si>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</si>
  <si>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</si>
  <si>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</si>
  <si>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</si>
  <si>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</si>
  <si>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</si>
  <si>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</si>
  <si>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</si>
  <si>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</si>
  <si>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</si>
  <si>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</si>
  <si>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</si>
  <si>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</si>
  <si>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</si>
  <si>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</si>
  <si>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</si>
  <si>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</si>
  <si>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</si>
  <si>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</si>
  <si>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</si>
  <si>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</si>
  <si>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</si>
  <si>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</si>
  <si>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</si>
  <si>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</si>
  <si>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</si>
  <si>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</si>
  <si>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</si>
  <si>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</si>
  <si>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</si>
  <si>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</si>
  <si>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</si>
  <si>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</si>
  <si>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</si>
  <si>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</si>
  <si>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</si>
  <si>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</si>
  <si>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</si>
  <si>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</si>
  <si>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</si>
  <si>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</si>
  <si>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</si>
  <si>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</si>
  <si>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</si>
  <si>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</si>
  <si>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</si>
  <si>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</si>
  <si>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</si>
  <si>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</si>
  <si>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</si>
  <si>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</si>
  <si>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</si>
  <si>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</si>
  <si>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</si>
  <si>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</si>
  <si>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</si>
  <si>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</si>
  <si>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</si>
  <si>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</si>
  <si>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</si>
  <si>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</si>
  <si>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</si>
  <si>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</si>
  <si>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</si>
  <si>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Tsolwana(EC132)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</si>
  <si>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</si>
  <si>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</si>
  <si>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</si>
  <si>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</si>
  <si>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</si>
  <si>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</si>
  <si>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</si>
  <si>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</si>
  <si>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</si>
  <si>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</si>
  <si>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</si>
  <si>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</si>
  <si>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</si>
  <si>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</si>
  <si>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</si>
  <si>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</si>
  <si>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</si>
  <si>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</si>
  <si>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</si>
  <si>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</si>
  <si>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</si>
  <si>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</si>
  <si>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</si>
  <si>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</si>
  <si>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</si>
  <si>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</si>
  <si>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</si>
  <si>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</si>
  <si>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</si>
  <si>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Tsolwana(EC132)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</si>
  <si>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</si>
  <si>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</si>
  <si>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</si>
  <si>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</si>
  <si>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</si>
  <si>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</si>
  <si>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</si>
  <si>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</si>
  <si>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</si>
  <si>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</si>
  <si>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</si>
  <si>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</si>
  <si>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</si>
  <si>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</si>
  <si>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</si>
  <si>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</si>
  <si>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</si>
  <si>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</si>
  <si>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</si>
  <si>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</si>
  <si>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</si>
  <si>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</si>
  <si>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</si>
  <si>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</si>
  <si>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</si>
  <si>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</si>
  <si>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</si>
  <si>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</si>
  <si>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Tsolwana(EC132)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</si>
  <si>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</si>
  <si>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</si>
  <si>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</si>
  <si>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</si>
  <si>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</si>
  <si>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</si>
  <si>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</si>
  <si>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</si>
  <si>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</si>
  <si>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</si>
  <si>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Tsolwana(EC132)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</si>
  <si>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</si>
  <si>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</si>
  <si>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</si>
  <si>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</si>
  <si>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</si>
  <si>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</si>
  <si>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</si>
  <si>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</si>
  <si>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</si>
  <si>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</si>
  <si>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</si>
  <si>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</si>
  <si>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</si>
  <si>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</si>
  <si>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</si>
  <si>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</si>
  <si>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</si>
  <si>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</si>
  <si>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</si>
  <si>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</si>
  <si>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</si>
  <si>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</si>
  <si>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</si>
  <si>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</si>
  <si>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</si>
  <si>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</si>
  <si>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</si>
  <si>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</si>
  <si>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</si>
  <si>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</si>
  <si>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</si>
  <si>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</si>
  <si>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</si>
  <si>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Tsolwana(EC132)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</si>
  <si>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</si>
  <si>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</si>
  <si>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</si>
  <si>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</si>
  <si>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</si>
  <si>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</si>
  <si>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</si>
  <si>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</si>
  <si>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</si>
  <si>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</si>
  <si>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</si>
  <si>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</si>
  <si>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</si>
  <si>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</si>
  <si>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</si>
  <si>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</si>
  <si>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</si>
  <si>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</si>
  <si>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</si>
  <si>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</si>
  <si>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</si>
  <si>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</si>
  <si>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</si>
  <si>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</si>
  <si>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</si>
  <si>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</si>
  <si>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</si>
  <si>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Tsolwana(EC132)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</si>
  <si>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</si>
  <si>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</si>
  <si>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</si>
  <si>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</si>
  <si>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</si>
  <si>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</si>
  <si>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</si>
  <si>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</si>
  <si>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</si>
  <si>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</si>
  <si>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</si>
  <si>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</si>
  <si>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</si>
  <si>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</si>
  <si>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</si>
  <si>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</si>
  <si>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</si>
  <si>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</si>
  <si>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</si>
  <si>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</si>
  <si>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</si>
  <si>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</si>
  <si>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</si>
  <si>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</si>
  <si>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Tsolwana(EC132)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</si>
  <si>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</si>
  <si>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</si>
  <si>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</si>
  <si>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</si>
  <si>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</si>
  <si>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</si>
  <si>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</si>
  <si>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</si>
  <si>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</si>
  <si>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</si>
  <si>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</si>
  <si>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</si>
  <si>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</si>
  <si>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</si>
  <si>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</si>
  <si>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</si>
  <si>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</si>
  <si>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</si>
  <si>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</si>
  <si>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</si>
  <si>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</si>
  <si>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</si>
  <si>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</si>
  <si>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</si>
  <si>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</si>
  <si>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</si>
  <si>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</si>
  <si>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</si>
  <si>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</si>
  <si>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</si>
  <si>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</si>
  <si>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</si>
  <si>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</si>
  <si>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</si>
  <si>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</si>
  <si>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Tsolwana(EC132)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</si>
  <si>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</si>
  <si>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</si>
  <si>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Tsolwana(EC132)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</si>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</sst>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2281073</v>
      </c>
      <c r="C5" s="19">
        <v>0</v>
      </c>
      <c r="D5" s="59">
        <v>3576470</v>
      </c>
      <c r="E5" s="60">
        <v>3576470</v>
      </c>
      <c r="F5" s="60">
        <v>1155689</v>
      </c>
      <c r="G5" s="60">
        <v>1155689</v>
      </c>
      <c r="H5" s="60">
        <v>111270</v>
      </c>
      <c r="I5" s="60">
        <v>2422648</v>
      </c>
      <c r="J5" s="60">
        <v>115853</v>
      </c>
      <c r="K5" s="60">
        <v>113374</v>
      </c>
      <c r="L5" s="60">
        <v>107291</v>
      </c>
      <c r="M5" s="60">
        <v>336518</v>
      </c>
      <c r="N5" s="60">
        <v>112844</v>
      </c>
      <c r="O5" s="60">
        <v>106111</v>
      </c>
      <c r="P5" s="60">
        <v>104709</v>
      </c>
      <c r="Q5" s="60">
        <v>323664</v>
      </c>
      <c r="R5" s="60">
        <v>0</v>
      </c>
      <c r="S5" s="60">
        <v>0</v>
      </c>
      <c r="T5" s="60">
        <v>0</v>
      </c>
      <c r="U5" s="60">
        <v>0</v>
      </c>
      <c r="V5" s="60">
        <v>3082830</v>
      </c>
      <c r="W5" s="60">
        <v>3576470</v>
      </c>
      <c r="X5" s="60">
        <v>-493640</v>
      </c>
      <c r="Y5" s="61">
        <v>-13.8</v>
      </c>
      <c r="Z5" s="62">
        <v>3576470</v>
      </c>
    </row>
    <row r="6" spans="1:26" ht="13.5">
      <c r="A6" s="58" t="s">
        <v>32</v>
      </c>
      <c r="B6" s="19">
        <v>6556205</v>
      </c>
      <c r="C6" s="19">
        <v>0</v>
      </c>
      <c r="D6" s="59">
        <v>12754902</v>
      </c>
      <c r="E6" s="60">
        <v>12754902</v>
      </c>
      <c r="F6" s="60">
        <v>207371</v>
      </c>
      <c r="G6" s="60">
        <v>207371</v>
      </c>
      <c r="H6" s="60">
        <v>399334</v>
      </c>
      <c r="I6" s="60">
        <v>814076</v>
      </c>
      <c r="J6" s="60">
        <v>375150</v>
      </c>
      <c r="K6" s="60">
        <v>293849</v>
      </c>
      <c r="L6" s="60">
        <v>370134</v>
      </c>
      <c r="M6" s="60">
        <v>1039133</v>
      </c>
      <c r="N6" s="60">
        <v>197886</v>
      </c>
      <c r="O6" s="60">
        <v>835145</v>
      </c>
      <c r="P6" s="60">
        <v>895325</v>
      </c>
      <c r="Q6" s="60">
        <v>1928356</v>
      </c>
      <c r="R6" s="60">
        <v>0</v>
      </c>
      <c r="S6" s="60">
        <v>0</v>
      </c>
      <c r="T6" s="60">
        <v>0</v>
      </c>
      <c r="U6" s="60">
        <v>0</v>
      </c>
      <c r="V6" s="60">
        <v>3781565</v>
      </c>
      <c r="W6" s="60">
        <v>12754902</v>
      </c>
      <c r="X6" s="60">
        <v>-8973337</v>
      </c>
      <c r="Y6" s="61">
        <v>-70.35</v>
      </c>
      <c r="Z6" s="62">
        <v>12754902</v>
      </c>
    </row>
    <row r="7" spans="1:26" ht="13.5">
      <c r="A7" s="58" t="s">
        <v>33</v>
      </c>
      <c r="B7" s="19">
        <v>772447</v>
      </c>
      <c r="C7" s="19">
        <v>0</v>
      </c>
      <c r="D7" s="59">
        <v>739040</v>
      </c>
      <c r="E7" s="60">
        <v>739040</v>
      </c>
      <c r="F7" s="60">
        <v>68098</v>
      </c>
      <c r="G7" s="60">
        <v>68098</v>
      </c>
      <c r="H7" s="60">
        <v>136645</v>
      </c>
      <c r="I7" s="60">
        <v>272841</v>
      </c>
      <c r="J7" s="60">
        <v>38539</v>
      </c>
      <c r="K7" s="60">
        <v>34488</v>
      </c>
      <c r="L7" s="60">
        <v>86542</v>
      </c>
      <c r="M7" s="60">
        <v>159569</v>
      </c>
      <c r="N7" s="60">
        <v>164876</v>
      </c>
      <c r="O7" s="60">
        <v>75483</v>
      </c>
      <c r="P7" s="60">
        <v>53869</v>
      </c>
      <c r="Q7" s="60">
        <v>294228</v>
      </c>
      <c r="R7" s="60">
        <v>0</v>
      </c>
      <c r="S7" s="60">
        <v>0</v>
      </c>
      <c r="T7" s="60">
        <v>0</v>
      </c>
      <c r="U7" s="60">
        <v>0</v>
      </c>
      <c r="V7" s="60">
        <v>726638</v>
      </c>
      <c r="W7" s="60">
        <v>739040</v>
      </c>
      <c r="X7" s="60">
        <v>-12402</v>
      </c>
      <c r="Y7" s="61">
        <v>-1.68</v>
      </c>
      <c r="Z7" s="62">
        <v>739040</v>
      </c>
    </row>
    <row r="8" spans="1:26" ht="13.5">
      <c r="A8" s="58" t="s">
        <v>34</v>
      </c>
      <c r="B8" s="19">
        <v>39955348</v>
      </c>
      <c r="C8" s="19">
        <v>0</v>
      </c>
      <c r="D8" s="59">
        <v>69403200</v>
      </c>
      <c r="E8" s="60">
        <v>69403200</v>
      </c>
      <c r="F8" s="60">
        <v>8090973</v>
      </c>
      <c r="G8" s="60">
        <v>8090974</v>
      </c>
      <c r="H8" s="60">
        <v>10065</v>
      </c>
      <c r="I8" s="60">
        <v>16192012</v>
      </c>
      <c r="J8" s="60">
        <v>3789352</v>
      </c>
      <c r="K8" s="60">
        <v>33392918</v>
      </c>
      <c r="L8" s="60">
        <v>324017</v>
      </c>
      <c r="M8" s="60">
        <v>37506287</v>
      </c>
      <c r="N8" s="60">
        <v>0</v>
      </c>
      <c r="O8" s="60">
        <v>318000</v>
      </c>
      <c r="P8" s="60">
        <v>10145918</v>
      </c>
      <c r="Q8" s="60">
        <v>10463918</v>
      </c>
      <c r="R8" s="60">
        <v>0</v>
      </c>
      <c r="S8" s="60">
        <v>0</v>
      </c>
      <c r="T8" s="60">
        <v>0</v>
      </c>
      <c r="U8" s="60">
        <v>0</v>
      </c>
      <c r="V8" s="60">
        <v>64162217</v>
      </c>
      <c r="W8" s="60">
        <v>69403200</v>
      </c>
      <c r="X8" s="60">
        <v>-5240983</v>
      </c>
      <c r="Y8" s="61">
        <v>-7.55</v>
      </c>
      <c r="Z8" s="62">
        <v>69403200</v>
      </c>
    </row>
    <row r="9" spans="1:26" ht="13.5">
      <c r="A9" s="58" t="s">
        <v>35</v>
      </c>
      <c r="B9" s="19">
        <v>4472057</v>
      </c>
      <c r="C9" s="19">
        <v>0</v>
      </c>
      <c r="D9" s="59">
        <v>12315730</v>
      </c>
      <c r="E9" s="60">
        <v>12315730</v>
      </c>
      <c r="F9" s="60">
        <v>259229</v>
      </c>
      <c r="G9" s="60">
        <v>259233</v>
      </c>
      <c r="H9" s="60">
        <v>135714</v>
      </c>
      <c r="I9" s="60">
        <v>654176</v>
      </c>
      <c r="J9" s="60">
        <v>1219441</v>
      </c>
      <c r="K9" s="60">
        <v>527296</v>
      </c>
      <c r="L9" s="60">
        <v>474811</v>
      </c>
      <c r="M9" s="60">
        <v>2221548</v>
      </c>
      <c r="N9" s="60">
        <v>469106</v>
      </c>
      <c r="O9" s="60">
        <v>209729</v>
      </c>
      <c r="P9" s="60">
        <v>225994</v>
      </c>
      <c r="Q9" s="60">
        <v>904829</v>
      </c>
      <c r="R9" s="60">
        <v>0</v>
      </c>
      <c r="S9" s="60">
        <v>0</v>
      </c>
      <c r="T9" s="60">
        <v>0</v>
      </c>
      <c r="U9" s="60">
        <v>0</v>
      </c>
      <c r="V9" s="60">
        <v>3780553</v>
      </c>
      <c r="W9" s="60">
        <v>12315730</v>
      </c>
      <c r="X9" s="60">
        <v>-8535177</v>
      </c>
      <c r="Y9" s="61">
        <v>-69.3</v>
      </c>
      <c r="Z9" s="62">
        <v>12315730</v>
      </c>
    </row>
    <row r="10" spans="1:26" ht="25.5">
      <c r="A10" s="63" t="s">
        <v>278</v>
      </c>
      <c r="B10" s="64">
        <f>SUM(B5:B9)</f>
        <v>54037130</v>
      </c>
      <c r="C10" s="64">
        <f>SUM(C5:C9)</f>
        <v>0</v>
      </c>
      <c r="D10" s="65">
        <f aca="true" t="shared" si="0" ref="D10:Z10">SUM(D5:D9)</f>
        <v>98789342</v>
      </c>
      <c r="E10" s="66">
        <f t="shared" si="0"/>
        <v>98789342</v>
      </c>
      <c r="F10" s="66">
        <f t="shared" si="0"/>
        <v>9781360</v>
      </c>
      <c r="G10" s="66">
        <f t="shared" si="0"/>
        <v>9781365</v>
      </c>
      <c r="H10" s="66">
        <f t="shared" si="0"/>
        <v>793028</v>
      </c>
      <c r="I10" s="66">
        <f t="shared" si="0"/>
        <v>20355753</v>
      </c>
      <c r="J10" s="66">
        <f t="shared" si="0"/>
        <v>5538335</v>
      </c>
      <c r="K10" s="66">
        <f t="shared" si="0"/>
        <v>34361925</v>
      </c>
      <c r="L10" s="66">
        <f t="shared" si="0"/>
        <v>1362795</v>
      </c>
      <c r="M10" s="66">
        <f t="shared" si="0"/>
        <v>41263055</v>
      </c>
      <c r="N10" s="66">
        <f t="shared" si="0"/>
        <v>944712</v>
      </c>
      <c r="O10" s="66">
        <f t="shared" si="0"/>
        <v>1544468</v>
      </c>
      <c r="P10" s="66">
        <f t="shared" si="0"/>
        <v>11425815</v>
      </c>
      <c r="Q10" s="66">
        <f t="shared" si="0"/>
        <v>13914995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75533803</v>
      </c>
      <c r="W10" s="66">
        <f t="shared" si="0"/>
        <v>98789342</v>
      </c>
      <c r="X10" s="66">
        <f t="shared" si="0"/>
        <v>-23255539</v>
      </c>
      <c r="Y10" s="67">
        <f>+IF(W10&lt;&gt;0,(X10/W10)*100,0)</f>
        <v>-23.54053436250238</v>
      </c>
      <c r="Z10" s="68">
        <f t="shared" si="0"/>
        <v>98789342</v>
      </c>
    </row>
    <row r="11" spans="1:26" ht="13.5">
      <c r="A11" s="58" t="s">
        <v>37</v>
      </c>
      <c r="B11" s="19">
        <v>17948834</v>
      </c>
      <c r="C11" s="19">
        <v>0</v>
      </c>
      <c r="D11" s="59">
        <v>27775748</v>
      </c>
      <c r="E11" s="60">
        <v>27775748</v>
      </c>
      <c r="F11" s="60">
        <v>1688799</v>
      </c>
      <c r="G11" s="60">
        <v>1688799</v>
      </c>
      <c r="H11" s="60">
        <v>2240582</v>
      </c>
      <c r="I11" s="60">
        <v>5618180</v>
      </c>
      <c r="J11" s="60">
        <v>1670662</v>
      </c>
      <c r="K11" s="60">
        <v>1555534</v>
      </c>
      <c r="L11" s="60">
        <v>1951994</v>
      </c>
      <c r="M11" s="60">
        <v>5178190</v>
      </c>
      <c r="N11" s="60">
        <v>1758378</v>
      </c>
      <c r="O11" s="60">
        <v>1645745</v>
      </c>
      <c r="P11" s="60">
        <v>1680943</v>
      </c>
      <c r="Q11" s="60">
        <v>5085066</v>
      </c>
      <c r="R11" s="60">
        <v>0</v>
      </c>
      <c r="S11" s="60">
        <v>0</v>
      </c>
      <c r="T11" s="60">
        <v>0</v>
      </c>
      <c r="U11" s="60">
        <v>0</v>
      </c>
      <c r="V11" s="60">
        <v>15881436</v>
      </c>
      <c r="W11" s="60">
        <v>27775748</v>
      </c>
      <c r="X11" s="60">
        <v>-11894312</v>
      </c>
      <c r="Y11" s="61">
        <v>-42.82</v>
      </c>
      <c r="Z11" s="62">
        <v>27775748</v>
      </c>
    </row>
    <row r="12" spans="1:26" ht="13.5">
      <c r="A12" s="58" t="s">
        <v>38</v>
      </c>
      <c r="B12" s="19">
        <v>2737779</v>
      </c>
      <c r="C12" s="19">
        <v>0</v>
      </c>
      <c r="D12" s="59">
        <v>2758480</v>
      </c>
      <c r="E12" s="60">
        <v>2758480</v>
      </c>
      <c r="F12" s="60">
        <v>220364</v>
      </c>
      <c r="G12" s="60">
        <v>220364</v>
      </c>
      <c r="H12" s="60">
        <v>413613</v>
      </c>
      <c r="I12" s="60">
        <v>854341</v>
      </c>
      <c r="J12" s="60">
        <v>232362</v>
      </c>
      <c r="K12" s="60">
        <v>223912</v>
      </c>
      <c r="L12" s="60">
        <v>212368</v>
      </c>
      <c r="M12" s="60">
        <v>668642</v>
      </c>
      <c r="N12" s="60">
        <v>241542</v>
      </c>
      <c r="O12" s="60">
        <v>336470</v>
      </c>
      <c r="P12" s="60">
        <v>248180</v>
      </c>
      <c r="Q12" s="60">
        <v>826192</v>
      </c>
      <c r="R12" s="60">
        <v>0</v>
      </c>
      <c r="S12" s="60">
        <v>0</v>
      </c>
      <c r="T12" s="60">
        <v>0</v>
      </c>
      <c r="U12" s="60">
        <v>0</v>
      </c>
      <c r="V12" s="60">
        <v>2349175</v>
      </c>
      <c r="W12" s="60">
        <v>2758480</v>
      </c>
      <c r="X12" s="60">
        <v>-409305</v>
      </c>
      <c r="Y12" s="61">
        <v>-14.84</v>
      </c>
      <c r="Z12" s="62">
        <v>2758480</v>
      </c>
    </row>
    <row r="13" spans="1:26" ht="13.5">
      <c r="A13" s="58" t="s">
        <v>279</v>
      </c>
      <c r="B13" s="19">
        <v>7700184</v>
      </c>
      <c r="C13" s="19">
        <v>0</v>
      </c>
      <c r="D13" s="59">
        <v>7470380</v>
      </c>
      <c r="E13" s="60">
        <v>7470380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7470380</v>
      </c>
      <c r="X13" s="60">
        <v>-7470380</v>
      </c>
      <c r="Y13" s="61">
        <v>-100</v>
      </c>
      <c r="Z13" s="62">
        <v>7470380</v>
      </c>
    </row>
    <row r="14" spans="1:26" ht="13.5">
      <c r="A14" s="58" t="s">
        <v>40</v>
      </c>
      <c r="B14" s="19">
        <v>0</v>
      </c>
      <c r="C14" s="19">
        <v>0</v>
      </c>
      <c r="D14" s="59">
        <v>120000</v>
      </c>
      <c r="E14" s="60">
        <v>120000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120000</v>
      </c>
      <c r="X14" s="60">
        <v>-120000</v>
      </c>
      <c r="Y14" s="61">
        <v>-100</v>
      </c>
      <c r="Z14" s="62">
        <v>120000</v>
      </c>
    </row>
    <row r="15" spans="1:26" ht="13.5">
      <c r="A15" s="58" t="s">
        <v>41</v>
      </c>
      <c r="B15" s="19">
        <v>8714568</v>
      </c>
      <c r="C15" s="19">
        <v>0</v>
      </c>
      <c r="D15" s="59">
        <v>162220</v>
      </c>
      <c r="E15" s="60">
        <v>162220</v>
      </c>
      <c r="F15" s="60">
        <v>1745434</v>
      </c>
      <c r="G15" s="60">
        <v>1745434</v>
      </c>
      <c r="H15" s="60">
        <v>0</v>
      </c>
      <c r="I15" s="60">
        <v>3490868</v>
      </c>
      <c r="J15" s="60">
        <v>118947</v>
      </c>
      <c r="K15" s="60">
        <v>0</v>
      </c>
      <c r="L15" s="60">
        <v>0</v>
      </c>
      <c r="M15" s="60">
        <v>118947</v>
      </c>
      <c r="N15" s="60">
        <v>0</v>
      </c>
      <c r="O15" s="60">
        <v>648284</v>
      </c>
      <c r="P15" s="60">
        <v>1143259</v>
      </c>
      <c r="Q15" s="60">
        <v>1791543</v>
      </c>
      <c r="R15" s="60">
        <v>0</v>
      </c>
      <c r="S15" s="60">
        <v>0</v>
      </c>
      <c r="T15" s="60">
        <v>0</v>
      </c>
      <c r="U15" s="60">
        <v>0</v>
      </c>
      <c r="V15" s="60">
        <v>5401358</v>
      </c>
      <c r="W15" s="60">
        <v>162220</v>
      </c>
      <c r="X15" s="60">
        <v>5239138</v>
      </c>
      <c r="Y15" s="61">
        <v>3229.65</v>
      </c>
      <c r="Z15" s="62">
        <v>162220</v>
      </c>
    </row>
    <row r="16" spans="1:26" ht="13.5">
      <c r="A16" s="69" t="s">
        <v>42</v>
      </c>
      <c r="B16" s="19">
        <v>0</v>
      </c>
      <c r="C16" s="19">
        <v>0</v>
      </c>
      <c r="D16" s="59">
        <v>3128820</v>
      </c>
      <c r="E16" s="60">
        <v>3128820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268495</v>
      </c>
      <c r="P16" s="60">
        <v>164550</v>
      </c>
      <c r="Q16" s="60">
        <v>433045</v>
      </c>
      <c r="R16" s="60">
        <v>0</v>
      </c>
      <c r="S16" s="60">
        <v>0</v>
      </c>
      <c r="T16" s="60">
        <v>0</v>
      </c>
      <c r="U16" s="60">
        <v>0</v>
      </c>
      <c r="V16" s="60">
        <v>433045</v>
      </c>
      <c r="W16" s="60">
        <v>3128820</v>
      </c>
      <c r="X16" s="60">
        <v>-2695775</v>
      </c>
      <c r="Y16" s="61">
        <v>-86.16</v>
      </c>
      <c r="Z16" s="62">
        <v>3128820</v>
      </c>
    </row>
    <row r="17" spans="1:26" ht="13.5">
      <c r="A17" s="58" t="s">
        <v>43</v>
      </c>
      <c r="B17" s="19">
        <v>21144854</v>
      </c>
      <c r="C17" s="19">
        <v>0</v>
      </c>
      <c r="D17" s="59">
        <v>45608773</v>
      </c>
      <c r="E17" s="60">
        <v>45608773</v>
      </c>
      <c r="F17" s="60">
        <v>1481318</v>
      </c>
      <c r="G17" s="60">
        <v>1481320</v>
      </c>
      <c r="H17" s="60">
        <v>1646402</v>
      </c>
      <c r="I17" s="60">
        <v>4609040</v>
      </c>
      <c r="J17" s="60">
        <v>1231710</v>
      </c>
      <c r="K17" s="60">
        <v>15794492</v>
      </c>
      <c r="L17" s="60">
        <v>510858</v>
      </c>
      <c r="M17" s="60">
        <v>17537060</v>
      </c>
      <c r="N17" s="60">
        <v>5351129</v>
      </c>
      <c r="O17" s="60">
        <v>3172425</v>
      </c>
      <c r="P17" s="60">
        <v>3301410</v>
      </c>
      <c r="Q17" s="60">
        <v>11824964</v>
      </c>
      <c r="R17" s="60">
        <v>0</v>
      </c>
      <c r="S17" s="60">
        <v>0</v>
      </c>
      <c r="T17" s="60">
        <v>0</v>
      </c>
      <c r="U17" s="60">
        <v>0</v>
      </c>
      <c r="V17" s="60">
        <v>33971064</v>
      </c>
      <c r="W17" s="60">
        <v>45608773</v>
      </c>
      <c r="X17" s="60">
        <v>-11637709</v>
      </c>
      <c r="Y17" s="61">
        <v>-25.52</v>
      </c>
      <c r="Z17" s="62">
        <v>45608773</v>
      </c>
    </row>
    <row r="18" spans="1:26" ht="13.5">
      <c r="A18" s="70" t="s">
        <v>44</v>
      </c>
      <c r="B18" s="71">
        <f>SUM(B11:B17)</f>
        <v>58246219</v>
      </c>
      <c r="C18" s="71">
        <f>SUM(C11:C17)</f>
        <v>0</v>
      </c>
      <c r="D18" s="72">
        <f aca="true" t="shared" si="1" ref="D18:Z18">SUM(D11:D17)</f>
        <v>87024421</v>
      </c>
      <c r="E18" s="73">
        <f t="shared" si="1"/>
        <v>87024421</v>
      </c>
      <c r="F18" s="73">
        <f t="shared" si="1"/>
        <v>5135915</v>
      </c>
      <c r="G18" s="73">
        <f t="shared" si="1"/>
        <v>5135917</v>
      </c>
      <c r="H18" s="73">
        <f t="shared" si="1"/>
        <v>4300597</v>
      </c>
      <c r="I18" s="73">
        <f t="shared" si="1"/>
        <v>14572429</v>
      </c>
      <c r="J18" s="73">
        <f t="shared" si="1"/>
        <v>3253681</v>
      </c>
      <c r="K18" s="73">
        <f t="shared" si="1"/>
        <v>17573938</v>
      </c>
      <c r="L18" s="73">
        <f t="shared" si="1"/>
        <v>2675220</v>
      </c>
      <c r="M18" s="73">
        <f t="shared" si="1"/>
        <v>23502839</v>
      </c>
      <c r="N18" s="73">
        <f t="shared" si="1"/>
        <v>7351049</v>
      </c>
      <c r="O18" s="73">
        <f t="shared" si="1"/>
        <v>6071419</v>
      </c>
      <c r="P18" s="73">
        <f t="shared" si="1"/>
        <v>6538342</v>
      </c>
      <c r="Q18" s="73">
        <f t="shared" si="1"/>
        <v>19960810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58036078</v>
      </c>
      <c r="W18" s="73">
        <f t="shared" si="1"/>
        <v>87024421</v>
      </c>
      <c r="X18" s="73">
        <f t="shared" si="1"/>
        <v>-28988343</v>
      </c>
      <c r="Y18" s="67">
        <f>+IF(W18&lt;&gt;0,(X18/W18)*100,0)</f>
        <v>-33.310584163495896</v>
      </c>
      <c r="Z18" s="74">
        <f t="shared" si="1"/>
        <v>87024421</v>
      </c>
    </row>
    <row r="19" spans="1:26" ht="13.5">
      <c r="A19" s="70" t="s">
        <v>45</v>
      </c>
      <c r="B19" s="75">
        <f>+B10-B18</f>
        <v>-4209089</v>
      </c>
      <c r="C19" s="75">
        <f>+C10-C18</f>
        <v>0</v>
      </c>
      <c r="D19" s="76">
        <f aca="true" t="shared" si="2" ref="D19:Z19">+D10-D18</f>
        <v>11764921</v>
      </c>
      <c r="E19" s="77">
        <f t="shared" si="2"/>
        <v>11764921</v>
      </c>
      <c r="F19" s="77">
        <f t="shared" si="2"/>
        <v>4645445</v>
      </c>
      <c r="G19" s="77">
        <f t="shared" si="2"/>
        <v>4645448</v>
      </c>
      <c r="H19" s="77">
        <f t="shared" si="2"/>
        <v>-3507569</v>
      </c>
      <c r="I19" s="77">
        <f t="shared" si="2"/>
        <v>5783324</v>
      </c>
      <c r="J19" s="77">
        <f t="shared" si="2"/>
        <v>2284654</v>
      </c>
      <c r="K19" s="77">
        <f t="shared" si="2"/>
        <v>16787987</v>
      </c>
      <c r="L19" s="77">
        <f t="shared" si="2"/>
        <v>-1312425</v>
      </c>
      <c r="M19" s="77">
        <f t="shared" si="2"/>
        <v>17760216</v>
      </c>
      <c r="N19" s="77">
        <f t="shared" si="2"/>
        <v>-6406337</v>
      </c>
      <c r="O19" s="77">
        <f t="shared" si="2"/>
        <v>-4526951</v>
      </c>
      <c r="P19" s="77">
        <f t="shared" si="2"/>
        <v>4887473</v>
      </c>
      <c r="Q19" s="77">
        <f t="shared" si="2"/>
        <v>-6045815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17497725</v>
      </c>
      <c r="W19" s="77">
        <f>IF(E10=E18,0,W10-W18)</f>
        <v>11764921</v>
      </c>
      <c r="X19" s="77">
        <f t="shared" si="2"/>
        <v>5732804</v>
      </c>
      <c r="Y19" s="78">
        <f>+IF(W19&lt;&gt;0,(X19/W19)*100,0)</f>
        <v>48.72794300956207</v>
      </c>
      <c r="Z19" s="79">
        <f t="shared" si="2"/>
        <v>11764921</v>
      </c>
    </row>
    <row r="20" spans="1:26" ht="13.5">
      <c r="A20" s="58" t="s">
        <v>46</v>
      </c>
      <c r="B20" s="19">
        <v>13689180</v>
      </c>
      <c r="C20" s="19">
        <v>0</v>
      </c>
      <c r="D20" s="59">
        <v>12057350</v>
      </c>
      <c r="E20" s="60">
        <v>12057350</v>
      </c>
      <c r="F20" s="60">
        <v>993266</v>
      </c>
      <c r="G20" s="60">
        <v>993267</v>
      </c>
      <c r="H20" s="60">
        <v>585538</v>
      </c>
      <c r="I20" s="60">
        <v>2572071</v>
      </c>
      <c r="J20" s="60">
        <v>2250212</v>
      </c>
      <c r="K20" s="60">
        <v>1906869</v>
      </c>
      <c r="L20" s="60">
        <v>1442937</v>
      </c>
      <c r="M20" s="60">
        <v>5600018</v>
      </c>
      <c r="N20" s="60">
        <v>0</v>
      </c>
      <c r="O20" s="60">
        <v>0</v>
      </c>
      <c r="P20" s="60">
        <v>1138268</v>
      </c>
      <c r="Q20" s="60">
        <v>1138268</v>
      </c>
      <c r="R20" s="60">
        <v>0</v>
      </c>
      <c r="S20" s="60">
        <v>0</v>
      </c>
      <c r="T20" s="60">
        <v>0</v>
      </c>
      <c r="U20" s="60">
        <v>0</v>
      </c>
      <c r="V20" s="60">
        <v>9310357</v>
      </c>
      <c r="W20" s="60">
        <v>12057350</v>
      </c>
      <c r="X20" s="60">
        <v>-2746993</v>
      </c>
      <c r="Y20" s="61">
        <v>-22.78</v>
      </c>
      <c r="Z20" s="62">
        <v>12057350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9480091</v>
      </c>
      <c r="C22" s="86">
        <f>SUM(C19:C21)</f>
        <v>0</v>
      </c>
      <c r="D22" s="87">
        <f aca="true" t="shared" si="3" ref="D22:Z22">SUM(D19:D21)</f>
        <v>23822271</v>
      </c>
      <c r="E22" s="88">
        <f t="shared" si="3"/>
        <v>23822271</v>
      </c>
      <c r="F22" s="88">
        <f t="shared" si="3"/>
        <v>5638711</v>
      </c>
      <c r="G22" s="88">
        <f t="shared" si="3"/>
        <v>5638715</v>
      </c>
      <c r="H22" s="88">
        <f t="shared" si="3"/>
        <v>-2922031</v>
      </c>
      <c r="I22" s="88">
        <f t="shared" si="3"/>
        <v>8355395</v>
      </c>
      <c r="J22" s="88">
        <f t="shared" si="3"/>
        <v>4534866</v>
      </c>
      <c r="K22" s="88">
        <f t="shared" si="3"/>
        <v>18694856</v>
      </c>
      <c r="L22" s="88">
        <f t="shared" si="3"/>
        <v>130512</v>
      </c>
      <c r="M22" s="88">
        <f t="shared" si="3"/>
        <v>23360234</v>
      </c>
      <c r="N22" s="88">
        <f t="shared" si="3"/>
        <v>-6406337</v>
      </c>
      <c r="O22" s="88">
        <f t="shared" si="3"/>
        <v>-4526951</v>
      </c>
      <c r="P22" s="88">
        <f t="shared" si="3"/>
        <v>6025741</v>
      </c>
      <c r="Q22" s="88">
        <f t="shared" si="3"/>
        <v>-4907547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26808082</v>
      </c>
      <c r="W22" s="88">
        <f t="shared" si="3"/>
        <v>23822271</v>
      </c>
      <c r="X22" s="88">
        <f t="shared" si="3"/>
        <v>2985811</v>
      </c>
      <c r="Y22" s="89">
        <f>+IF(W22&lt;&gt;0,(X22/W22)*100,0)</f>
        <v>12.533695884829788</v>
      </c>
      <c r="Z22" s="90">
        <f t="shared" si="3"/>
        <v>23822271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9480091</v>
      </c>
      <c r="C24" s="75">
        <f>SUM(C22:C23)</f>
        <v>0</v>
      </c>
      <c r="D24" s="76">
        <f aca="true" t="shared" si="4" ref="D24:Z24">SUM(D22:D23)</f>
        <v>23822271</v>
      </c>
      <c r="E24" s="77">
        <f t="shared" si="4"/>
        <v>23822271</v>
      </c>
      <c r="F24" s="77">
        <f t="shared" si="4"/>
        <v>5638711</v>
      </c>
      <c r="G24" s="77">
        <f t="shared" si="4"/>
        <v>5638715</v>
      </c>
      <c r="H24" s="77">
        <f t="shared" si="4"/>
        <v>-2922031</v>
      </c>
      <c r="I24" s="77">
        <f t="shared" si="4"/>
        <v>8355395</v>
      </c>
      <c r="J24" s="77">
        <f t="shared" si="4"/>
        <v>4534866</v>
      </c>
      <c r="K24" s="77">
        <f t="shared" si="4"/>
        <v>18694856</v>
      </c>
      <c r="L24" s="77">
        <f t="shared" si="4"/>
        <v>130512</v>
      </c>
      <c r="M24" s="77">
        <f t="shared" si="4"/>
        <v>23360234</v>
      </c>
      <c r="N24" s="77">
        <f t="shared" si="4"/>
        <v>-6406337</v>
      </c>
      <c r="O24" s="77">
        <f t="shared" si="4"/>
        <v>-4526951</v>
      </c>
      <c r="P24" s="77">
        <f t="shared" si="4"/>
        <v>6025741</v>
      </c>
      <c r="Q24" s="77">
        <f t="shared" si="4"/>
        <v>-4907547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26808082</v>
      </c>
      <c r="W24" s="77">
        <f t="shared" si="4"/>
        <v>23822271</v>
      </c>
      <c r="X24" s="77">
        <f t="shared" si="4"/>
        <v>2985811</v>
      </c>
      <c r="Y24" s="78">
        <f>+IF(W24&lt;&gt;0,(X24/W24)*100,0)</f>
        <v>12.533695884829788</v>
      </c>
      <c r="Z24" s="79">
        <f t="shared" si="4"/>
        <v>23822271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13918513</v>
      </c>
      <c r="C27" s="22">
        <v>0</v>
      </c>
      <c r="D27" s="99">
        <v>12200930</v>
      </c>
      <c r="E27" s="100">
        <v>12200930</v>
      </c>
      <c r="F27" s="100">
        <v>422974</v>
      </c>
      <c r="G27" s="100">
        <v>1585510</v>
      </c>
      <c r="H27" s="100">
        <v>585538</v>
      </c>
      <c r="I27" s="100">
        <v>2594022</v>
      </c>
      <c r="J27" s="100">
        <v>2256914</v>
      </c>
      <c r="K27" s="100">
        <v>1921355</v>
      </c>
      <c r="L27" s="100">
        <v>1442937</v>
      </c>
      <c r="M27" s="100">
        <v>5621206</v>
      </c>
      <c r="N27" s="100">
        <v>4457</v>
      </c>
      <c r="O27" s="100">
        <v>235917</v>
      </c>
      <c r="P27" s="100">
        <v>1199678</v>
      </c>
      <c r="Q27" s="100">
        <v>1440052</v>
      </c>
      <c r="R27" s="100">
        <v>0</v>
      </c>
      <c r="S27" s="100">
        <v>0</v>
      </c>
      <c r="T27" s="100">
        <v>0</v>
      </c>
      <c r="U27" s="100">
        <v>0</v>
      </c>
      <c r="V27" s="100">
        <v>9655280</v>
      </c>
      <c r="W27" s="100">
        <v>12200930</v>
      </c>
      <c r="X27" s="100">
        <v>-2545650</v>
      </c>
      <c r="Y27" s="101">
        <v>-20.86</v>
      </c>
      <c r="Z27" s="102">
        <v>12200930</v>
      </c>
    </row>
    <row r="28" spans="1:26" ht="13.5">
      <c r="A28" s="103" t="s">
        <v>46</v>
      </c>
      <c r="B28" s="19">
        <v>13746626</v>
      </c>
      <c r="C28" s="19">
        <v>0</v>
      </c>
      <c r="D28" s="59">
        <v>12057350</v>
      </c>
      <c r="E28" s="60">
        <v>12057350</v>
      </c>
      <c r="F28" s="60">
        <v>401024</v>
      </c>
      <c r="G28" s="60">
        <v>1585510</v>
      </c>
      <c r="H28" s="60">
        <v>585538</v>
      </c>
      <c r="I28" s="60">
        <v>2572072</v>
      </c>
      <c r="J28" s="60">
        <v>2250211</v>
      </c>
      <c r="K28" s="60">
        <v>1906869</v>
      </c>
      <c r="L28" s="60">
        <v>1442937</v>
      </c>
      <c r="M28" s="60">
        <v>5600017</v>
      </c>
      <c r="N28" s="60">
        <v>0</v>
      </c>
      <c r="O28" s="60">
        <v>214547</v>
      </c>
      <c r="P28" s="60">
        <v>1138268</v>
      </c>
      <c r="Q28" s="60">
        <v>1352815</v>
      </c>
      <c r="R28" s="60">
        <v>0</v>
      </c>
      <c r="S28" s="60">
        <v>0</v>
      </c>
      <c r="T28" s="60">
        <v>0</v>
      </c>
      <c r="U28" s="60">
        <v>0</v>
      </c>
      <c r="V28" s="60">
        <v>9524904</v>
      </c>
      <c r="W28" s="60">
        <v>12057350</v>
      </c>
      <c r="X28" s="60">
        <v>-2532446</v>
      </c>
      <c r="Y28" s="61">
        <v>-21</v>
      </c>
      <c r="Z28" s="62">
        <v>12057350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171887</v>
      </c>
      <c r="C31" s="19">
        <v>0</v>
      </c>
      <c r="D31" s="59">
        <v>143580</v>
      </c>
      <c r="E31" s="60">
        <v>143580</v>
      </c>
      <c r="F31" s="60">
        <v>21950</v>
      </c>
      <c r="G31" s="60">
        <v>0</v>
      </c>
      <c r="H31" s="60">
        <v>0</v>
      </c>
      <c r="I31" s="60">
        <v>21950</v>
      </c>
      <c r="J31" s="60">
        <v>6703</v>
      </c>
      <c r="K31" s="60">
        <v>14486</v>
      </c>
      <c r="L31" s="60">
        <v>0</v>
      </c>
      <c r="M31" s="60">
        <v>21189</v>
      </c>
      <c r="N31" s="60">
        <v>4457</v>
      </c>
      <c r="O31" s="60">
        <v>21370</v>
      </c>
      <c r="P31" s="60">
        <v>61410</v>
      </c>
      <c r="Q31" s="60">
        <v>87237</v>
      </c>
      <c r="R31" s="60">
        <v>0</v>
      </c>
      <c r="S31" s="60">
        <v>0</v>
      </c>
      <c r="T31" s="60">
        <v>0</v>
      </c>
      <c r="U31" s="60">
        <v>0</v>
      </c>
      <c r="V31" s="60">
        <v>130376</v>
      </c>
      <c r="W31" s="60">
        <v>143580</v>
      </c>
      <c r="X31" s="60">
        <v>-13204</v>
      </c>
      <c r="Y31" s="61">
        <v>-9.2</v>
      </c>
      <c r="Z31" s="62">
        <v>143580</v>
      </c>
    </row>
    <row r="32" spans="1:26" ht="13.5">
      <c r="A32" s="70" t="s">
        <v>54</v>
      </c>
      <c r="B32" s="22">
        <f>SUM(B28:B31)</f>
        <v>13918513</v>
      </c>
      <c r="C32" s="22">
        <f>SUM(C28:C31)</f>
        <v>0</v>
      </c>
      <c r="D32" s="99">
        <f aca="true" t="shared" si="5" ref="D32:Z32">SUM(D28:D31)</f>
        <v>12200930</v>
      </c>
      <c r="E32" s="100">
        <f t="shared" si="5"/>
        <v>12200930</v>
      </c>
      <c r="F32" s="100">
        <f t="shared" si="5"/>
        <v>422974</v>
      </c>
      <c r="G32" s="100">
        <f t="shared" si="5"/>
        <v>1585510</v>
      </c>
      <c r="H32" s="100">
        <f t="shared" si="5"/>
        <v>585538</v>
      </c>
      <c r="I32" s="100">
        <f t="shared" si="5"/>
        <v>2594022</v>
      </c>
      <c r="J32" s="100">
        <f t="shared" si="5"/>
        <v>2256914</v>
      </c>
      <c r="K32" s="100">
        <f t="shared" si="5"/>
        <v>1921355</v>
      </c>
      <c r="L32" s="100">
        <f t="shared" si="5"/>
        <v>1442937</v>
      </c>
      <c r="M32" s="100">
        <f t="shared" si="5"/>
        <v>5621206</v>
      </c>
      <c r="N32" s="100">
        <f t="shared" si="5"/>
        <v>4457</v>
      </c>
      <c r="O32" s="100">
        <f t="shared" si="5"/>
        <v>235917</v>
      </c>
      <c r="P32" s="100">
        <f t="shared" si="5"/>
        <v>1199678</v>
      </c>
      <c r="Q32" s="100">
        <f t="shared" si="5"/>
        <v>1440052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9655280</v>
      </c>
      <c r="W32" s="100">
        <f t="shared" si="5"/>
        <v>12200930</v>
      </c>
      <c r="X32" s="100">
        <f t="shared" si="5"/>
        <v>-2545650</v>
      </c>
      <c r="Y32" s="101">
        <f>+IF(W32&lt;&gt;0,(X32/W32)*100,0)</f>
        <v>-20.8643931241307</v>
      </c>
      <c r="Z32" s="102">
        <f t="shared" si="5"/>
        <v>12200930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24596960</v>
      </c>
      <c r="C35" s="19">
        <v>0</v>
      </c>
      <c r="D35" s="59">
        <v>72143146</v>
      </c>
      <c r="E35" s="60">
        <v>72143146</v>
      </c>
      <c r="F35" s="60">
        <v>64449190</v>
      </c>
      <c r="G35" s="60">
        <v>48872985</v>
      </c>
      <c r="H35" s="60">
        <v>46653641</v>
      </c>
      <c r="I35" s="60">
        <v>46653641</v>
      </c>
      <c r="J35" s="60">
        <v>35331310</v>
      </c>
      <c r="K35" s="60">
        <v>58258542</v>
      </c>
      <c r="L35" s="60">
        <v>57719693</v>
      </c>
      <c r="M35" s="60">
        <v>57719693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72143146</v>
      </c>
      <c r="X35" s="60">
        <v>-72143146</v>
      </c>
      <c r="Y35" s="61">
        <v>-100</v>
      </c>
      <c r="Z35" s="62">
        <v>72143146</v>
      </c>
    </row>
    <row r="36" spans="1:26" ht="13.5">
      <c r="A36" s="58" t="s">
        <v>57</v>
      </c>
      <c r="B36" s="19">
        <v>85060010</v>
      </c>
      <c r="C36" s="19">
        <v>0</v>
      </c>
      <c r="D36" s="59">
        <v>89971929</v>
      </c>
      <c r="E36" s="60">
        <v>89971929</v>
      </c>
      <c r="F36" s="60">
        <v>85024515</v>
      </c>
      <c r="G36" s="60">
        <v>0</v>
      </c>
      <c r="H36" s="60">
        <v>585538</v>
      </c>
      <c r="I36" s="60">
        <v>585538</v>
      </c>
      <c r="J36" s="60">
        <v>2256914</v>
      </c>
      <c r="K36" s="60">
        <v>1921355</v>
      </c>
      <c r="L36" s="60">
        <v>1442937</v>
      </c>
      <c r="M36" s="60">
        <v>1442937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89971929</v>
      </c>
      <c r="X36" s="60">
        <v>-89971929</v>
      </c>
      <c r="Y36" s="61">
        <v>-100</v>
      </c>
      <c r="Z36" s="62">
        <v>89971929</v>
      </c>
    </row>
    <row r="37" spans="1:26" ht="13.5">
      <c r="A37" s="58" t="s">
        <v>58</v>
      </c>
      <c r="B37" s="19">
        <v>16943538</v>
      </c>
      <c r="C37" s="19">
        <v>0</v>
      </c>
      <c r="D37" s="59">
        <v>8899529</v>
      </c>
      <c r="E37" s="60">
        <v>8899529</v>
      </c>
      <c r="F37" s="60">
        <v>14804040</v>
      </c>
      <c r="G37" s="60">
        <v>2941081</v>
      </c>
      <c r="H37" s="60">
        <v>2995280</v>
      </c>
      <c r="I37" s="60">
        <v>2995280</v>
      </c>
      <c r="J37" s="60">
        <v>-4551807</v>
      </c>
      <c r="K37" s="60">
        <v>17336020</v>
      </c>
      <c r="L37" s="60">
        <v>189995</v>
      </c>
      <c r="M37" s="60">
        <v>189995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8899529</v>
      </c>
      <c r="X37" s="60">
        <v>-8899529</v>
      </c>
      <c r="Y37" s="61">
        <v>-100</v>
      </c>
      <c r="Z37" s="62">
        <v>8899529</v>
      </c>
    </row>
    <row r="38" spans="1:26" ht="13.5">
      <c r="A38" s="58" t="s">
        <v>59</v>
      </c>
      <c r="B38" s="19">
        <v>22366190</v>
      </c>
      <c r="C38" s="19">
        <v>0</v>
      </c>
      <c r="D38" s="59">
        <v>7065470</v>
      </c>
      <c r="E38" s="60">
        <v>7065470</v>
      </c>
      <c r="F38" s="60">
        <v>5052306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7065470</v>
      </c>
      <c r="X38" s="60">
        <v>-7065470</v>
      </c>
      <c r="Y38" s="61">
        <v>-100</v>
      </c>
      <c r="Z38" s="62">
        <v>7065470</v>
      </c>
    </row>
    <row r="39" spans="1:26" ht="13.5">
      <c r="A39" s="58" t="s">
        <v>60</v>
      </c>
      <c r="B39" s="19">
        <v>70347242</v>
      </c>
      <c r="C39" s="19">
        <v>0</v>
      </c>
      <c r="D39" s="59">
        <v>146150077</v>
      </c>
      <c r="E39" s="60">
        <v>146150077</v>
      </c>
      <c r="F39" s="60">
        <v>129617358</v>
      </c>
      <c r="G39" s="60">
        <v>45931904</v>
      </c>
      <c r="H39" s="60">
        <v>44243899</v>
      </c>
      <c r="I39" s="60">
        <v>44243899</v>
      </c>
      <c r="J39" s="60">
        <v>42140031</v>
      </c>
      <c r="K39" s="60">
        <v>42843877</v>
      </c>
      <c r="L39" s="60">
        <v>58972635</v>
      </c>
      <c r="M39" s="60">
        <v>58972635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146150077</v>
      </c>
      <c r="X39" s="60">
        <v>-146150077</v>
      </c>
      <c r="Y39" s="61">
        <v>-100</v>
      </c>
      <c r="Z39" s="62">
        <v>146150077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15551924</v>
      </c>
      <c r="C42" s="19">
        <v>0</v>
      </c>
      <c r="D42" s="59">
        <v>15535429</v>
      </c>
      <c r="E42" s="60">
        <v>15535429</v>
      </c>
      <c r="F42" s="60">
        <v>5638185</v>
      </c>
      <c r="G42" s="60">
        <v>5638188</v>
      </c>
      <c r="H42" s="60">
        <v>-2922031</v>
      </c>
      <c r="I42" s="60">
        <v>8354342</v>
      </c>
      <c r="J42" s="60">
        <v>4534866</v>
      </c>
      <c r="K42" s="60">
        <v>18693804</v>
      </c>
      <c r="L42" s="60">
        <v>126828</v>
      </c>
      <c r="M42" s="60">
        <v>23355498</v>
      </c>
      <c r="N42" s="60">
        <v>-6406335</v>
      </c>
      <c r="O42" s="60">
        <v>-4312404</v>
      </c>
      <c r="P42" s="60">
        <v>6025742</v>
      </c>
      <c r="Q42" s="60">
        <v>-4692997</v>
      </c>
      <c r="R42" s="60">
        <v>-2203133</v>
      </c>
      <c r="S42" s="60">
        <v>0</v>
      </c>
      <c r="T42" s="60">
        <v>0</v>
      </c>
      <c r="U42" s="60">
        <v>-2203133</v>
      </c>
      <c r="V42" s="60">
        <v>24813710</v>
      </c>
      <c r="W42" s="60">
        <v>15535429</v>
      </c>
      <c r="X42" s="60">
        <v>9278281</v>
      </c>
      <c r="Y42" s="61">
        <v>59.72</v>
      </c>
      <c r="Z42" s="62">
        <v>15535429</v>
      </c>
    </row>
    <row r="43" spans="1:26" ht="13.5">
      <c r="A43" s="58" t="s">
        <v>63</v>
      </c>
      <c r="B43" s="19">
        <v>-14398074</v>
      </c>
      <c r="C43" s="19">
        <v>0</v>
      </c>
      <c r="D43" s="59">
        <v>-12200928</v>
      </c>
      <c r="E43" s="60">
        <v>-12200928</v>
      </c>
      <c r="F43" s="60">
        <v>-422448</v>
      </c>
      <c r="G43" s="60">
        <v>-1584983</v>
      </c>
      <c r="H43" s="60">
        <v>-585538</v>
      </c>
      <c r="I43" s="60">
        <v>-2592969</v>
      </c>
      <c r="J43" s="60">
        <v>-2256914</v>
      </c>
      <c r="K43" s="60">
        <v>-1920303</v>
      </c>
      <c r="L43" s="60">
        <v>-1439253</v>
      </c>
      <c r="M43" s="60">
        <v>-5616470</v>
      </c>
      <c r="N43" s="60">
        <v>-4457</v>
      </c>
      <c r="O43" s="60">
        <v>-235918</v>
      </c>
      <c r="P43" s="60">
        <v>-1199678</v>
      </c>
      <c r="Q43" s="60">
        <v>-1440053</v>
      </c>
      <c r="R43" s="60">
        <v>0</v>
      </c>
      <c r="S43" s="60">
        <v>0</v>
      </c>
      <c r="T43" s="60">
        <v>0</v>
      </c>
      <c r="U43" s="60">
        <v>0</v>
      </c>
      <c r="V43" s="60">
        <v>-9649492</v>
      </c>
      <c r="W43" s="60">
        <v>-12200928</v>
      </c>
      <c r="X43" s="60">
        <v>2551436</v>
      </c>
      <c r="Y43" s="61">
        <v>-20.91</v>
      </c>
      <c r="Z43" s="62">
        <v>-12200928</v>
      </c>
    </row>
    <row r="44" spans="1:26" ht="13.5">
      <c r="A44" s="58" t="s">
        <v>64</v>
      </c>
      <c r="B44" s="19">
        <v>-13799</v>
      </c>
      <c r="C44" s="19">
        <v>0</v>
      </c>
      <c r="D44" s="59">
        <v>-7284</v>
      </c>
      <c r="E44" s="60">
        <v>-7284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-7284</v>
      </c>
      <c r="X44" s="60">
        <v>7284</v>
      </c>
      <c r="Y44" s="61">
        <v>-100</v>
      </c>
      <c r="Z44" s="62">
        <v>-7284</v>
      </c>
    </row>
    <row r="45" spans="1:26" ht="13.5">
      <c r="A45" s="70" t="s">
        <v>65</v>
      </c>
      <c r="B45" s="22">
        <v>15673014</v>
      </c>
      <c r="C45" s="22">
        <v>0</v>
      </c>
      <c r="D45" s="99">
        <v>37352049</v>
      </c>
      <c r="E45" s="100">
        <v>37352049</v>
      </c>
      <c r="F45" s="100">
        <v>19814188</v>
      </c>
      <c r="G45" s="100">
        <v>23867393</v>
      </c>
      <c r="H45" s="100">
        <v>20359824</v>
      </c>
      <c r="I45" s="100">
        <v>20359824</v>
      </c>
      <c r="J45" s="100">
        <v>22637776</v>
      </c>
      <c r="K45" s="100">
        <v>39411277</v>
      </c>
      <c r="L45" s="100">
        <v>38098852</v>
      </c>
      <c r="M45" s="100">
        <v>38098852</v>
      </c>
      <c r="N45" s="100">
        <v>31688060</v>
      </c>
      <c r="O45" s="100">
        <v>27139738</v>
      </c>
      <c r="P45" s="100">
        <v>31965802</v>
      </c>
      <c r="Q45" s="100">
        <v>31688060</v>
      </c>
      <c r="R45" s="100">
        <v>29762669</v>
      </c>
      <c r="S45" s="100">
        <v>0</v>
      </c>
      <c r="T45" s="100">
        <v>0</v>
      </c>
      <c r="U45" s="100">
        <v>29762669</v>
      </c>
      <c r="V45" s="100">
        <v>29762669</v>
      </c>
      <c r="W45" s="100">
        <v>37352049</v>
      </c>
      <c r="X45" s="100">
        <v>-7589380</v>
      </c>
      <c r="Y45" s="101">
        <v>-20.32</v>
      </c>
      <c r="Z45" s="102">
        <v>37352049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81.53021371202391</v>
      </c>
      <c r="C58" s="5">
        <f>IF(C67=0,0,+(C76/C67)*100)</f>
        <v>0</v>
      </c>
      <c r="D58" s="6">
        <f aca="true" t="shared" si="6" ref="D58:Z58">IF(D67=0,0,+(D76/D67)*100)</f>
        <v>43.90185452505995</v>
      </c>
      <c r="E58" s="7">
        <f t="shared" si="6"/>
        <v>43.90185452505995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113.60836261341535</v>
      </c>
      <c r="W58" s="7">
        <f t="shared" si="6"/>
        <v>43.90185452505995</v>
      </c>
      <c r="X58" s="7">
        <f t="shared" si="6"/>
        <v>0</v>
      </c>
      <c r="Y58" s="7">
        <f t="shared" si="6"/>
        <v>0</v>
      </c>
      <c r="Z58" s="8">
        <f t="shared" si="6"/>
        <v>43.90185452505995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45.71681015079114</v>
      </c>
      <c r="E59" s="10">
        <f t="shared" si="7"/>
        <v>45.71681015079114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103.66163557510468</v>
      </c>
      <c r="W59" s="10">
        <f t="shared" si="7"/>
        <v>45.71681015079114</v>
      </c>
      <c r="X59" s="10">
        <f t="shared" si="7"/>
        <v>0</v>
      </c>
      <c r="Y59" s="10">
        <f t="shared" si="7"/>
        <v>0</v>
      </c>
      <c r="Z59" s="11">
        <f t="shared" si="7"/>
        <v>45.71681015079114</v>
      </c>
    </row>
    <row r="60" spans="1:26" ht="13.5">
      <c r="A60" s="38" t="s">
        <v>32</v>
      </c>
      <c r="B60" s="12">
        <f t="shared" si="7"/>
        <v>71.3071967700827</v>
      </c>
      <c r="C60" s="12">
        <f t="shared" si="7"/>
        <v>0</v>
      </c>
      <c r="D60" s="3">
        <f t="shared" si="7"/>
        <v>43.347953594625814</v>
      </c>
      <c r="E60" s="13">
        <f t="shared" si="7"/>
        <v>43.347953594625814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121.74628758199317</v>
      </c>
      <c r="W60" s="13">
        <f t="shared" si="7"/>
        <v>43.347953594625814</v>
      </c>
      <c r="X60" s="13">
        <f t="shared" si="7"/>
        <v>0</v>
      </c>
      <c r="Y60" s="13">
        <f t="shared" si="7"/>
        <v>0</v>
      </c>
      <c r="Z60" s="14">
        <f t="shared" si="7"/>
        <v>43.347953594625814</v>
      </c>
    </row>
    <row r="61" spans="1:26" ht="13.5">
      <c r="A61" s="39" t="s">
        <v>103</v>
      </c>
      <c r="B61" s="12">
        <f t="shared" si="7"/>
        <v>66.43667353279909</v>
      </c>
      <c r="C61" s="12">
        <f t="shared" si="7"/>
        <v>0</v>
      </c>
      <c r="D61" s="3">
        <f t="shared" si="7"/>
        <v>43.55680866911836</v>
      </c>
      <c r="E61" s="13">
        <f t="shared" si="7"/>
        <v>43.55680866911836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122.79580856256153</v>
      </c>
      <c r="W61" s="13">
        <f t="shared" si="7"/>
        <v>43.55680866911836</v>
      </c>
      <c r="X61" s="13">
        <f t="shared" si="7"/>
        <v>0</v>
      </c>
      <c r="Y61" s="13">
        <f t="shared" si="7"/>
        <v>0</v>
      </c>
      <c r="Z61" s="14">
        <f t="shared" si="7"/>
        <v>43.55680866911836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42.66883333333333</v>
      </c>
      <c r="E64" s="13">
        <f t="shared" si="7"/>
        <v>42.66883333333333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119.55271335755884</v>
      </c>
      <c r="W64" s="13">
        <f t="shared" si="7"/>
        <v>42.66883333333333</v>
      </c>
      <c r="X64" s="13">
        <f t="shared" si="7"/>
        <v>0</v>
      </c>
      <c r="Y64" s="13">
        <f t="shared" si="7"/>
        <v>0</v>
      </c>
      <c r="Z64" s="14">
        <f t="shared" si="7"/>
        <v>42.66883333333333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44.335274523577525</v>
      </c>
      <c r="E66" s="16">
        <f t="shared" si="7"/>
        <v>44.335274523577525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113.51992444185439</v>
      </c>
      <c r="W66" s="16">
        <f t="shared" si="7"/>
        <v>44.335274523577525</v>
      </c>
      <c r="X66" s="16">
        <f t="shared" si="7"/>
        <v>0</v>
      </c>
      <c r="Y66" s="16">
        <f t="shared" si="7"/>
        <v>0</v>
      </c>
      <c r="Z66" s="17">
        <f t="shared" si="7"/>
        <v>44.335274523577525</v>
      </c>
    </row>
    <row r="67" spans="1:26" ht="13.5" hidden="1">
      <c r="A67" s="41" t="s">
        <v>286</v>
      </c>
      <c r="B67" s="24">
        <v>10185061</v>
      </c>
      <c r="C67" s="24"/>
      <c r="D67" s="25">
        <v>17655302</v>
      </c>
      <c r="E67" s="26">
        <v>17655302</v>
      </c>
      <c r="F67" s="26">
        <v>1471385</v>
      </c>
      <c r="G67" s="26">
        <v>1471388</v>
      </c>
      <c r="H67" s="26">
        <v>620573</v>
      </c>
      <c r="I67" s="26">
        <v>3563346</v>
      </c>
      <c r="J67" s="26">
        <v>604289</v>
      </c>
      <c r="K67" s="26">
        <v>564469</v>
      </c>
      <c r="L67" s="26">
        <v>636313</v>
      </c>
      <c r="M67" s="26">
        <v>1805071</v>
      </c>
      <c r="N67" s="26">
        <v>472129</v>
      </c>
      <c r="O67" s="26">
        <v>1103108</v>
      </c>
      <c r="P67" s="26">
        <v>1164816</v>
      </c>
      <c r="Q67" s="26">
        <v>2740053</v>
      </c>
      <c r="R67" s="26"/>
      <c r="S67" s="26"/>
      <c r="T67" s="26"/>
      <c r="U67" s="26"/>
      <c r="V67" s="26">
        <v>8108470</v>
      </c>
      <c r="W67" s="26">
        <v>17655302</v>
      </c>
      <c r="X67" s="26"/>
      <c r="Y67" s="25"/>
      <c r="Z67" s="27">
        <v>17655302</v>
      </c>
    </row>
    <row r="68" spans="1:26" ht="13.5" hidden="1">
      <c r="A68" s="37" t="s">
        <v>31</v>
      </c>
      <c r="B68" s="19">
        <v>2281073</v>
      </c>
      <c r="C68" s="19"/>
      <c r="D68" s="20">
        <v>3576470</v>
      </c>
      <c r="E68" s="21">
        <v>3576470</v>
      </c>
      <c r="F68" s="21">
        <v>1155689</v>
      </c>
      <c r="G68" s="21">
        <v>1155689</v>
      </c>
      <c r="H68" s="21">
        <v>111270</v>
      </c>
      <c r="I68" s="21">
        <v>2422648</v>
      </c>
      <c r="J68" s="21">
        <v>115853</v>
      </c>
      <c r="K68" s="21">
        <v>113374</v>
      </c>
      <c r="L68" s="21">
        <v>107291</v>
      </c>
      <c r="M68" s="21">
        <v>336518</v>
      </c>
      <c r="N68" s="21">
        <v>112844</v>
      </c>
      <c r="O68" s="21">
        <v>106111</v>
      </c>
      <c r="P68" s="21">
        <v>104709</v>
      </c>
      <c r="Q68" s="21">
        <v>323664</v>
      </c>
      <c r="R68" s="21"/>
      <c r="S68" s="21"/>
      <c r="T68" s="21"/>
      <c r="U68" s="21"/>
      <c r="V68" s="21">
        <v>3082830</v>
      </c>
      <c r="W68" s="21">
        <v>3576470</v>
      </c>
      <c r="X68" s="21"/>
      <c r="Y68" s="20"/>
      <c r="Z68" s="23">
        <v>3576470</v>
      </c>
    </row>
    <row r="69" spans="1:26" ht="13.5" hidden="1">
      <c r="A69" s="38" t="s">
        <v>32</v>
      </c>
      <c r="B69" s="19">
        <v>6556205</v>
      </c>
      <c r="C69" s="19"/>
      <c r="D69" s="20">
        <v>12754902</v>
      </c>
      <c r="E69" s="21">
        <v>12754902</v>
      </c>
      <c r="F69" s="21">
        <v>207371</v>
      </c>
      <c r="G69" s="21">
        <v>207371</v>
      </c>
      <c r="H69" s="21">
        <v>399334</v>
      </c>
      <c r="I69" s="21">
        <v>814076</v>
      </c>
      <c r="J69" s="21">
        <v>375150</v>
      </c>
      <c r="K69" s="21">
        <v>293849</v>
      </c>
      <c r="L69" s="21">
        <v>370134</v>
      </c>
      <c r="M69" s="21">
        <v>1039133</v>
      </c>
      <c r="N69" s="21">
        <v>197886</v>
      </c>
      <c r="O69" s="21">
        <v>835145</v>
      </c>
      <c r="P69" s="21">
        <v>895325</v>
      </c>
      <c r="Q69" s="21">
        <v>1928356</v>
      </c>
      <c r="R69" s="21"/>
      <c r="S69" s="21"/>
      <c r="T69" s="21"/>
      <c r="U69" s="21"/>
      <c r="V69" s="21">
        <v>3781565</v>
      </c>
      <c r="W69" s="21">
        <v>12754902</v>
      </c>
      <c r="X69" s="21"/>
      <c r="Y69" s="20"/>
      <c r="Z69" s="23">
        <v>12754902</v>
      </c>
    </row>
    <row r="70" spans="1:26" ht="13.5" hidden="1">
      <c r="A70" s="39" t="s">
        <v>103</v>
      </c>
      <c r="B70" s="19">
        <v>5604805</v>
      </c>
      <c r="C70" s="19"/>
      <c r="D70" s="20">
        <v>9754902</v>
      </c>
      <c r="E70" s="21">
        <v>9754902</v>
      </c>
      <c r="F70" s="21">
        <v>121499</v>
      </c>
      <c r="G70" s="21">
        <v>121499</v>
      </c>
      <c r="H70" s="21">
        <v>309540</v>
      </c>
      <c r="I70" s="21">
        <v>552538</v>
      </c>
      <c r="J70" s="21">
        <v>284429</v>
      </c>
      <c r="K70" s="21">
        <v>206165</v>
      </c>
      <c r="L70" s="21">
        <v>191259</v>
      </c>
      <c r="M70" s="21">
        <v>681853</v>
      </c>
      <c r="N70" s="21">
        <v>85475</v>
      </c>
      <c r="O70" s="21">
        <v>592056</v>
      </c>
      <c r="P70" s="21">
        <v>645864</v>
      </c>
      <c r="Q70" s="21">
        <v>1323395</v>
      </c>
      <c r="R70" s="21"/>
      <c r="S70" s="21"/>
      <c r="T70" s="21"/>
      <c r="U70" s="21"/>
      <c r="V70" s="21">
        <v>2557786</v>
      </c>
      <c r="W70" s="21">
        <v>9754902</v>
      </c>
      <c r="X70" s="21"/>
      <c r="Y70" s="20"/>
      <c r="Z70" s="23">
        <v>9754902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951400</v>
      </c>
      <c r="C73" s="19"/>
      <c r="D73" s="20">
        <v>3000000</v>
      </c>
      <c r="E73" s="21">
        <v>3000000</v>
      </c>
      <c r="F73" s="21">
        <v>85872</v>
      </c>
      <c r="G73" s="21">
        <v>85872</v>
      </c>
      <c r="H73" s="21">
        <v>89794</v>
      </c>
      <c r="I73" s="21">
        <v>261538</v>
      </c>
      <c r="J73" s="21">
        <v>90721</v>
      </c>
      <c r="K73" s="21">
        <v>87684</v>
      </c>
      <c r="L73" s="21">
        <v>178875</v>
      </c>
      <c r="M73" s="21">
        <v>357280</v>
      </c>
      <c r="N73" s="21">
        <v>112411</v>
      </c>
      <c r="O73" s="21">
        <v>243089</v>
      </c>
      <c r="P73" s="21">
        <v>249461</v>
      </c>
      <c r="Q73" s="21">
        <v>604961</v>
      </c>
      <c r="R73" s="21"/>
      <c r="S73" s="21"/>
      <c r="T73" s="21"/>
      <c r="U73" s="21"/>
      <c r="V73" s="21">
        <v>1223779</v>
      </c>
      <c r="W73" s="21">
        <v>3000000</v>
      </c>
      <c r="X73" s="21"/>
      <c r="Y73" s="20"/>
      <c r="Z73" s="23">
        <v>3000000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1347783</v>
      </c>
      <c r="C75" s="28"/>
      <c r="D75" s="29">
        <v>1323930</v>
      </c>
      <c r="E75" s="30">
        <v>1323930</v>
      </c>
      <c r="F75" s="30">
        <v>108325</v>
      </c>
      <c r="G75" s="30">
        <v>108328</v>
      </c>
      <c r="H75" s="30">
        <v>109969</v>
      </c>
      <c r="I75" s="30">
        <v>326622</v>
      </c>
      <c r="J75" s="30">
        <v>113286</v>
      </c>
      <c r="K75" s="30">
        <v>157246</v>
      </c>
      <c r="L75" s="30">
        <v>158888</v>
      </c>
      <c r="M75" s="30">
        <v>429420</v>
      </c>
      <c r="N75" s="30">
        <v>161399</v>
      </c>
      <c r="O75" s="30">
        <v>161852</v>
      </c>
      <c r="P75" s="30">
        <v>164782</v>
      </c>
      <c r="Q75" s="30">
        <v>488033</v>
      </c>
      <c r="R75" s="30"/>
      <c r="S75" s="30"/>
      <c r="T75" s="30"/>
      <c r="U75" s="30"/>
      <c r="V75" s="30">
        <v>1244075</v>
      </c>
      <c r="W75" s="30">
        <v>1323930</v>
      </c>
      <c r="X75" s="30"/>
      <c r="Y75" s="29"/>
      <c r="Z75" s="31">
        <v>1323930</v>
      </c>
    </row>
    <row r="76" spans="1:26" ht="13.5" hidden="1">
      <c r="A76" s="42" t="s">
        <v>287</v>
      </c>
      <c r="B76" s="32">
        <v>8303902</v>
      </c>
      <c r="C76" s="32"/>
      <c r="D76" s="33">
        <v>7751005</v>
      </c>
      <c r="E76" s="34">
        <v>7751005</v>
      </c>
      <c r="F76" s="34">
        <v>1471385</v>
      </c>
      <c r="G76" s="34">
        <v>1471388</v>
      </c>
      <c r="H76" s="34">
        <v>620573</v>
      </c>
      <c r="I76" s="34">
        <v>3563346</v>
      </c>
      <c r="J76" s="34">
        <v>604289</v>
      </c>
      <c r="K76" s="34">
        <v>564469</v>
      </c>
      <c r="L76" s="34">
        <v>636313</v>
      </c>
      <c r="M76" s="34">
        <v>1805071</v>
      </c>
      <c r="N76" s="34">
        <v>472129</v>
      </c>
      <c r="O76" s="34">
        <v>1103108</v>
      </c>
      <c r="P76" s="34">
        <v>1164816</v>
      </c>
      <c r="Q76" s="34">
        <v>2740053</v>
      </c>
      <c r="R76" s="34">
        <v>1103430</v>
      </c>
      <c r="S76" s="34"/>
      <c r="T76" s="34"/>
      <c r="U76" s="34">
        <v>1103430</v>
      </c>
      <c r="V76" s="34">
        <v>9211900</v>
      </c>
      <c r="W76" s="34">
        <v>7751005</v>
      </c>
      <c r="X76" s="34"/>
      <c r="Y76" s="33"/>
      <c r="Z76" s="35">
        <v>7751005</v>
      </c>
    </row>
    <row r="77" spans="1:26" ht="13.5" hidden="1">
      <c r="A77" s="37" t="s">
        <v>31</v>
      </c>
      <c r="B77" s="19">
        <v>2281073</v>
      </c>
      <c r="C77" s="19"/>
      <c r="D77" s="20">
        <v>1635048</v>
      </c>
      <c r="E77" s="21">
        <v>1635048</v>
      </c>
      <c r="F77" s="21">
        <v>1155689</v>
      </c>
      <c r="G77" s="21">
        <v>1155689</v>
      </c>
      <c r="H77" s="21">
        <v>111270</v>
      </c>
      <c r="I77" s="21">
        <v>2422648</v>
      </c>
      <c r="J77" s="21">
        <v>115853</v>
      </c>
      <c r="K77" s="21">
        <v>113374</v>
      </c>
      <c r="L77" s="21">
        <v>107291</v>
      </c>
      <c r="M77" s="21">
        <v>336518</v>
      </c>
      <c r="N77" s="21">
        <v>112844</v>
      </c>
      <c r="O77" s="21">
        <v>106111</v>
      </c>
      <c r="P77" s="21">
        <v>104709</v>
      </c>
      <c r="Q77" s="21">
        <v>323664</v>
      </c>
      <c r="R77" s="21">
        <v>112882</v>
      </c>
      <c r="S77" s="21"/>
      <c r="T77" s="21"/>
      <c r="U77" s="21">
        <v>112882</v>
      </c>
      <c r="V77" s="21">
        <v>3195712</v>
      </c>
      <c r="W77" s="21">
        <v>1635048</v>
      </c>
      <c r="X77" s="21"/>
      <c r="Y77" s="20"/>
      <c r="Z77" s="23">
        <v>1635048</v>
      </c>
    </row>
    <row r="78" spans="1:26" ht="13.5" hidden="1">
      <c r="A78" s="38" t="s">
        <v>32</v>
      </c>
      <c r="B78" s="19">
        <v>4675046</v>
      </c>
      <c r="C78" s="19"/>
      <c r="D78" s="20">
        <v>5528989</v>
      </c>
      <c r="E78" s="21">
        <v>5528989</v>
      </c>
      <c r="F78" s="21">
        <v>207371</v>
      </c>
      <c r="G78" s="21">
        <v>207371</v>
      </c>
      <c r="H78" s="21">
        <v>399334</v>
      </c>
      <c r="I78" s="21">
        <v>814076</v>
      </c>
      <c r="J78" s="21">
        <v>375150</v>
      </c>
      <c r="K78" s="21">
        <v>293849</v>
      </c>
      <c r="L78" s="21">
        <v>370134</v>
      </c>
      <c r="M78" s="21">
        <v>1039133</v>
      </c>
      <c r="N78" s="21">
        <v>197886</v>
      </c>
      <c r="O78" s="21">
        <v>835145</v>
      </c>
      <c r="P78" s="21">
        <v>895325</v>
      </c>
      <c r="Q78" s="21">
        <v>1928356</v>
      </c>
      <c r="R78" s="21">
        <v>822350</v>
      </c>
      <c r="S78" s="21"/>
      <c r="T78" s="21"/>
      <c r="U78" s="21">
        <v>822350</v>
      </c>
      <c r="V78" s="21">
        <v>4603915</v>
      </c>
      <c r="W78" s="21">
        <v>5528989</v>
      </c>
      <c r="X78" s="21"/>
      <c r="Y78" s="20"/>
      <c r="Z78" s="23">
        <v>5528989</v>
      </c>
    </row>
    <row r="79" spans="1:26" ht="13.5" hidden="1">
      <c r="A79" s="39" t="s">
        <v>103</v>
      </c>
      <c r="B79" s="19">
        <v>3723646</v>
      </c>
      <c r="C79" s="19"/>
      <c r="D79" s="20">
        <v>4248924</v>
      </c>
      <c r="E79" s="21">
        <v>4248924</v>
      </c>
      <c r="F79" s="21">
        <v>121499</v>
      </c>
      <c r="G79" s="21">
        <v>121499</v>
      </c>
      <c r="H79" s="21">
        <v>309540</v>
      </c>
      <c r="I79" s="21">
        <v>552538</v>
      </c>
      <c r="J79" s="21">
        <v>284429</v>
      </c>
      <c r="K79" s="21">
        <v>206165</v>
      </c>
      <c r="L79" s="21">
        <v>191259</v>
      </c>
      <c r="M79" s="21">
        <v>681853</v>
      </c>
      <c r="N79" s="21">
        <v>85475</v>
      </c>
      <c r="O79" s="21">
        <v>592056</v>
      </c>
      <c r="P79" s="21">
        <v>645864</v>
      </c>
      <c r="Q79" s="21">
        <v>1323395</v>
      </c>
      <c r="R79" s="21">
        <v>583068</v>
      </c>
      <c r="S79" s="21"/>
      <c r="T79" s="21"/>
      <c r="U79" s="21">
        <v>583068</v>
      </c>
      <c r="V79" s="21">
        <v>3140854</v>
      </c>
      <c r="W79" s="21">
        <v>4248924</v>
      </c>
      <c r="X79" s="21"/>
      <c r="Y79" s="20"/>
      <c r="Z79" s="23">
        <v>4248924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951400</v>
      </c>
      <c r="C82" s="19"/>
      <c r="D82" s="20">
        <v>1280065</v>
      </c>
      <c r="E82" s="21">
        <v>1280065</v>
      </c>
      <c r="F82" s="21">
        <v>85872</v>
      </c>
      <c r="G82" s="21">
        <v>85872</v>
      </c>
      <c r="H82" s="21">
        <v>89794</v>
      </c>
      <c r="I82" s="21">
        <v>261538</v>
      </c>
      <c r="J82" s="21">
        <v>90721</v>
      </c>
      <c r="K82" s="21">
        <v>87684</v>
      </c>
      <c r="L82" s="21">
        <v>178875</v>
      </c>
      <c r="M82" s="21">
        <v>357280</v>
      </c>
      <c r="N82" s="21">
        <v>112411</v>
      </c>
      <c r="O82" s="21">
        <v>243089</v>
      </c>
      <c r="P82" s="21">
        <v>249461</v>
      </c>
      <c r="Q82" s="21">
        <v>604961</v>
      </c>
      <c r="R82" s="21">
        <v>239282</v>
      </c>
      <c r="S82" s="21"/>
      <c r="T82" s="21"/>
      <c r="U82" s="21">
        <v>239282</v>
      </c>
      <c r="V82" s="21">
        <v>1463061</v>
      </c>
      <c r="W82" s="21">
        <v>1280065</v>
      </c>
      <c r="X82" s="21"/>
      <c r="Y82" s="20"/>
      <c r="Z82" s="23">
        <v>1280065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1347783</v>
      </c>
      <c r="C84" s="28"/>
      <c r="D84" s="29">
        <v>586968</v>
      </c>
      <c r="E84" s="30">
        <v>586968</v>
      </c>
      <c r="F84" s="30">
        <v>108325</v>
      </c>
      <c r="G84" s="30">
        <v>108328</v>
      </c>
      <c r="H84" s="30">
        <v>109969</v>
      </c>
      <c r="I84" s="30">
        <v>326622</v>
      </c>
      <c r="J84" s="30">
        <v>113286</v>
      </c>
      <c r="K84" s="30">
        <v>157246</v>
      </c>
      <c r="L84" s="30">
        <v>158888</v>
      </c>
      <c r="M84" s="30">
        <v>429420</v>
      </c>
      <c r="N84" s="30">
        <v>161399</v>
      </c>
      <c r="O84" s="30">
        <v>161852</v>
      </c>
      <c r="P84" s="30">
        <v>164782</v>
      </c>
      <c r="Q84" s="30">
        <v>488033</v>
      </c>
      <c r="R84" s="30">
        <v>168198</v>
      </c>
      <c r="S84" s="30"/>
      <c r="T84" s="30"/>
      <c r="U84" s="30">
        <v>168198</v>
      </c>
      <c r="V84" s="30">
        <v>1412273</v>
      </c>
      <c r="W84" s="30">
        <v>586968</v>
      </c>
      <c r="X84" s="30"/>
      <c r="Y84" s="29"/>
      <c r="Z84" s="31">
        <v>586968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30970611</v>
      </c>
      <c r="D5" s="153">
        <f>SUM(D6:D8)</f>
        <v>0</v>
      </c>
      <c r="E5" s="154">
        <f t="shared" si="0"/>
        <v>29376190</v>
      </c>
      <c r="F5" s="100">
        <f t="shared" si="0"/>
        <v>29376190</v>
      </c>
      <c r="G5" s="100">
        <f t="shared" si="0"/>
        <v>5514656</v>
      </c>
      <c r="H5" s="100">
        <f t="shared" si="0"/>
        <v>5514657</v>
      </c>
      <c r="I5" s="100">
        <f t="shared" si="0"/>
        <v>284616</v>
      </c>
      <c r="J5" s="100">
        <f t="shared" si="0"/>
        <v>11313929</v>
      </c>
      <c r="K5" s="100">
        <f t="shared" si="0"/>
        <v>3541615</v>
      </c>
      <c r="L5" s="100">
        <f t="shared" si="0"/>
        <v>5046499</v>
      </c>
      <c r="M5" s="100">
        <f t="shared" si="0"/>
        <v>261391</v>
      </c>
      <c r="N5" s="100">
        <f t="shared" si="0"/>
        <v>8849505</v>
      </c>
      <c r="O5" s="100">
        <f t="shared" si="0"/>
        <v>344929</v>
      </c>
      <c r="P5" s="100">
        <f t="shared" si="0"/>
        <v>244263</v>
      </c>
      <c r="Q5" s="100">
        <f t="shared" si="0"/>
        <v>5239063</v>
      </c>
      <c r="R5" s="100">
        <f t="shared" si="0"/>
        <v>5828255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25991689</v>
      </c>
      <c r="X5" s="100">
        <f t="shared" si="0"/>
        <v>29376190</v>
      </c>
      <c r="Y5" s="100">
        <f t="shared" si="0"/>
        <v>-3384501</v>
      </c>
      <c r="Z5" s="137">
        <f>+IF(X5&lt;&gt;0,+(Y5/X5)*100,0)</f>
        <v>-11.521238799177157</v>
      </c>
      <c r="AA5" s="153">
        <f>SUM(AA6:AA8)</f>
        <v>29376190</v>
      </c>
    </row>
    <row r="6" spans="1:27" ht="13.5">
      <c r="A6" s="138" t="s">
        <v>75</v>
      </c>
      <c r="B6" s="136"/>
      <c r="C6" s="155">
        <v>12247967</v>
      </c>
      <c r="D6" s="155"/>
      <c r="E6" s="156">
        <v>10078430</v>
      </c>
      <c r="F6" s="60">
        <v>10078430</v>
      </c>
      <c r="G6" s="60">
        <v>1839488</v>
      </c>
      <c r="H6" s="60">
        <v>1839489</v>
      </c>
      <c r="I6" s="60">
        <v>298</v>
      </c>
      <c r="J6" s="60">
        <v>3679275</v>
      </c>
      <c r="K6" s="60">
        <v>635352</v>
      </c>
      <c r="L6" s="60">
        <v>2278595</v>
      </c>
      <c r="M6" s="60"/>
      <c r="N6" s="60">
        <v>2913947</v>
      </c>
      <c r="O6" s="60"/>
      <c r="P6" s="60"/>
      <c r="Q6" s="60">
        <v>2365109</v>
      </c>
      <c r="R6" s="60">
        <v>2365109</v>
      </c>
      <c r="S6" s="60"/>
      <c r="T6" s="60"/>
      <c r="U6" s="60"/>
      <c r="V6" s="60"/>
      <c r="W6" s="60">
        <v>8958331</v>
      </c>
      <c r="X6" s="60">
        <v>10078430</v>
      </c>
      <c r="Y6" s="60">
        <v>-1120099</v>
      </c>
      <c r="Z6" s="140">
        <v>-11.11</v>
      </c>
      <c r="AA6" s="155">
        <v>10078430</v>
      </c>
    </row>
    <row r="7" spans="1:27" ht="13.5">
      <c r="A7" s="138" t="s">
        <v>76</v>
      </c>
      <c r="B7" s="136"/>
      <c r="C7" s="157">
        <v>15017567</v>
      </c>
      <c r="D7" s="157"/>
      <c r="E7" s="158">
        <v>14488700</v>
      </c>
      <c r="F7" s="159">
        <v>14488700</v>
      </c>
      <c r="G7" s="159">
        <v>2620320</v>
      </c>
      <c r="H7" s="159">
        <v>2620320</v>
      </c>
      <c r="I7" s="159">
        <v>274551</v>
      </c>
      <c r="J7" s="159">
        <v>5515191</v>
      </c>
      <c r="K7" s="159">
        <v>2906263</v>
      </c>
      <c r="L7" s="159">
        <v>1672084</v>
      </c>
      <c r="M7" s="159">
        <v>255374</v>
      </c>
      <c r="N7" s="159">
        <v>4833721</v>
      </c>
      <c r="O7" s="159">
        <v>344929</v>
      </c>
      <c r="P7" s="159">
        <v>244263</v>
      </c>
      <c r="Q7" s="159">
        <v>1734612</v>
      </c>
      <c r="R7" s="159">
        <v>2323804</v>
      </c>
      <c r="S7" s="159"/>
      <c r="T7" s="159"/>
      <c r="U7" s="159"/>
      <c r="V7" s="159"/>
      <c r="W7" s="159">
        <v>12672716</v>
      </c>
      <c r="X7" s="159">
        <v>14488700</v>
      </c>
      <c r="Y7" s="159">
        <v>-1815984</v>
      </c>
      <c r="Z7" s="141">
        <v>-12.53</v>
      </c>
      <c r="AA7" s="157">
        <v>14488700</v>
      </c>
    </row>
    <row r="8" spans="1:27" ht="13.5">
      <c r="A8" s="138" t="s">
        <v>77</v>
      </c>
      <c r="B8" s="136"/>
      <c r="C8" s="155">
        <v>3705077</v>
      </c>
      <c r="D8" s="155"/>
      <c r="E8" s="156">
        <v>4809060</v>
      </c>
      <c r="F8" s="60">
        <v>4809060</v>
      </c>
      <c r="G8" s="60">
        <v>1054848</v>
      </c>
      <c r="H8" s="60">
        <v>1054848</v>
      </c>
      <c r="I8" s="60">
        <v>9767</v>
      </c>
      <c r="J8" s="60">
        <v>2119463</v>
      </c>
      <c r="K8" s="60"/>
      <c r="L8" s="60">
        <v>1095820</v>
      </c>
      <c r="M8" s="60">
        <v>6017</v>
      </c>
      <c r="N8" s="60">
        <v>1101837</v>
      </c>
      <c r="O8" s="60"/>
      <c r="P8" s="60"/>
      <c r="Q8" s="60">
        <v>1139342</v>
      </c>
      <c r="R8" s="60">
        <v>1139342</v>
      </c>
      <c r="S8" s="60"/>
      <c r="T8" s="60"/>
      <c r="U8" s="60"/>
      <c r="V8" s="60"/>
      <c r="W8" s="60">
        <v>4360642</v>
      </c>
      <c r="X8" s="60">
        <v>4809060</v>
      </c>
      <c r="Y8" s="60">
        <v>-448418</v>
      </c>
      <c r="Z8" s="140">
        <v>-9.32</v>
      </c>
      <c r="AA8" s="155">
        <v>4809060</v>
      </c>
    </row>
    <row r="9" spans="1:27" ht="13.5">
      <c r="A9" s="135" t="s">
        <v>78</v>
      </c>
      <c r="B9" s="136"/>
      <c r="C9" s="153">
        <f aca="true" t="shared" si="1" ref="C9:Y9">SUM(C10:C14)</f>
        <v>5231036</v>
      </c>
      <c r="D9" s="153">
        <f>SUM(D10:D14)</f>
        <v>0</v>
      </c>
      <c r="E9" s="154">
        <f t="shared" si="1"/>
        <v>5209160</v>
      </c>
      <c r="F9" s="100">
        <f t="shared" si="1"/>
        <v>5209160</v>
      </c>
      <c r="G9" s="100">
        <f t="shared" si="1"/>
        <v>901949</v>
      </c>
      <c r="H9" s="100">
        <f t="shared" si="1"/>
        <v>901949</v>
      </c>
      <c r="I9" s="100">
        <f t="shared" si="1"/>
        <v>20422</v>
      </c>
      <c r="J9" s="100">
        <f t="shared" si="1"/>
        <v>1824320</v>
      </c>
      <c r="K9" s="100">
        <f t="shared" si="1"/>
        <v>676878</v>
      </c>
      <c r="L9" s="100">
        <f t="shared" si="1"/>
        <v>624463</v>
      </c>
      <c r="M9" s="100">
        <f t="shared" si="1"/>
        <v>1492282</v>
      </c>
      <c r="N9" s="100">
        <f t="shared" si="1"/>
        <v>2793623</v>
      </c>
      <c r="O9" s="100">
        <f t="shared" si="1"/>
        <v>39442</v>
      </c>
      <c r="P9" s="100">
        <f t="shared" si="1"/>
        <v>33998</v>
      </c>
      <c r="Q9" s="100">
        <f t="shared" si="1"/>
        <v>938694</v>
      </c>
      <c r="R9" s="100">
        <f t="shared" si="1"/>
        <v>1012134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5630077</v>
      </c>
      <c r="X9" s="100">
        <f t="shared" si="1"/>
        <v>5209160</v>
      </c>
      <c r="Y9" s="100">
        <f t="shared" si="1"/>
        <v>420917</v>
      </c>
      <c r="Z9" s="137">
        <f>+IF(X9&lt;&gt;0,+(Y9/X9)*100,0)</f>
        <v>8.080323890992021</v>
      </c>
      <c r="AA9" s="153">
        <f>SUM(AA10:AA14)</f>
        <v>5209160</v>
      </c>
    </row>
    <row r="10" spans="1:27" ht="13.5">
      <c r="A10" s="138" t="s">
        <v>79</v>
      </c>
      <c r="B10" s="136"/>
      <c r="C10" s="155">
        <v>1074532</v>
      </c>
      <c r="D10" s="155"/>
      <c r="E10" s="156">
        <v>607020</v>
      </c>
      <c r="F10" s="60">
        <v>607020</v>
      </c>
      <c r="G10" s="60">
        <v>562930</v>
      </c>
      <c r="H10" s="60">
        <v>562930</v>
      </c>
      <c r="I10" s="60">
        <v>7136</v>
      </c>
      <c r="J10" s="60">
        <v>1132996</v>
      </c>
      <c r="K10" s="60">
        <v>660002</v>
      </c>
      <c r="L10" s="60">
        <v>348216</v>
      </c>
      <c r="M10" s="60">
        <v>965425</v>
      </c>
      <c r="N10" s="60">
        <v>1973643</v>
      </c>
      <c r="O10" s="60">
        <v>8297</v>
      </c>
      <c r="P10" s="60">
        <v>229</v>
      </c>
      <c r="Q10" s="60">
        <v>470398</v>
      </c>
      <c r="R10" s="60">
        <v>478924</v>
      </c>
      <c r="S10" s="60"/>
      <c r="T10" s="60"/>
      <c r="U10" s="60"/>
      <c r="V10" s="60"/>
      <c r="W10" s="60">
        <v>3585563</v>
      </c>
      <c r="X10" s="60">
        <v>607020</v>
      </c>
      <c r="Y10" s="60">
        <v>2978543</v>
      </c>
      <c r="Z10" s="140">
        <v>490.68</v>
      </c>
      <c r="AA10" s="155">
        <v>607020</v>
      </c>
    </row>
    <row r="11" spans="1:27" ht="13.5">
      <c r="A11" s="138" t="s">
        <v>80</v>
      </c>
      <c r="B11" s="136"/>
      <c r="C11" s="155">
        <v>491211</v>
      </c>
      <c r="D11" s="155"/>
      <c r="E11" s="156">
        <v>3371000</v>
      </c>
      <c r="F11" s="60">
        <v>3371000</v>
      </c>
      <c r="G11" s="60">
        <v>217080</v>
      </c>
      <c r="H11" s="60">
        <v>217080</v>
      </c>
      <c r="I11" s="60">
        <v>184</v>
      </c>
      <c r="J11" s="60">
        <v>434344</v>
      </c>
      <c r="K11" s="60">
        <v>158</v>
      </c>
      <c r="L11" s="60">
        <v>95370</v>
      </c>
      <c r="M11" s="60">
        <v>485198</v>
      </c>
      <c r="N11" s="60">
        <v>580726</v>
      </c>
      <c r="O11" s="60">
        <v>68</v>
      </c>
      <c r="P11" s="60"/>
      <c r="Q11" s="60">
        <v>303410</v>
      </c>
      <c r="R11" s="60">
        <v>303478</v>
      </c>
      <c r="S11" s="60"/>
      <c r="T11" s="60"/>
      <c r="U11" s="60"/>
      <c r="V11" s="60"/>
      <c r="W11" s="60">
        <v>1318548</v>
      </c>
      <c r="X11" s="60">
        <v>3371000</v>
      </c>
      <c r="Y11" s="60">
        <v>-2052452</v>
      </c>
      <c r="Z11" s="140">
        <v>-60.89</v>
      </c>
      <c r="AA11" s="155">
        <v>3371000</v>
      </c>
    </row>
    <row r="12" spans="1:27" ht="13.5">
      <c r="A12" s="138" t="s">
        <v>81</v>
      </c>
      <c r="B12" s="136"/>
      <c r="C12" s="155">
        <v>3665293</v>
      </c>
      <c r="D12" s="155"/>
      <c r="E12" s="156">
        <v>1231140</v>
      </c>
      <c r="F12" s="60">
        <v>1231140</v>
      </c>
      <c r="G12" s="60">
        <v>121939</v>
      </c>
      <c r="H12" s="60">
        <v>121939</v>
      </c>
      <c r="I12" s="60">
        <v>13102</v>
      </c>
      <c r="J12" s="60">
        <v>256980</v>
      </c>
      <c r="K12" s="60">
        <v>16718</v>
      </c>
      <c r="L12" s="60">
        <v>180877</v>
      </c>
      <c r="M12" s="60">
        <v>41659</v>
      </c>
      <c r="N12" s="60">
        <v>239254</v>
      </c>
      <c r="O12" s="60">
        <v>31077</v>
      </c>
      <c r="P12" s="60">
        <v>33769</v>
      </c>
      <c r="Q12" s="60">
        <v>164886</v>
      </c>
      <c r="R12" s="60">
        <v>229732</v>
      </c>
      <c r="S12" s="60"/>
      <c r="T12" s="60"/>
      <c r="U12" s="60"/>
      <c r="V12" s="60"/>
      <c r="W12" s="60">
        <v>725966</v>
      </c>
      <c r="X12" s="60">
        <v>1231140</v>
      </c>
      <c r="Y12" s="60">
        <v>-505174</v>
      </c>
      <c r="Z12" s="140">
        <v>-41.03</v>
      </c>
      <c r="AA12" s="155">
        <v>1231140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14153925</v>
      </c>
      <c r="D15" s="153">
        <f>SUM(D16:D18)</f>
        <v>0</v>
      </c>
      <c r="E15" s="154">
        <f t="shared" si="2"/>
        <v>42360820</v>
      </c>
      <c r="F15" s="100">
        <f t="shared" si="2"/>
        <v>42360820</v>
      </c>
      <c r="G15" s="100">
        <f t="shared" si="2"/>
        <v>1475434</v>
      </c>
      <c r="H15" s="100">
        <f t="shared" si="2"/>
        <v>1475435</v>
      </c>
      <c r="I15" s="100">
        <f t="shared" si="2"/>
        <v>585538</v>
      </c>
      <c r="J15" s="100">
        <f t="shared" si="2"/>
        <v>3536407</v>
      </c>
      <c r="K15" s="100">
        <f t="shared" si="2"/>
        <v>2018407</v>
      </c>
      <c r="L15" s="100">
        <f t="shared" si="2"/>
        <v>27104044</v>
      </c>
      <c r="M15" s="100">
        <f t="shared" si="2"/>
        <v>321684</v>
      </c>
      <c r="N15" s="100">
        <f t="shared" si="2"/>
        <v>29444135</v>
      </c>
      <c r="O15" s="100">
        <f t="shared" si="2"/>
        <v>0</v>
      </c>
      <c r="P15" s="100">
        <f t="shared" si="2"/>
        <v>330678</v>
      </c>
      <c r="Q15" s="100">
        <f t="shared" si="2"/>
        <v>2438923</v>
      </c>
      <c r="R15" s="100">
        <f t="shared" si="2"/>
        <v>2769601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35750143</v>
      </c>
      <c r="X15" s="100">
        <f t="shared" si="2"/>
        <v>42360820</v>
      </c>
      <c r="Y15" s="100">
        <f t="shared" si="2"/>
        <v>-6610677</v>
      </c>
      <c r="Z15" s="137">
        <f>+IF(X15&lt;&gt;0,+(Y15/X15)*100,0)</f>
        <v>-15.605639834167517</v>
      </c>
      <c r="AA15" s="153">
        <f>SUM(AA16:AA18)</f>
        <v>42360820</v>
      </c>
    </row>
    <row r="16" spans="1:27" ht="13.5">
      <c r="A16" s="138" t="s">
        <v>85</v>
      </c>
      <c r="B16" s="136"/>
      <c r="C16" s="155">
        <v>6264284</v>
      </c>
      <c r="D16" s="155"/>
      <c r="E16" s="156">
        <v>9568230</v>
      </c>
      <c r="F16" s="60">
        <v>9568230</v>
      </c>
      <c r="G16" s="60">
        <v>1213684</v>
      </c>
      <c r="H16" s="60">
        <v>1213685</v>
      </c>
      <c r="I16" s="60"/>
      <c r="J16" s="60">
        <v>2427369</v>
      </c>
      <c r="K16" s="60">
        <v>424000</v>
      </c>
      <c r="L16" s="60">
        <v>1263652</v>
      </c>
      <c r="M16" s="60">
        <v>321684</v>
      </c>
      <c r="N16" s="60">
        <v>2009336</v>
      </c>
      <c r="O16" s="60"/>
      <c r="P16" s="60">
        <v>330678</v>
      </c>
      <c r="Q16" s="60">
        <v>1321649</v>
      </c>
      <c r="R16" s="60">
        <v>1652327</v>
      </c>
      <c r="S16" s="60"/>
      <c r="T16" s="60"/>
      <c r="U16" s="60"/>
      <c r="V16" s="60"/>
      <c r="W16" s="60">
        <v>6089032</v>
      </c>
      <c r="X16" s="60">
        <v>9568230</v>
      </c>
      <c r="Y16" s="60">
        <v>-3479198</v>
      </c>
      <c r="Z16" s="140">
        <v>-36.36</v>
      </c>
      <c r="AA16" s="155">
        <v>9568230</v>
      </c>
    </row>
    <row r="17" spans="1:27" ht="13.5">
      <c r="A17" s="138" t="s">
        <v>86</v>
      </c>
      <c r="B17" s="136"/>
      <c r="C17" s="155">
        <v>7889641</v>
      </c>
      <c r="D17" s="155"/>
      <c r="E17" s="156">
        <v>32792590</v>
      </c>
      <c r="F17" s="60">
        <v>32792590</v>
      </c>
      <c r="G17" s="60">
        <v>261750</v>
      </c>
      <c r="H17" s="60">
        <v>261750</v>
      </c>
      <c r="I17" s="60">
        <v>585538</v>
      </c>
      <c r="J17" s="60">
        <v>1109038</v>
      </c>
      <c r="K17" s="60">
        <v>1594407</v>
      </c>
      <c r="L17" s="60">
        <v>25840392</v>
      </c>
      <c r="M17" s="60"/>
      <c r="N17" s="60">
        <v>27434799</v>
      </c>
      <c r="O17" s="60"/>
      <c r="P17" s="60"/>
      <c r="Q17" s="60">
        <v>1117274</v>
      </c>
      <c r="R17" s="60">
        <v>1117274</v>
      </c>
      <c r="S17" s="60"/>
      <c r="T17" s="60"/>
      <c r="U17" s="60"/>
      <c r="V17" s="60"/>
      <c r="W17" s="60">
        <v>29661111</v>
      </c>
      <c r="X17" s="60">
        <v>32792590</v>
      </c>
      <c r="Y17" s="60">
        <v>-3131479</v>
      </c>
      <c r="Z17" s="140">
        <v>-9.55</v>
      </c>
      <c r="AA17" s="155">
        <v>32792590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17370738</v>
      </c>
      <c r="D19" s="153">
        <f>SUM(D20:D23)</f>
        <v>0</v>
      </c>
      <c r="E19" s="154">
        <f t="shared" si="3"/>
        <v>33900522</v>
      </c>
      <c r="F19" s="100">
        <f t="shared" si="3"/>
        <v>33900522</v>
      </c>
      <c r="G19" s="100">
        <f t="shared" si="3"/>
        <v>2882587</v>
      </c>
      <c r="H19" s="100">
        <f t="shared" si="3"/>
        <v>2882591</v>
      </c>
      <c r="I19" s="100">
        <f t="shared" si="3"/>
        <v>487990</v>
      </c>
      <c r="J19" s="100">
        <f t="shared" si="3"/>
        <v>6253168</v>
      </c>
      <c r="K19" s="100">
        <f t="shared" si="3"/>
        <v>1551647</v>
      </c>
      <c r="L19" s="100">
        <f t="shared" si="3"/>
        <v>3493788</v>
      </c>
      <c r="M19" s="100">
        <f t="shared" si="3"/>
        <v>730375</v>
      </c>
      <c r="N19" s="100">
        <f t="shared" si="3"/>
        <v>5775810</v>
      </c>
      <c r="O19" s="100">
        <f t="shared" si="3"/>
        <v>560341</v>
      </c>
      <c r="P19" s="100">
        <f t="shared" si="3"/>
        <v>935529</v>
      </c>
      <c r="Q19" s="100">
        <f t="shared" si="3"/>
        <v>3947403</v>
      </c>
      <c r="R19" s="100">
        <f t="shared" si="3"/>
        <v>5443273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17472251</v>
      </c>
      <c r="X19" s="100">
        <f t="shared" si="3"/>
        <v>33900522</v>
      </c>
      <c r="Y19" s="100">
        <f t="shared" si="3"/>
        <v>-16428271</v>
      </c>
      <c r="Z19" s="137">
        <f>+IF(X19&lt;&gt;0,+(Y19/X19)*100,0)</f>
        <v>-48.46023019940519</v>
      </c>
      <c r="AA19" s="153">
        <f>SUM(AA20:AA23)</f>
        <v>33900522</v>
      </c>
    </row>
    <row r="20" spans="1:27" ht="13.5">
      <c r="A20" s="138" t="s">
        <v>89</v>
      </c>
      <c r="B20" s="136"/>
      <c r="C20" s="155">
        <v>12718622</v>
      </c>
      <c r="D20" s="155"/>
      <c r="E20" s="156">
        <v>18068142</v>
      </c>
      <c r="F20" s="60">
        <v>18068142</v>
      </c>
      <c r="G20" s="60">
        <v>1870578</v>
      </c>
      <c r="H20" s="60">
        <v>1870582</v>
      </c>
      <c r="I20" s="60">
        <v>360601</v>
      </c>
      <c r="J20" s="60">
        <v>4101761</v>
      </c>
      <c r="K20" s="60">
        <v>1422582</v>
      </c>
      <c r="L20" s="60">
        <v>2373073</v>
      </c>
      <c r="M20" s="60">
        <v>510676</v>
      </c>
      <c r="N20" s="60">
        <v>4306331</v>
      </c>
      <c r="O20" s="60">
        <v>406277</v>
      </c>
      <c r="P20" s="60">
        <v>650057</v>
      </c>
      <c r="Q20" s="60">
        <v>2624062</v>
      </c>
      <c r="R20" s="60">
        <v>3680396</v>
      </c>
      <c r="S20" s="60"/>
      <c r="T20" s="60"/>
      <c r="U20" s="60"/>
      <c r="V20" s="60"/>
      <c r="W20" s="60">
        <v>12088488</v>
      </c>
      <c r="X20" s="60">
        <v>18068142</v>
      </c>
      <c r="Y20" s="60">
        <v>-5979654</v>
      </c>
      <c r="Z20" s="140">
        <v>-33.1</v>
      </c>
      <c r="AA20" s="155">
        <v>18068142</v>
      </c>
    </row>
    <row r="21" spans="1:27" ht="13.5">
      <c r="A21" s="138" t="s">
        <v>90</v>
      </c>
      <c r="B21" s="136"/>
      <c r="C21" s="155"/>
      <c r="D21" s="155"/>
      <c r="E21" s="156">
        <v>5222430</v>
      </c>
      <c r="F21" s="60">
        <v>5222430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5222430</v>
      </c>
      <c r="Y21" s="60">
        <v>-5222430</v>
      </c>
      <c r="Z21" s="140">
        <v>-100</v>
      </c>
      <c r="AA21" s="155">
        <v>5222430</v>
      </c>
    </row>
    <row r="22" spans="1:27" ht="13.5">
      <c r="A22" s="138" t="s">
        <v>91</v>
      </c>
      <c r="B22" s="136"/>
      <c r="C22" s="157"/>
      <c r="D22" s="157"/>
      <c r="E22" s="158">
        <v>3187620</v>
      </c>
      <c r="F22" s="159">
        <v>3187620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3187620</v>
      </c>
      <c r="Y22" s="159">
        <v>-3187620</v>
      </c>
      <c r="Z22" s="141">
        <v>-100</v>
      </c>
      <c r="AA22" s="157">
        <v>3187620</v>
      </c>
    </row>
    <row r="23" spans="1:27" ht="13.5">
      <c r="A23" s="138" t="s">
        <v>92</v>
      </c>
      <c r="B23" s="136"/>
      <c r="C23" s="155">
        <v>4652116</v>
      </c>
      <c r="D23" s="155"/>
      <c r="E23" s="156">
        <v>7422330</v>
      </c>
      <c r="F23" s="60">
        <v>7422330</v>
      </c>
      <c r="G23" s="60">
        <v>1012009</v>
      </c>
      <c r="H23" s="60">
        <v>1012009</v>
      </c>
      <c r="I23" s="60">
        <v>127389</v>
      </c>
      <c r="J23" s="60">
        <v>2151407</v>
      </c>
      <c r="K23" s="60">
        <v>129065</v>
      </c>
      <c r="L23" s="60">
        <v>1120715</v>
      </c>
      <c r="M23" s="60">
        <v>219699</v>
      </c>
      <c r="N23" s="60">
        <v>1469479</v>
      </c>
      <c r="O23" s="60">
        <v>154064</v>
      </c>
      <c r="P23" s="60">
        <v>285472</v>
      </c>
      <c r="Q23" s="60">
        <v>1323341</v>
      </c>
      <c r="R23" s="60">
        <v>1762877</v>
      </c>
      <c r="S23" s="60"/>
      <c r="T23" s="60"/>
      <c r="U23" s="60"/>
      <c r="V23" s="60"/>
      <c r="W23" s="60">
        <v>5383763</v>
      </c>
      <c r="X23" s="60">
        <v>7422330</v>
      </c>
      <c r="Y23" s="60">
        <v>-2038567</v>
      </c>
      <c r="Z23" s="140">
        <v>-27.47</v>
      </c>
      <c r="AA23" s="155">
        <v>7422330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67726310</v>
      </c>
      <c r="D25" s="168">
        <f>+D5+D9+D15+D19+D24</f>
        <v>0</v>
      </c>
      <c r="E25" s="169">
        <f t="shared" si="4"/>
        <v>110846692</v>
      </c>
      <c r="F25" s="73">
        <f t="shared" si="4"/>
        <v>110846692</v>
      </c>
      <c r="G25" s="73">
        <f t="shared" si="4"/>
        <v>10774626</v>
      </c>
      <c r="H25" s="73">
        <f t="shared" si="4"/>
        <v>10774632</v>
      </c>
      <c r="I25" s="73">
        <f t="shared" si="4"/>
        <v>1378566</v>
      </c>
      <c r="J25" s="73">
        <f t="shared" si="4"/>
        <v>22927824</v>
      </c>
      <c r="K25" s="73">
        <f t="shared" si="4"/>
        <v>7788547</v>
      </c>
      <c r="L25" s="73">
        <f t="shared" si="4"/>
        <v>36268794</v>
      </c>
      <c r="M25" s="73">
        <f t="shared" si="4"/>
        <v>2805732</v>
      </c>
      <c r="N25" s="73">
        <f t="shared" si="4"/>
        <v>46863073</v>
      </c>
      <c r="O25" s="73">
        <f t="shared" si="4"/>
        <v>944712</v>
      </c>
      <c r="P25" s="73">
        <f t="shared" si="4"/>
        <v>1544468</v>
      </c>
      <c r="Q25" s="73">
        <f t="shared" si="4"/>
        <v>12564083</v>
      </c>
      <c r="R25" s="73">
        <f t="shared" si="4"/>
        <v>15053263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84844160</v>
      </c>
      <c r="X25" s="73">
        <f t="shared" si="4"/>
        <v>110846692</v>
      </c>
      <c r="Y25" s="73">
        <f t="shared" si="4"/>
        <v>-26002532</v>
      </c>
      <c r="Z25" s="170">
        <f>+IF(X25&lt;&gt;0,+(Y25/X25)*100,0)</f>
        <v>-23.45810373844986</v>
      </c>
      <c r="AA25" s="168">
        <f>+AA5+AA9+AA15+AA19+AA24</f>
        <v>110846692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28728442</v>
      </c>
      <c r="D28" s="153">
        <f>SUM(D29:D31)</f>
        <v>0</v>
      </c>
      <c r="E28" s="154">
        <f t="shared" si="5"/>
        <v>28354769</v>
      </c>
      <c r="F28" s="100">
        <f t="shared" si="5"/>
        <v>28354769</v>
      </c>
      <c r="G28" s="100">
        <f t="shared" si="5"/>
        <v>2026719</v>
      </c>
      <c r="H28" s="100">
        <f t="shared" si="5"/>
        <v>2026721</v>
      </c>
      <c r="I28" s="100">
        <f t="shared" si="5"/>
        <v>2780949</v>
      </c>
      <c r="J28" s="100">
        <f t="shared" si="5"/>
        <v>6834389</v>
      </c>
      <c r="K28" s="100">
        <f t="shared" si="5"/>
        <v>1926352</v>
      </c>
      <c r="L28" s="100">
        <f t="shared" si="5"/>
        <v>2871867</v>
      </c>
      <c r="M28" s="100">
        <f t="shared" si="5"/>
        <v>1414714</v>
      </c>
      <c r="N28" s="100">
        <f t="shared" si="5"/>
        <v>6212933</v>
      </c>
      <c r="O28" s="100">
        <f t="shared" si="5"/>
        <v>2759934</v>
      </c>
      <c r="P28" s="100">
        <f t="shared" si="5"/>
        <v>2043000</v>
      </c>
      <c r="Q28" s="100">
        <f t="shared" si="5"/>
        <v>2181282</v>
      </c>
      <c r="R28" s="100">
        <f t="shared" si="5"/>
        <v>6984216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20031538</v>
      </c>
      <c r="X28" s="100">
        <f t="shared" si="5"/>
        <v>28354769</v>
      </c>
      <c r="Y28" s="100">
        <f t="shared" si="5"/>
        <v>-8323231</v>
      </c>
      <c r="Z28" s="137">
        <f>+IF(X28&lt;&gt;0,+(Y28/X28)*100,0)</f>
        <v>-29.353901631150652</v>
      </c>
      <c r="AA28" s="153">
        <f>SUM(AA29:AA31)</f>
        <v>28354769</v>
      </c>
    </row>
    <row r="29" spans="1:27" ht="13.5">
      <c r="A29" s="138" t="s">
        <v>75</v>
      </c>
      <c r="B29" s="136"/>
      <c r="C29" s="155">
        <v>10176289</v>
      </c>
      <c r="D29" s="155"/>
      <c r="E29" s="156">
        <v>8908219</v>
      </c>
      <c r="F29" s="60">
        <v>8908219</v>
      </c>
      <c r="G29" s="60">
        <v>677070</v>
      </c>
      <c r="H29" s="60">
        <v>677070</v>
      </c>
      <c r="I29" s="60">
        <v>803034</v>
      </c>
      <c r="J29" s="60">
        <v>2157174</v>
      </c>
      <c r="K29" s="60">
        <v>714914</v>
      </c>
      <c r="L29" s="60">
        <v>744633</v>
      </c>
      <c r="M29" s="60">
        <v>592186</v>
      </c>
      <c r="N29" s="60">
        <v>2051733</v>
      </c>
      <c r="O29" s="60">
        <v>639813</v>
      </c>
      <c r="P29" s="60">
        <v>977197</v>
      </c>
      <c r="Q29" s="60">
        <v>828174</v>
      </c>
      <c r="R29" s="60">
        <v>2445184</v>
      </c>
      <c r="S29" s="60"/>
      <c r="T29" s="60"/>
      <c r="U29" s="60"/>
      <c r="V29" s="60"/>
      <c r="W29" s="60">
        <v>6654091</v>
      </c>
      <c r="X29" s="60">
        <v>8908219</v>
      </c>
      <c r="Y29" s="60">
        <v>-2254128</v>
      </c>
      <c r="Z29" s="140">
        <v>-25.3</v>
      </c>
      <c r="AA29" s="155">
        <v>8908219</v>
      </c>
    </row>
    <row r="30" spans="1:27" ht="13.5">
      <c r="A30" s="138" t="s">
        <v>76</v>
      </c>
      <c r="B30" s="136"/>
      <c r="C30" s="157">
        <v>13487384</v>
      </c>
      <c r="D30" s="157"/>
      <c r="E30" s="158">
        <v>14343061</v>
      </c>
      <c r="F30" s="159">
        <v>14343061</v>
      </c>
      <c r="G30" s="159">
        <v>868909</v>
      </c>
      <c r="H30" s="159">
        <v>868910</v>
      </c>
      <c r="I30" s="159">
        <v>1643031</v>
      </c>
      <c r="J30" s="159">
        <v>3380850</v>
      </c>
      <c r="K30" s="159">
        <v>772092</v>
      </c>
      <c r="L30" s="159">
        <v>1677595</v>
      </c>
      <c r="M30" s="159">
        <v>378067</v>
      </c>
      <c r="N30" s="159">
        <v>2827754</v>
      </c>
      <c r="O30" s="159">
        <v>1549585</v>
      </c>
      <c r="P30" s="159">
        <v>589680</v>
      </c>
      <c r="Q30" s="159">
        <v>854803</v>
      </c>
      <c r="R30" s="159">
        <v>2994068</v>
      </c>
      <c r="S30" s="159"/>
      <c r="T30" s="159"/>
      <c r="U30" s="159"/>
      <c r="V30" s="159"/>
      <c r="W30" s="159">
        <v>9202672</v>
      </c>
      <c r="X30" s="159">
        <v>14343061</v>
      </c>
      <c r="Y30" s="159">
        <v>-5140389</v>
      </c>
      <c r="Z30" s="141">
        <v>-35.84</v>
      </c>
      <c r="AA30" s="157">
        <v>14343061</v>
      </c>
    </row>
    <row r="31" spans="1:27" ht="13.5">
      <c r="A31" s="138" t="s">
        <v>77</v>
      </c>
      <c r="B31" s="136"/>
      <c r="C31" s="155">
        <v>5064769</v>
      </c>
      <c r="D31" s="155"/>
      <c r="E31" s="156">
        <v>5103489</v>
      </c>
      <c r="F31" s="60">
        <v>5103489</v>
      </c>
      <c r="G31" s="60">
        <v>480740</v>
      </c>
      <c r="H31" s="60">
        <v>480741</v>
      </c>
      <c r="I31" s="60">
        <v>334884</v>
      </c>
      <c r="J31" s="60">
        <v>1296365</v>
      </c>
      <c r="K31" s="60">
        <v>439346</v>
      </c>
      <c r="L31" s="60">
        <v>449639</v>
      </c>
      <c r="M31" s="60">
        <v>444461</v>
      </c>
      <c r="N31" s="60">
        <v>1333446</v>
      </c>
      <c r="O31" s="60">
        <v>570536</v>
      </c>
      <c r="P31" s="60">
        <v>476123</v>
      </c>
      <c r="Q31" s="60">
        <v>498305</v>
      </c>
      <c r="R31" s="60">
        <v>1544964</v>
      </c>
      <c r="S31" s="60"/>
      <c r="T31" s="60"/>
      <c r="U31" s="60"/>
      <c r="V31" s="60"/>
      <c r="W31" s="60">
        <v>4174775</v>
      </c>
      <c r="X31" s="60">
        <v>5103489</v>
      </c>
      <c r="Y31" s="60">
        <v>-928714</v>
      </c>
      <c r="Z31" s="140">
        <v>-18.2</v>
      </c>
      <c r="AA31" s="155">
        <v>5103489</v>
      </c>
    </row>
    <row r="32" spans="1:27" ht="13.5">
      <c r="A32" s="135" t="s">
        <v>78</v>
      </c>
      <c r="B32" s="136"/>
      <c r="C32" s="153">
        <f aca="true" t="shared" si="6" ref="C32:Y32">SUM(C33:C37)</f>
        <v>1590234</v>
      </c>
      <c r="D32" s="153">
        <f>SUM(D33:D37)</f>
        <v>0</v>
      </c>
      <c r="E32" s="154">
        <f t="shared" si="6"/>
        <v>1848150</v>
      </c>
      <c r="F32" s="100">
        <f t="shared" si="6"/>
        <v>1848150</v>
      </c>
      <c r="G32" s="100">
        <f t="shared" si="6"/>
        <v>152378</v>
      </c>
      <c r="H32" s="100">
        <f t="shared" si="6"/>
        <v>152378</v>
      </c>
      <c r="I32" s="100">
        <f t="shared" si="6"/>
        <v>152891</v>
      </c>
      <c r="J32" s="100">
        <f t="shared" si="6"/>
        <v>457647</v>
      </c>
      <c r="K32" s="100">
        <f t="shared" si="6"/>
        <v>133929</v>
      </c>
      <c r="L32" s="100">
        <f t="shared" si="6"/>
        <v>121158</v>
      </c>
      <c r="M32" s="100">
        <f t="shared" si="6"/>
        <v>138402</v>
      </c>
      <c r="N32" s="100">
        <f t="shared" si="6"/>
        <v>393489</v>
      </c>
      <c r="O32" s="100">
        <f t="shared" si="6"/>
        <v>162784</v>
      </c>
      <c r="P32" s="100">
        <f t="shared" si="6"/>
        <v>146512</v>
      </c>
      <c r="Q32" s="100">
        <f t="shared" si="6"/>
        <v>148201</v>
      </c>
      <c r="R32" s="100">
        <f t="shared" si="6"/>
        <v>457497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1308633</v>
      </c>
      <c r="X32" s="100">
        <f t="shared" si="6"/>
        <v>1848150</v>
      </c>
      <c r="Y32" s="100">
        <f t="shared" si="6"/>
        <v>-539517</v>
      </c>
      <c r="Z32" s="137">
        <f>+IF(X32&lt;&gt;0,+(Y32/X32)*100,0)</f>
        <v>-29.192273354435518</v>
      </c>
      <c r="AA32" s="153">
        <f>SUM(AA33:AA37)</f>
        <v>1848150</v>
      </c>
    </row>
    <row r="33" spans="1:27" ht="13.5">
      <c r="A33" s="138" t="s">
        <v>79</v>
      </c>
      <c r="B33" s="136"/>
      <c r="C33" s="155">
        <v>603982</v>
      </c>
      <c r="D33" s="155"/>
      <c r="E33" s="156">
        <v>591800</v>
      </c>
      <c r="F33" s="60">
        <v>591800</v>
      </c>
      <c r="G33" s="60">
        <v>76839</v>
      </c>
      <c r="H33" s="60">
        <v>76839</v>
      </c>
      <c r="I33" s="60">
        <v>51667</v>
      </c>
      <c r="J33" s="60">
        <v>205345</v>
      </c>
      <c r="K33" s="60">
        <v>53979</v>
      </c>
      <c r="L33" s="60">
        <v>43143</v>
      </c>
      <c r="M33" s="60">
        <v>59750</v>
      </c>
      <c r="N33" s="60">
        <v>156872</v>
      </c>
      <c r="O33" s="60">
        <v>39374</v>
      </c>
      <c r="P33" s="60">
        <v>63073</v>
      </c>
      <c r="Q33" s="60">
        <v>51043</v>
      </c>
      <c r="R33" s="60">
        <v>153490</v>
      </c>
      <c r="S33" s="60"/>
      <c r="T33" s="60"/>
      <c r="U33" s="60"/>
      <c r="V33" s="60"/>
      <c r="W33" s="60">
        <v>515707</v>
      </c>
      <c r="X33" s="60">
        <v>591800</v>
      </c>
      <c r="Y33" s="60">
        <v>-76093</v>
      </c>
      <c r="Z33" s="140">
        <v>-12.86</v>
      </c>
      <c r="AA33" s="155">
        <v>591800</v>
      </c>
    </row>
    <row r="34" spans="1:27" ht="13.5">
      <c r="A34" s="138" t="s">
        <v>80</v>
      </c>
      <c r="B34" s="136"/>
      <c r="C34" s="155">
        <v>3150</v>
      </c>
      <c r="D34" s="155"/>
      <c r="E34" s="156">
        <v>242320</v>
      </c>
      <c r="F34" s="60">
        <v>242320</v>
      </c>
      <c r="G34" s="60">
        <v>955</v>
      </c>
      <c r="H34" s="60">
        <v>955</v>
      </c>
      <c r="I34" s="60"/>
      <c r="J34" s="60">
        <v>1910</v>
      </c>
      <c r="K34" s="60">
        <v>1264</v>
      </c>
      <c r="L34" s="60"/>
      <c r="M34" s="60"/>
      <c r="N34" s="60">
        <v>1264</v>
      </c>
      <c r="O34" s="60"/>
      <c r="P34" s="60"/>
      <c r="Q34" s="60"/>
      <c r="R34" s="60"/>
      <c r="S34" s="60"/>
      <c r="T34" s="60"/>
      <c r="U34" s="60"/>
      <c r="V34" s="60"/>
      <c r="W34" s="60">
        <v>3174</v>
      </c>
      <c r="X34" s="60">
        <v>242320</v>
      </c>
      <c r="Y34" s="60">
        <v>-239146</v>
      </c>
      <c r="Z34" s="140">
        <v>-98.69</v>
      </c>
      <c r="AA34" s="155">
        <v>242320</v>
      </c>
    </row>
    <row r="35" spans="1:27" ht="13.5">
      <c r="A35" s="138" t="s">
        <v>81</v>
      </c>
      <c r="B35" s="136"/>
      <c r="C35" s="155">
        <v>983102</v>
      </c>
      <c r="D35" s="155"/>
      <c r="E35" s="156">
        <v>1014030</v>
      </c>
      <c r="F35" s="60">
        <v>1014030</v>
      </c>
      <c r="G35" s="60">
        <v>74584</v>
      </c>
      <c r="H35" s="60">
        <v>74584</v>
      </c>
      <c r="I35" s="60">
        <v>101224</v>
      </c>
      <c r="J35" s="60">
        <v>250392</v>
      </c>
      <c r="K35" s="60">
        <v>78686</v>
      </c>
      <c r="L35" s="60">
        <v>78015</v>
      </c>
      <c r="M35" s="60">
        <v>78652</v>
      </c>
      <c r="N35" s="60">
        <v>235353</v>
      </c>
      <c r="O35" s="60">
        <v>123410</v>
      </c>
      <c r="P35" s="60">
        <v>83439</v>
      </c>
      <c r="Q35" s="60">
        <v>97158</v>
      </c>
      <c r="R35" s="60">
        <v>304007</v>
      </c>
      <c r="S35" s="60"/>
      <c r="T35" s="60"/>
      <c r="U35" s="60"/>
      <c r="V35" s="60"/>
      <c r="W35" s="60">
        <v>789752</v>
      </c>
      <c r="X35" s="60">
        <v>1014030</v>
      </c>
      <c r="Y35" s="60">
        <v>-224278</v>
      </c>
      <c r="Z35" s="140">
        <v>-22.12</v>
      </c>
      <c r="AA35" s="155">
        <v>1014030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11246900</v>
      </c>
      <c r="D38" s="153">
        <f>SUM(D39:D41)</f>
        <v>0</v>
      </c>
      <c r="E38" s="154">
        <f t="shared" si="7"/>
        <v>36096960</v>
      </c>
      <c r="F38" s="100">
        <f t="shared" si="7"/>
        <v>36096960</v>
      </c>
      <c r="G38" s="100">
        <f t="shared" si="7"/>
        <v>447235</v>
      </c>
      <c r="H38" s="100">
        <f t="shared" si="7"/>
        <v>447235</v>
      </c>
      <c r="I38" s="100">
        <f t="shared" si="7"/>
        <v>278078</v>
      </c>
      <c r="J38" s="100">
        <f t="shared" si="7"/>
        <v>1172548</v>
      </c>
      <c r="K38" s="100">
        <f t="shared" si="7"/>
        <v>441635</v>
      </c>
      <c r="L38" s="100">
        <f t="shared" si="7"/>
        <v>13998300</v>
      </c>
      <c r="M38" s="100">
        <f t="shared" si="7"/>
        <v>509853</v>
      </c>
      <c r="N38" s="100">
        <f t="shared" si="7"/>
        <v>14949788</v>
      </c>
      <c r="O38" s="100">
        <f t="shared" si="7"/>
        <v>3823917</v>
      </c>
      <c r="P38" s="100">
        <f t="shared" si="7"/>
        <v>2357989</v>
      </c>
      <c r="Q38" s="100">
        <f t="shared" si="7"/>
        <v>2298380</v>
      </c>
      <c r="R38" s="100">
        <f t="shared" si="7"/>
        <v>8480286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24602622</v>
      </c>
      <c r="X38" s="100">
        <f t="shared" si="7"/>
        <v>36096960</v>
      </c>
      <c r="Y38" s="100">
        <f t="shared" si="7"/>
        <v>-11494338</v>
      </c>
      <c r="Z38" s="137">
        <f>+IF(X38&lt;&gt;0,+(Y38/X38)*100,0)</f>
        <v>-31.842952979973937</v>
      </c>
      <c r="AA38" s="153">
        <f>SUM(AA39:AA41)</f>
        <v>36096960</v>
      </c>
    </row>
    <row r="39" spans="1:27" ht="13.5">
      <c r="A39" s="138" t="s">
        <v>85</v>
      </c>
      <c r="B39" s="136"/>
      <c r="C39" s="155">
        <v>4779615</v>
      </c>
      <c r="D39" s="155"/>
      <c r="E39" s="156">
        <v>4740980</v>
      </c>
      <c r="F39" s="60">
        <v>4740980</v>
      </c>
      <c r="G39" s="60">
        <v>443831</v>
      </c>
      <c r="H39" s="60">
        <v>443831</v>
      </c>
      <c r="I39" s="60">
        <v>278078</v>
      </c>
      <c r="J39" s="60">
        <v>1165740</v>
      </c>
      <c r="K39" s="60">
        <v>441635</v>
      </c>
      <c r="L39" s="60">
        <v>415777</v>
      </c>
      <c r="M39" s="60">
        <v>468095</v>
      </c>
      <c r="N39" s="60">
        <v>1325507</v>
      </c>
      <c r="O39" s="60">
        <v>412227</v>
      </c>
      <c r="P39" s="60">
        <v>530204</v>
      </c>
      <c r="Q39" s="60">
        <v>657965</v>
      </c>
      <c r="R39" s="60">
        <v>1600396</v>
      </c>
      <c r="S39" s="60"/>
      <c r="T39" s="60"/>
      <c r="U39" s="60"/>
      <c r="V39" s="60"/>
      <c r="W39" s="60">
        <v>4091643</v>
      </c>
      <c r="X39" s="60">
        <v>4740980</v>
      </c>
      <c r="Y39" s="60">
        <v>-649337</v>
      </c>
      <c r="Z39" s="140">
        <v>-13.7</v>
      </c>
      <c r="AA39" s="155">
        <v>4740980</v>
      </c>
    </row>
    <row r="40" spans="1:27" ht="13.5">
      <c r="A40" s="138" t="s">
        <v>86</v>
      </c>
      <c r="B40" s="136"/>
      <c r="C40" s="155">
        <v>6467285</v>
      </c>
      <c r="D40" s="155"/>
      <c r="E40" s="156">
        <v>31355980</v>
      </c>
      <c r="F40" s="60">
        <v>31355980</v>
      </c>
      <c r="G40" s="60">
        <v>3404</v>
      </c>
      <c r="H40" s="60">
        <v>3404</v>
      </c>
      <c r="I40" s="60"/>
      <c r="J40" s="60">
        <v>6808</v>
      </c>
      <c r="K40" s="60"/>
      <c r="L40" s="60">
        <v>13582523</v>
      </c>
      <c r="M40" s="60">
        <v>41758</v>
      </c>
      <c r="N40" s="60">
        <v>13624281</v>
      </c>
      <c r="O40" s="60">
        <v>3411690</v>
      </c>
      <c r="P40" s="60">
        <v>1827785</v>
      </c>
      <c r="Q40" s="60">
        <v>1640415</v>
      </c>
      <c r="R40" s="60">
        <v>6879890</v>
      </c>
      <c r="S40" s="60"/>
      <c r="T40" s="60"/>
      <c r="U40" s="60"/>
      <c r="V40" s="60"/>
      <c r="W40" s="60">
        <v>20510979</v>
      </c>
      <c r="X40" s="60">
        <v>31355980</v>
      </c>
      <c r="Y40" s="60">
        <v>-10845001</v>
      </c>
      <c r="Z40" s="140">
        <v>-34.59</v>
      </c>
      <c r="AA40" s="155">
        <v>31355980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16680643</v>
      </c>
      <c r="D42" s="153">
        <f>SUM(D43:D46)</f>
        <v>0</v>
      </c>
      <c r="E42" s="154">
        <f t="shared" si="8"/>
        <v>20724542</v>
      </c>
      <c r="F42" s="100">
        <f t="shared" si="8"/>
        <v>20724542</v>
      </c>
      <c r="G42" s="100">
        <f t="shared" si="8"/>
        <v>2509583</v>
      </c>
      <c r="H42" s="100">
        <f t="shared" si="8"/>
        <v>2509583</v>
      </c>
      <c r="I42" s="100">
        <f t="shared" si="8"/>
        <v>1088679</v>
      </c>
      <c r="J42" s="100">
        <f t="shared" si="8"/>
        <v>6107845</v>
      </c>
      <c r="K42" s="100">
        <f t="shared" si="8"/>
        <v>751765</v>
      </c>
      <c r="L42" s="100">
        <f t="shared" si="8"/>
        <v>582613</v>
      </c>
      <c r="M42" s="100">
        <f t="shared" si="8"/>
        <v>612251</v>
      </c>
      <c r="N42" s="100">
        <f t="shared" si="8"/>
        <v>1946629</v>
      </c>
      <c r="O42" s="100">
        <f t="shared" si="8"/>
        <v>604414</v>
      </c>
      <c r="P42" s="100">
        <f t="shared" si="8"/>
        <v>1523918</v>
      </c>
      <c r="Q42" s="100">
        <f t="shared" si="8"/>
        <v>1910479</v>
      </c>
      <c r="R42" s="100">
        <f t="shared" si="8"/>
        <v>4038811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12093285</v>
      </c>
      <c r="X42" s="100">
        <f t="shared" si="8"/>
        <v>20724542</v>
      </c>
      <c r="Y42" s="100">
        <f t="shared" si="8"/>
        <v>-8631257</v>
      </c>
      <c r="Z42" s="137">
        <f>+IF(X42&lt;&gt;0,+(Y42/X42)*100,0)</f>
        <v>-41.64751626356809</v>
      </c>
      <c r="AA42" s="153">
        <f>SUM(AA43:AA46)</f>
        <v>20724542</v>
      </c>
    </row>
    <row r="43" spans="1:27" ht="13.5">
      <c r="A43" s="138" t="s">
        <v>89</v>
      </c>
      <c r="B43" s="136"/>
      <c r="C43" s="155">
        <v>10819442</v>
      </c>
      <c r="D43" s="155"/>
      <c r="E43" s="156">
        <v>4377409</v>
      </c>
      <c r="F43" s="60">
        <v>4377409</v>
      </c>
      <c r="G43" s="60">
        <v>1882485</v>
      </c>
      <c r="H43" s="60">
        <v>1882485</v>
      </c>
      <c r="I43" s="60">
        <v>44172</v>
      </c>
      <c r="J43" s="60">
        <v>3809142</v>
      </c>
      <c r="K43" s="60">
        <v>196509</v>
      </c>
      <c r="L43" s="60">
        <v>121983</v>
      </c>
      <c r="M43" s="60">
        <v>55014</v>
      </c>
      <c r="N43" s="60">
        <v>373506</v>
      </c>
      <c r="O43" s="60">
        <v>75314</v>
      </c>
      <c r="P43" s="60">
        <v>868544</v>
      </c>
      <c r="Q43" s="60">
        <v>1284037</v>
      </c>
      <c r="R43" s="60">
        <v>2227895</v>
      </c>
      <c r="S43" s="60"/>
      <c r="T43" s="60"/>
      <c r="U43" s="60"/>
      <c r="V43" s="60"/>
      <c r="W43" s="60">
        <v>6410543</v>
      </c>
      <c r="X43" s="60">
        <v>4377409</v>
      </c>
      <c r="Y43" s="60">
        <v>2033134</v>
      </c>
      <c r="Z43" s="140">
        <v>46.45</v>
      </c>
      <c r="AA43" s="155">
        <v>4377409</v>
      </c>
    </row>
    <row r="44" spans="1:27" ht="13.5">
      <c r="A44" s="138" t="s">
        <v>90</v>
      </c>
      <c r="B44" s="136"/>
      <c r="C44" s="155"/>
      <c r="D44" s="155"/>
      <c r="E44" s="156">
        <v>5222430</v>
      </c>
      <c r="F44" s="60">
        <v>5222430</v>
      </c>
      <c r="G44" s="60">
        <v>42909</v>
      </c>
      <c r="H44" s="60">
        <v>42909</v>
      </c>
      <c r="I44" s="60">
        <v>542524</v>
      </c>
      <c r="J44" s="60">
        <v>628342</v>
      </c>
      <c r="K44" s="60"/>
      <c r="L44" s="60"/>
      <c r="M44" s="60">
        <v>55370</v>
      </c>
      <c r="N44" s="60">
        <v>55370</v>
      </c>
      <c r="O44" s="60">
        <v>23862</v>
      </c>
      <c r="P44" s="60">
        <v>1160</v>
      </c>
      <c r="Q44" s="60"/>
      <c r="R44" s="60">
        <v>25022</v>
      </c>
      <c r="S44" s="60"/>
      <c r="T44" s="60"/>
      <c r="U44" s="60"/>
      <c r="V44" s="60"/>
      <c r="W44" s="60">
        <v>708734</v>
      </c>
      <c r="X44" s="60">
        <v>5222430</v>
      </c>
      <c r="Y44" s="60">
        <v>-4513696</v>
      </c>
      <c r="Z44" s="140">
        <v>-86.43</v>
      </c>
      <c r="AA44" s="155">
        <v>5222430</v>
      </c>
    </row>
    <row r="45" spans="1:27" ht="13.5">
      <c r="A45" s="138" t="s">
        <v>91</v>
      </c>
      <c r="B45" s="136"/>
      <c r="C45" s="157"/>
      <c r="D45" s="157"/>
      <c r="E45" s="158">
        <v>3187622</v>
      </c>
      <c r="F45" s="159">
        <v>3187622</v>
      </c>
      <c r="G45" s="159">
        <v>196539</v>
      </c>
      <c r="H45" s="159">
        <v>196539</v>
      </c>
      <c r="I45" s="159">
        <v>31415</v>
      </c>
      <c r="J45" s="159">
        <v>424493</v>
      </c>
      <c r="K45" s="159">
        <v>29080</v>
      </c>
      <c r="L45" s="159">
        <v>29823</v>
      </c>
      <c r="M45" s="159">
        <v>31880</v>
      </c>
      <c r="N45" s="159">
        <v>90783</v>
      </c>
      <c r="O45" s="159">
        <v>34610</v>
      </c>
      <c r="P45" s="159">
        <v>29510</v>
      </c>
      <c r="Q45" s="159">
        <v>30342</v>
      </c>
      <c r="R45" s="159">
        <v>94462</v>
      </c>
      <c r="S45" s="159"/>
      <c r="T45" s="159"/>
      <c r="U45" s="159"/>
      <c r="V45" s="159"/>
      <c r="W45" s="159">
        <v>609738</v>
      </c>
      <c r="X45" s="159">
        <v>3187622</v>
      </c>
      <c r="Y45" s="159">
        <v>-2577884</v>
      </c>
      <c r="Z45" s="141">
        <v>-80.87</v>
      </c>
      <c r="AA45" s="157">
        <v>3187622</v>
      </c>
    </row>
    <row r="46" spans="1:27" ht="13.5">
      <c r="A46" s="138" t="s">
        <v>92</v>
      </c>
      <c r="B46" s="136"/>
      <c r="C46" s="155">
        <v>5861201</v>
      </c>
      <c r="D46" s="155"/>
      <c r="E46" s="156">
        <v>7937081</v>
      </c>
      <c r="F46" s="60">
        <v>7937081</v>
      </c>
      <c r="G46" s="60">
        <v>387650</v>
      </c>
      <c r="H46" s="60">
        <v>387650</v>
      </c>
      <c r="I46" s="60">
        <v>470568</v>
      </c>
      <c r="J46" s="60">
        <v>1245868</v>
      </c>
      <c r="K46" s="60">
        <v>526176</v>
      </c>
      <c r="L46" s="60">
        <v>430807</v>
      </c>
      <c r="M46" s="60">
        <v>469987</v>
      </c>
      <c r="N46" s="60">
        <v>1426970</v>
      </c>
      <c r="O46" s="60">
        <v>470628</v>
      </c>
      <c r="P46" s="60">
        <v>624704</v>
      </c>
      <c r="Q46" s="60">
        <v>596100</v>
      </c>
      <c r="R46" s="60">
        <v>1691432</v>
      </c>
      <c r="S46" s="60"/>
      <c r="T46" s="60"/>
      <c r="U46" s="60"/>
      <c r="V46" s="60"/>
      <c r="W46" s="60">
        <v>4364270</v>
      </c>
      <c r="X46" s="60">
        <v>7937081</v>
      </c>
      <c r="Y46" s="60">
        <v>-3572811</v>
      </c>
      <c r="Z46" s="140">
        <v>-45.01</v>
      </c>
      <c r="AA46" s="155">
        <v>7937081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58246219</v>
      </c>
      <c r="D48" s="168">
        <f>+D28+D32+D38+D42+D47</f>
        <v>0</v>
      </c>
      <c r="E48" s="169">
        <f t="shared" si="9"/>
        <v>87024421</v>
      </c>
      <c r="F48" s="73">
        <f t="shared" si="9"/>
        <v>87024421</v>
      </c>
      <c r="G48" s="73">
        <f t="shared" si="9"/>
        <v>5135915</v>
      </c>
      <c r="H48" s="73">
        <f t="shared" si="9"/>
        <v>5135917</v>
      </c>
      <c r="I48" s="73">
        <f t="shared" si="9"/>
        <v>4300597</v>
      </c>
      <c r="J48" s="73">
        <f t="shared" si="9"/>
        <v>14572429</v>
      </c>
      <c r="K48" s="73">
        <f t="shared" si="9"/>
        <v>3253681</v>
      </c>
      <c r="L48" s="73">
        <f t="shared" si="9"/>
        <v>17573938</v>
      </c>
      <c r="M48" s="73">
        <f t="shared" si="9"/>
        <v>2675220</v>
      </c>
      <c r="N48" s="73">
        <f t="shared" si="9"/>
        <v>23502839</v>
      </c>
      <c r="O48" s="73">
        <f t="shared" si="9"/>
        <v>7351049</v>
      </c>
      <c r="P48" s="73">
        <f t="shared" si="9"/>
        <v>6071419</v>
      </c>
      <c r="Q48" s="73">
        <f t="shared" si="9"/>
        <v>6538342</v>
      </c>
      <c r="R48" s="73">
        <f t="shared" si="9"/>
        <v>19960810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58036078</v>
      </c>
      <c r="X48" s="73">
        <f t="shared" si="9"/>
        <v>87024421</v>
      </c>
      <c r="Y48" s="73">
        <f t="shared" si="9"/>
        <v>-28988343</v>
      </c>
      <c r="Z48" s="170">
        <f>+IF(X48&lt;&gt;0,+(Y48/X48)*100,0)</f>
        <v>-33.310584163495896</v>
      </c>
      <c r="AA48" s="168">
        <f>+AA28+AA32+AA38+AA42+AA47</f>
        <v>87024421</v>
      </c>
    </row>
    <row r="49" spans="1:27" ht="13.5">
      <c r="A49" s="148" t="s">
        <v>49</v>
      </c>
      <c r="B49" s="149"/>
      <c r="C49" s="171">
        <f aca="true" t="shared" si="10" ref="C49:Y49">+C25-C48</f>
        <v>9480091</v>
      </c>
      <c r="D49" s="171">
        <f>+D25-D48</f>
        <v>0</v>
      </c>
      <c r="E49" s="172">
        <f t="shared" si="10"/>
        <v>23822271</v>
      </c>
      <c r="F49" s="173">
        <f t="shared" si="10"/>
        <v>23822271</v>
      </c>
      <c r="G49" s="173">
        <f t="shared" si="10"/>
        <v>5638711</v>
      </c>
      <c r="H49" s="173">
        <f t="shared" si="10"/>
        <v>5638715</v>
      </c>
      <c r="I49" s="173">
        <f t="shared" si="10"/>
        <v>-2922031</v>
      </c>
      <c r="J49" s="173">
        <f t="shared" si="10"/>
        <v>8355395</v>
      </c>
      <c r="K49" s="173">
        <f t="shared" si="10"/>
        <v>4534866</v>
      </c>
      <c r="L49" s="173">
        <f t="shared" si="10"/>
        <v>18694856</v>
      </c>
      <c r="M49" s="173">
        <f t="shared" si="10"/>
        <v>130512</v>
      </c>
      <c r="N49" s="173">
        <f t="shared" si="10"/>
        <v>23360234</v>
      </c>
      <c r="O49" s="173">
        <f t="shared" si="10"/>
        <v>-6406337</v>
      </c>
      <c r="P49" s="173">
        <f t="shared" si="10"/>
        <v>-4526951</v>
      </c>
      <c r="Q49" s="173">
        <f t="shared" si="10"/>
        <v>6025741</v>
      </c>
      <c r="R49" s="173">
        <f t="shared" si="10"/>
        <v>-4907547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26808082</v>
      </c>
      <c r="X49" s="173">
        <f>IF(F25=F48,0,X25-X48)</f>
        <v>23822271</v>
      </c>
      <c r="Y49" s="173">
        <f t="shared" si="10"/>
        <v>2985811</v>
      </c>
      <c r="Z49" s="174">
        <f>+IF(X49&lt;&gt;0,+(Y49/X49)*100,0)</f>
        <v>12.533695884829788</v>
      </c>
      <c r="AA49" s="171">
        <f>+AA25-AA48</f>
        <v>23822271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2281073</v>
      </c>
      <c r="D5" s="155">
        <v>0</v>
      </c>
      <c r="E5" s="156">
        <v>3576470</v>
      </c>
      <c r="F5" s="60">
        <v>3576470</v>
      </c>
      <c r="G5" s="60">
        <v>1155689</v>
      </c>
      <c r="H5" s="60">
        <v>1155689</v>
      </c>
      <c r="I5" s="60">
        <v>111270</v>
      </c>
      <c r="J5" s="60">
        <v>2422648</v>
      </c>
      <c r="K5" s="60">
        <v>115853</v>
      </c>
      <c r="L5" s="60">
        <v>113374</v>
      </c>
      <c r="M5" s="60">
        <v>107291</v>
      </c>
      <c r="N5" s="60">
        <v>336518</v>
      </c>
      <c r="O5" s="60">
        <v>112844</v>
      </c>
      <c r="P5" s="60">
        <v>106111</v>
      </c>
      <c r="Q5" s="60">
        <v>104709</v>
      </c>
      <c r="R5" s="60">
        <v>323664</v>
      </c>
      <c r="S5" s="60">
        <v>0</v>
      </c>
      <c r="T5" s="60">
        <v>0</v>
      </c>
      <c r="U5" s="60">
        <v>0</v>
      </c>
      <c r="V5" s="60">
        <v>0</v>
      </c>
      <c r="W5" s="60">
        <v>3082830</v>
      </c>
      <c r="X5" s="60">
        <v>3576470</v>
      </c>
      <c r="Y5" s="60">
        <v>-493640</v>
      </c>
      <c r="Z5" s="140">
        <v>-13.8</v>
      </c>
      <c r="AA5" s="155">
        <v>3576470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5604805</v>
      </c>
      <c r="D7" s="155">
        <v>0</v>
      </c>
      <c r="E7" s="156">
        <v>9754902</v>
      </c>
      <c r="F7" s="60">
        <v>9754902</v>
      </c>
      <c r="G7" s="60">
        <v>121499</v>
      </c>
      <c r="H7" s="60">
        <v>121499</v>
      </c>
      <c r="I7" s="60">
        <v>309540</v>
      </c>
      <c r="J7" s="60">
        <v>552538</v>
      </c>
      <c r="K7" s="60">
        <v>284429</v>
      </c>
      <c r="L7" s="60">
        <v>206165</v>
      </c>
      <c r="M7" s="60">
        <v>191259</v>
      </c>
      <c r="N7" s="60">
        <v>681853</v>
      </c>
      <c r="O7" s="60">
        <v>85475</v>
      </c>
      <c r="P7" s="60">
        <v>592056</v>
      </c>
      <c r="Q7" s="60">
        <v>645864</v>
      </c>
      <c r="R7" s="60">
        <v>1323395</v>
      </c>
      <c r="S7" s="60">
        <v>0</v>
      </c>
      <c r="T7" s="60">
        <v>0</v>
      </c>
      <c r="U7" s="60">
        <v>0</v>
      </c>
      <c r="V7" s="60">
        <v>0</v>
      </c>
      <c r="W7" s="60">
        <v>2557786</v>
      </c>
      <c r="X7" s="60">
        <v>9754902</v>
      </c>
      <c r="Y7" s="60">
        <v>-7197116</v>
      </c>
      <c r="Z7" s="140">
        <v>-73.78</v>
      </c>
      <c r="AA7" s="155">
        <v>9754902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951400</v>
      </c>
      <c r="D10" s="155">
        <v>0</v>
      </c>
      <c r="E10" s="156">
        <v>3000000</v>
      </c>
      <c r="F10" s="54">
        <v>3000000</v>
      </c>
      <c r="G10" s="54">
        <v>85872</v>
      </c>
      <c r="H10" s="54">
        <v>85872</v>
      </c>
      <c r="I10" s="54">
        <v>89794</v>
      </c>
      <c r="J10" s="54">
        <v>261538</v>
      </c>
      <c r="K10" s="54">
        <v>90721</v>
      </c>
      <c r="L10" s="54">
        <v>87684</v>
      </c>
      <c r="M10" s="54">
        <v>178875</v>
      </c>
      <c r="N10" s="54">
        <v>357280</v>
      </c>
      <c r="O10" s="54">
        <v>112411</v>
      </c>
      <c r="P10" s="54">
        <v>243089</v>
      </c>
      <c r="Q10" s="54">
        <v>249461</v>
      </c>
      <c r="R10" s="54">
        <v>604961</v>
      </c>
      <c r="S10" s="54">
        <v>0</v>
      </c>
      <c r="T10" s="54">
        <v>0</v>
      </c>
      <c r="U10" s="54">
        <v>0</v>
      </c>
      <c r="V10" s="54">
        <v>0</v>
      </c>
      <c r="W10" s="54">
        <v>1223779</v>
      </c>
      <c r="X10" s="54">
        <v>3000000</v>
      </c>
      <c r="Y10" s="54">
        <v>-1776221</v>
      </c>
      <c r="Z10" s="184">
        <v>-59.21</v>
      </c>
      <c r="AA10" s="130">
        <v>3000000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96864</v>
      </c>
      <c r="D12" s="155">
        <v>0</v>
      </c>
      <c r="E12" s="156">
        <v>114600</v>
      </c>
      <c r="F12" s="60">
        <v>114600</v>
      </c>
      <c r="G12" s="60">
        <v>7851</v>
      </c>
      <c r="H12" s="60">
        <v>7851</v>
      </c>
      <c r="I12" s="60">
        <v>6910</v>
      </c>
      <c r="J12" s="60">
        <v>22612</v>
      </c>
      <c r="K12" s="60">
        <v>4020</v>
      </c>
      <c r="L12" s="60">
        <v>31932</v>
      </c>
      <c r="M12" s="60">
        <v>6966</v>
      </c>
      <c r="N12" s="60">
        <v>42918</v>
      </c>
      <c r="O12" s="60">
        <v>8252</v>
      </c>
      <c r="P12" s="60">
        <v>12678</v>
      </c>
      <c r="Q12" s="60">
        <v>15356</v>
      </c>
      <c r="R12" s="60">
        <v>36286</v>
      </c>
      <c r="S12" s="60">
        <v>0</v>
      </c>
      <c r="T12" s="60">
        <v>0</v>
      </c>
      <c r="U12" s="60">
        <v>0</v>
      </c>
      <c r="V12" s="60">
        <v>0</v>
      </c>
      <c r="W12" s="60">
        <v>101816</v>
      </c>
      <c r="X12" s="60">
        <v>114600</v>
      </c>
      <c r="Y12" s="60">
        <v>-12784</v>
      </c>
      <c r="Z12" s="140">
        <v>-11.16</v>
      </c>
      <c r="AA12" s="155">
        <v>114600</v>
      </c>
    </row>
    <row r="13" spans="1:27" ht="13.5">
      <c r="A13" s="181" t="s">
        <v>109</v>
      </c>
      <c r="B13" s="185"/>
      <c r="C13" s="155">
        <v>772447</v>
      </c>
      <c r="D13" s="155">
        <v>0</v>
      </c>
      <c r="E13" s="156">
        <v>739040</v>
      </c>
      <c r="F13" s="60">
        <v>739040</v>
      </c>
      <c r="G13" s="60">
        <v>68098</v>
      </c>
      <c r="H13" s="60">
        <v>68098</v>
      </c>
      <c r="I13" s="60">
        <v>136645</v>
      </c>
      <c r="J13" s="60">
        <v>272841</v>
      </c>
      <c r="K13" s="60">
        <v>38539</v>
      </c>
      <c r="L13" s="60">
        <v>34488</v>
      </c>
      <c r="M13" s="60">
        <v>86542</v>
      </c>
      <c r="N13" s="60">
        <v>159569</v>
      </c>
      <c r="O13" s="60">
        <v>164876</v>
      </c>
      <c r="P13" s="60">
        <v>75483</v>
      </c>
      <c r="Q13" s="60">
        <v>53869</v>
      </c>
      <c r="R13" s="60">
        <v>294228</v>
      </c>
      <c r="S13" s="60">
        <v>0</v>
      </c>
      <c r="T13" s="60">
        <v>0</v>
      </c>
      <c r="U13" s="60">
        <v>0</v>
      </c>
      <c r="V13" s="60">
        <v>0</v>
      </c>
      <c r="W13" s="60">
        <v>726638</v>
      </c>
      <c r="X13" s="60">
        <v>739040</v>
      </c>
      <c r="Y13" s="60">
        <v>-12402</v>
      </c>
      <c r="Z13" s="140">
        <v>-1.68</v>
      </c>
      <c r="AA13" s="155">
        <v>739040</v>
      </c>
    </row>
    <row r="14" spans="1:27" ht="13.5">
      <c r="A14" s="181" t="s">
        <v>110</v>
      </c>
      <c r="B14" s="185"/>
      <c r="C14" s="155">
        <v>1347783</v>
      </c>
      <c r="D14" s="155">
        <v>0</v>
      </c>
      <c r="E14" s="156">
        <v>1323930</v>
      </c>
      <c r="F14" s="60">
        <v>1323930</v>
      </c>
      <c r="G14" s="60">
        <v>108325</v>
      </c>
      <c r="H14" s="60">
        <v>108328</v>
      </c>
      <c r="I14" s="60">
        <v>109969</v>
      </c>
      <c r="J14" s="60">
        <v>326622</v>
      </c>
      <c r="K14" s="60">
        <v>113286</v>
      </c>
      <c r="L14" s="60">
        <v>157246</v>
      </c>
      <c r="M14" s="60">
        <v>158888</v>
      </c>
      <c r="N14" s="60">
        <v>429420</v>
      </c>
      <c r="O14" s="60">
        <v>161399</v>
      </c>
      <c r="P14" s="60">
        <v>161852</v>
      </c>
      <c r="Q14" s="60">
        <v>164782</v>
      </c>
      <c r="R14" s="60">
        <v>488033</v>
      </c>
      <c r="S14" s="60">
        <v>0</v>
      </c>
      <c r="T14" s="60">
        <v>0</v>
      </c>
      <c r="U14" s="60">
        <v>0</v>
      </c>
      <c r="V14" s="60">
        <v>0</v>
      </c>
      <c r="W14" s="60">
        <v>1244075</v>
      </c>
      <c r="X14" s="60">
        <v>1323930</v>
      </c>
      <c r="Y14" s="60">
        <v>-79855</v>
      </c>
      <c r="Z14" s="140">
        <v>-6.03</v>
      </c>
      <c r="AA14" s="155">
        <v>1323930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8000</v>
      </c>
      <c r="D16" s="155">
        <v>0</v>
      </c>
      <c r="E16" s="156">
        <v>500000</v>
      </c>
      <c r="F16" s="60">
        <v>500000</v>
      </c>
      <c r="G16" s="60">
        <v>100</v>
      </c>
      <c r="H16" s="60">
        <v>100</v>
      </c>
      <c r="I16" s="60">
        <v>300</v>
      </c>
      <c r="J16" s="60">
        <v>500</v>
      </c>
      <c r="K16" s="60">
        <v>700</v>
      </c>
      <c r="L16" s="60">
        <v>8100</v>
      </c>
      <c r="M16" s="60">
        <v>1900</v>
      </c>
      <c r="N16" s="60">
        <v>10700</v>
      </c>
      <c r="O16" s="60">
        <v>400</v>
      </c>
      <c r="P16" s="60">
        <v>1000</v>
      </c>
      <c r="Q16" s="60">
        <v>3360</v>
      </c>
      <c r="R16" s="60">
        <v>4760</v>
      </c>
      <c r="S16" s="60">
        <v>0</v>
      </c>
      <c r="T16" s="60">
        <v>0</v>
      </c>
      <c r="U16" s="60">
        <v>0</v>
      </c>
      <c r="V16" s="60">
        <v>0</v>
      </c>
      <c r="W16" s="60">
        <v>15960</v>
      </c>
      <c r="X16" s="60">
        <v>500000</v>
      </c>
      <c r="Y16" s="60">
        <v>-484040</v>
      </c>
      <c r="Z16" s="140">
        <v>-96.81</v>
      </c>
      <c r="AA16" s="155">
        <v>500000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1772587</v>
      </c>
      <c r="D18" s="155">
        <v>0</v>
      </c>
      <c r="E18" s="156">
        <v>10364570</v>
      </c>
      <c r="F18" s="60">
        <v>10364570</v>
      </c>
      <c r="G18" s="60">
        <v>140964</v>
      </c>
      <c r="H18" s="60">
        <v>140964</v>
      </c>
      <c r="I18" s="60">
        <v>12802</v>
      </c>
      <c r="J18" s="60">
        <v>294730</v>
      </c>
      <c r="K18" s="60">
        <v>16018</v>
      </c>
      <c r="L18" s="60">
        <v>57772</v>
      </c>
      <c r="M18" s="60">
        <v>39759</v>
      </c>
      <c r="N18" s="60">
        <v>113549</v>
      </c>
      <c r="O18" s="60">
        <v>30677</v>
      </c>
      <c r="P18" s="60">
        <v>32769</v>
      </c>
      <c r="Q18" s="60">
        <v>42154</v>
      </c>
      <c r="R18" s="60">
        <v>105600</v>
      </c>
      <c r="S18" s="60">
        <v>0</v>
      </c>
      <c r="T18" s="60">
        <v>0</v>
      </c>
      <c r="U18" s="60">
        <v>0</v>
      </c>
      <c r="V18" s="60">
        <v>0</v>
      </c>
      <c r="W18" s="60">
        <v>513879</v>
      </c>
      <c r="X18" s="60">
        <v>10364570</v>
      </c>
      <c r="Y18" s="60">
        <v>-9850691</v>
      </c>
      <c r="Z18" s="140">
        <v>-95.04</v>
      </c>
      <c r="AA18" s="155">
        <v>10364570</v>
      </c>
    </row>
    <row r="19" spans="1:27" ht="13.5">
      <c r="A19" s="181" t="s">
        <v>34</v>
      </c>
      <c r="B19" s="185"/>
      <c r="C19" s="155">
        <v>39955348</v>
      </c>
      <c r="D19" s="155">
        <v>0</v>
      </c>
      <c r="E19" s="156">
        <v>69403200</v>
      </c>
      <c r="F19" s="60">
        <v>69403200</v>
      </c>
      <c r="G19" s="60">
        <v>8090973</v>
      </c>
      <c r="H19" s="60">
        <v>8090974</v>
      </c>
      <c r="I19" s="60">
        <v>10065</v>
      </c>
      <c r="J19" s="60">
        <v>16192012</v>
      </c>
      <c r="K19" s="60">
        <v>3789352</v>
      </c>
      <c r="L19" s="60">
        <v>33392918</v>
      </c>
      <c r="M19" s="60">
        <v>324017</v>
      </c>
      <c r="N19" s="60">
        <v>37506287</v>
      </c>
      <c r="O19" s="60">
        <v>0</v>
      </c>
      <c r="P19" s="60">
        <v>318000</v>
      </c>
      <c r="Q19" s="60">
        <v>10145918</v>
      </c>
      <c r="R19" s="60">
        <v>10463918</v>
      </c>
      <c r="S19" s="60">
        <v>0</v>
      </c>
      <c r="T19" s="60">
        <v>0</v>
      </c>
      <c r="U19" s="60">
        <v>0</v>
      </c>
      <c r="V19" s="60">
        <v>0</v>
      </c>
      <c r="W19" s="60">
        <v>64162217</v>
      </c>
      <c r="X19" s="60">
        <v>69403200</v>
      </c>
      <c r="Y19" s="60">
        <v>-5240983</v>
      </c>
      <c r="Z19" s="140">
        <v>-7.55</v>
      </c>
      <c r="AA19" s="155">
        <v>69403200</v>
      </c>
    </row>
    <row r="20" spans="1:27" ht="13.5">
      <c r="A20" s="181" t="s">
        <v>35</v>
      </c>
      <c r="B20" s="185"/>
      <c r="C20" s="155">
        <v>1246823</v>
      </c>
      <c r="D20" s="155">
        <v>0</v>
      </c>
      <c r="E20" s="156">
        <v>12630</v>
      </c>
      <c r="F20" s="54">
        <v>12630</v>
      </c>
      <c r="G20" s="54">
        <v>1463</v>
      </c>
      <c r="H20" s="54">
        <v>1463</v>
      </c>
      <c r="I20" s="54">
        <v>5733</v>
      </c>
      <c r="J20" s="54">
        <v>8659</v>
      </c>
      <c r="K20" s="54">
        <v>1085417</v>
      </c>
      <c r="L20" s="54">
        <v>271194</v>
      </c>
      <c r="M20" s="54">
        <v>263614</v>
      </c>
      <c r="N20" s="54">
        <v>1620225</v>
      </c>
      <c r="O20" s="54">
        <v>268378</v>
      </c>
      <c r="P20" s="54">
        <v>1430</v>
      </c>
      <c r="Q20" s="54">
        <v>342</v>
      </c>
      <c r="R20" s="54">
        <v>270150</v>
      </c>
      <c r="S20" s="54">
        <v>0</v>
      </c>
      <c r="T20" s="54">
        <v>0</v>
      </c>
      <c r="U20" s="54">
        <v>0</v>
      </c>
      <c r="V20" s="54">
        <v>0</v>
      </c>
      <c r="W20" s="54">
        <v>1899034</v>
      </c>
      <c r="X20" s="54">
        <v>12630</v>
      </c>
      <c r="Y20" s="54">
        <v>1886404</v>
      </c>
      <c r="Z20" s="184">
        <v>14935.9</v>
      </c>
      <c r="AA20" s="130">
        <v>12630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526</v>
      </c>
      <c r="H21" s="60">
        <v>527</v>
      </c>
      <c r="I21" s="82">
        <v>0</v>
      </c>
      <c r="J21" s="60">
        <v>1053</v>
      </c>
      <c r="K21" s="60">
        <v>0</v>
      </c>
      <c r="L21" s="60">
        <v>1052</v>
      </c>
      <c r="M21" s="60">
        <v>3684</v>
      </c>
      <c r="N21" s="60">
        <v>4736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5789</v>
      </c>
      <c r="X21" s="60"/>
      <c r="Y21" s="60">
        <v>5789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54037130</v>
      </c>
      <c r="D22" s="188">
        <f>SUM(D5:D21)</f>
        <v>0</v>
      </c>
      <c r="E22" s="189">
        <f t="shared" si="0"/>
        <v>98789342</v>
      </c>
      <c r="F22" s="190">
        <f t="shared" si="0"/>
        <v>98789342</v>
      </c>
      <c r="G22" s="190">
        <f t="shared" si="0"/>
        <v>9781360</v>
      </c>
      <c r="H22" s="190">
        <f t="shared" si="0"/>
        <v>9781365</v>
      </c>
      <c r="I22" s="190">
        <f t="shared" si="0"/>
        <v>793028</v>
      </c>
      <c r="J22" s="190">
        <f t="shared" si="0"/>
        <v>20355753</v>
      </c>
      <c r="K22" s="190">
        <f t="shared" si="0"/>
        <v>5538335</v>
      </c>
      <c r="L22" s="190">
        <f t="shared" si="0"/>
        <v>34361925</v>
      </c>
      <c r="M22" s="190">
        <f t="shared" si="0"/>
        <v>1362795</v>
      </c>
      <c r="N22" s="190">
        <f t="shared" si="0"/>
        <v>41263055</v>
      </c>
      <c r="O22" s="190">
        <f t="shared" si="0"/>
        <v>944712</v>
      </c>
      <c r="P22" s="190">
        <f t="shared" si="0"/>
        <v>1544468</v>
      </c>
      <c r="Q22" s="190">
        <f t="shared" si="0"/>
        <v>11425815</v>
      </c>
      <c r="R22" s="190">
        <f t="shared" si="0"/>
        <v>13914995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75533803</v>
      </c>
      <c r="X22" s="190">
        <f t="shared" si="0"/>
        <v>98789342</v>
      </c>
      <c r="Y22" s="190">
        <f t="shared" si="0"/>
        <v>-23255539</v>
      </c>
      <c r="Z22" s="191">
        <f>+IF(X22&lt;&gt;0,+(Y22/X22)*100,0)</f>
        <v>-23.54053436250238</v>
      </c>
      <c r="AA22" s="188">
        <f>SUM(AA5:AA21)</f>
        <v>98789342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17948834</v>
      </c>
      <c r="D25" s="155">
        <v>0</v>
      </c>
      <c r="E25" s="156">
        <v>27775748</v>
      </c>
      <c r="F25" s="60">
        <v>27775748</v>
      </c>
      <c r="G25" s="60">
        <v>1688799</v>
      </c>
      <c r="H25" s="60">
        <v>1688799</v>
      </c>
      <c r="I25" s="60">
        <v>2240582</v>
      </c>
      <c r="J25" s="60">
        <v>5618180</v>
      </c>
      <c r="K25" s="60">
        <v>1670662</v>
      </c>
      <c r="L25" s="60">
        <v>1555534</v>
      </c>
      <c r="M25" s="60">
        <v>1951994</v>
      </c>
      <c r="N25" s="60">
        <v>5178190</v>
      </c>
      <c r="O25" s="60">
        <v>1758378</v>
      </c>
      <c r="P25" s="60">
        <v>1645745</v>
      </c>
      <c r="Q25" s="60">
        <v>1680943</v>
      </c>
      <c r="R25" s="60">
        <v>5085066</v>
      </c>
      <c r="S25" s="60">
        <v>0</v>
      </c>
      <c r="T25" s="60">
        <v>0</v>
      </c>
      <c r="U25" s="60">
        <v>0</v>
      </c>
      <c r="V25" s="60">
        <v>0</v>
      </c>
      <c r="W25" s="60">
        <v>15881436</v>
      </c>
      <c r="X25" s="60">
        <v>27775748</v>
      </c>
      <c r="Y25" s="60">
        <v>-11894312</v>
      </c>
      <c r="Z25" s="140">
        <v>-42.82</v>
      </c>
      <c r="AA25" s="155">
        <v>27775748</v>
      </c>
    </row>
    <row r="26" spans="1:27" ht="13.5">
      <c r="A26" s="183" t="s">
        <v>38</v>
      </c>
      <c r="B26" s="182"/>
      <c r="C26" s="155">
        <v>2737779</v>
      </c>
      <c r="D26" s="155">
        <v>0</v>
      </c>
      <c r="E26" s="156">
        <v>2758480</v>
      </c>
      <c r="F26" s="60">
        <v>2758480</v>
      </c>
      <c r="G26" s="60">
        <v>220364</v>
      </c>
      <c r="H26" s="60">
        <v>220364</v>
      </c>
      <c r="I26" s="60">
        <v>413613</v>
      </c>
      <c r="J26" s="60">
        <v>854341</v>
      </c>
      <c r="K26" s="60">
        <v>232362</v>
      </c>
      <c r="L26" s="60">
        <v>223912</v>
      </c>
      <c r="M26" s="60">
        <v>212368</v>
      </c>
      <c r="N26" s="60">
        <v>668642</v>
      </c>
      <c r="O26" s="60">
        <v>241542</v>
      </c>
      <c r="P26" s="60">
        <v>336470</v>
      </c>
      <c r="Q26" s="60">
        <v>248180</v>
      </c>
      <c r="R26" s="60">
        <v>826192</v>
      </c>
      <c r="S26" s="60">
        <v>0</v>
      </c>
      <c r="T26" s="60">
        <v>0</v>
      </c>
      <c r="U26" s="60">
        <v>0</v>
      </c>
      <c r="V26" s="60">
        <v>0</v>
      </c>
      <c r="W26" s="60">
        <v>2349175</v>
      </c>
      <c r="X26" s="60">
        <v>2758480</v>
      </c>
      <c r="Y26" s="60">
        <v>-409305</v>
      </c>
      <c r="Z26" s="140">
        <v>-14.84</v>
      </c>
      <c r="AA26" s="155">
        <v>2758480</v>
      </c>
    </row>
    <row r="27" spans="1:27" ht="13.5">
      <c r="A27" s="183" t="s">
        <v>118</v>
      </c>
      <c r="B27" s="182"/>
      <c r="C27" s="155">
        <v>1926100</v>
      </c>
      <c r="D27" s="155">
        <v>0</v>
      </c>
      <c r="E27" s="156">
        <v>1450000</v>
      </c>
      <c r="F27" s="60">
        <v>1450000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1450000</v>
      </c>
      <c r="Y27" s="60">
        <v>-1450000</v>
      </c>
      <c r="Z27" s="140">
        <v>-100</v>
      </c>
      <c r="AA27" s="155">
        <v>1450000</v>
      </c>
    </row>
    <row r="28" spans="1:27" ht="13.5">
      <c r="A28" s="183" t="s">
        <v>39</v>
      </c>
      <c r="B28" s="182"/>
      <c r="C28" s="155">
        <v>7700184</v>
      </c>
      <c r="D28" s="155">
        <v>0</v>
      </c>
      <c r="E28" s="156">
        <v>7470380</v>
      </c>
      <c r="F28" s="60">
        <v>7470380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7470380</v>
      </c>
      <c r="Y28" s="60">
        <v>-7470380</v>
      </c>
      <c r="Z28" s="140">
        <v>-100</v>
      </c>
      <c r="AA28" s="155">
        <v>7470380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120000</v>
      </c>
      <c r="F29" s="60">
        <v>120000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120000</v>
      </c>
      <c r="Y29" s="60">
        <v>-120000</v>
      </c>
      <c r="Z29" s="140">
        <v>-100</v>
      </c>
      <c r="AA29" s="155">
        <v>120000</v>
      </c>
    </row>
    <row r="30" spans="1:27" ht="13.5">
      <c r="A30" s="183" t="s">
        <v>119</v>
      </c>
      <c r="B30" s="182"/>
      <c r="C30" s="155">
        <v>8714568</v>
      </c>
      <c r="D30" s="155">
        <v>0</v>
      </c>
      <c r="E30" s="156">
        <v>162220</v>
      </c>
      <c r="F30" s="60">
        <v>162220</v>
      </c>
      <c r="G30" s="60">
        <v>1745434</v>
      </c>
      <c r="H30" s="60">
        <v>1745434</v>
      </c>
      <c r="I30" s="60">
        <v>0</v>
      </c>
      <c r="J30" s="60">
        <v>3490868</v>
      </c>
      <c r="K30" s="60">
        <v>118947</v>
      </c>
      <c r="L30" s="60">
        <v>0</v>
      </c>
      <c r="M30" s="60">
        <v>0</v>
      </c>
      <c r="N30" s="60">
        <v>118947</v>
      </c>
      <c r="O30" s="60">
        <v>0</v>
      </c>
      <c r="P30" s="60">
        <v>648284</v>
      </c>
      <c r="Q30" s="60">
        <v>1143259</v>
      </c>
      <c r="R30" s="60">
        <v>1791543</v>
      </c>
      <c r="S30" s="60">
        <v>0</v>
      </c>
      <c r="T30" s="60">
        <v>0</v>
      </c>
      <c r="U30" s="60">
        <v>0</v>
      </c>
      <c r="V30" s="60">
        <v>0</v>
      </c>
      <c r="W30" s="60">
        <v>5401358</v>
      </c>
      <c r="X30" s="60">
        <v>162220</v>
      </c>
      <c r="Y30" s="60">
        <v>5239138</v>
      </c>
      <c r="Z30" s="140">
        <v>3229.65</v>
      </c>
      <c r="AA30" s="155">
        <v>162220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3128820</v>
      </c>
      <c r="F33" s="60">
        <v>3128820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268495</v>
      </c>
      <c r="Q33" s="60">
        <v>164550</v>
      </c>
      <c r="R33" s="60">
        <v>433045</v>
      </c>
      <c r="S33" s="60">
        <v>0</v>
      </c>
      <c r="T33" s="60">
        <v>0</v>
      </c>
      <c r="U33" s="60">
        <v>0</v>
      </c>
      <c r="V33" s="60">
        <v>0</v>
      </c>
      <c r="W33" s="60">
        <v>433045</v>
      </c>
      <c r="X33" s="60">
        <v>3128820</v>
      </c>
      <c r="Y33" s="60">
        <v>-2695775</v>
      </c>
      <c r="Z33" s="140">
        <v>-86.16</v>
      </c>
      <c r="AA33" s="155">
        <v>3128820</v>
      </c>
    </row>
    <row r="34" spans="1:27" ht="13.5">
      <c r="A34" s="183" t="s">
        <v>43</v>
      </c>
      <c r="B34" s="182"/>
      <c r="C34" s="155">
        <v>19139809</v>
      </c>
      <c r="D34" s="155">
        <v>0</v>
      </c>
      <c r="E34" s="156">
        <v>44158773</v>
      </c>
      <c r="F34" s="60">
        <v>44158773</v>
      </c>
      <c r="G34" s="60">
        <v>1481318</v>
      </c>
      <c r="H34" s="60">
        <v>1481320</v>
      </c>
      <c r="I34" s="60">
        <v>1646402</v>
      </c>
      <c r="J34" s="60">
        <v>4609040</v>
      </c>
      <c r="K34" s="60">
        <v>1231710</v>
      </c>
      <c r="L34" s="60">
        <v>15794492</v>
      </c>
      <c r="M34" s="60">
        <v>510858</v>
      </c>
      <c r="N34" s="60">
        <v>17537060</v>
      </c>
      <c r="O34" s="60">
        <v>5351129</v>
      </c>
      <c r="P34" s="60">
        <v>3172425</v>
      </c>
      <c r="Q34" s="60">
        <v>3301410</v>
      </c>
      <c r="R34" s="60">
        <v>11824964</v>
      </c>
      <c r="S34" s="60">
        <v>0</v>
      </c>
      <c r="T34" s="60">
        <v>0</v>
      </c>
      <c r="U34" s="60">
        <v>0</v>
      </c>
      <c r="V34" s="60">
        <v>0</v>
      </c>
      <c r="W34" s="60">
        <v>33971064</v>
      </c>
      <c r="X34" s="60">
        <v>44158773</v>
      </c>
      <c r="Y34" s="60">
        <v>-10187709</v>
      </c>
      <c r="Z34" s="140">
        <v>-23.07</v>
      </c>
      <c r="AA34" s="155">
        <v>44158773</v>
      </c>
    </row>
    <row r="35" spans="1:27" ht="13.5">
      <c r="A35" s="181" t="s">
        <v>122</v>
      </c>
      <c r="B35" s="185"/>
      <c r="C35" s="155">
        <v>78945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58246219</v>
      </c>
      <c r="D36" s="188">
        <f>SUM(D25:D35)</f>
        <v>0</v>
      </c>
      <c r="E36" s="189">
        <f t="shared" si="1"/>
        <v>87024421</v>
      </c>
      <c r="F36" s="190">
        <f t="shared" si="1"/>
        <v>87024421</v>
      </c>
      <c r="G36" s="190">
        <f t="shared" si="1"/>
        <v>5135915</v>
      </c>
      <c r="H36" s="190">
        <f t="shared" si="1"/>
        <v>5135917</v>
      </c>
      <c r="I36" s="190">
        <f t="shared" si="1"/>
        <v>4300597</v>
      </c>
      <c r="J36" s="190">
        <f t="shared" si="1"/>
        <v>14572429</v>
      </c>
      <c r="K36" s="190">
        <f t="shared" si="1"/>
        <v>3253681</v>
      </c>
      <c r="L36" s="190">
        <f t="shared" si="1"/>
        <v>17573938</v>
      </c>
      <c r="M36" s="190">
        <f t="shared" si="1"/>
        <v>2675220</v>
      </c>
      <c r="N36" s="190">
        <f t="shared" si="1"/>
        <v>23502839</v>
      </c>
      <c r="O36" s="190">
        <f t="shared" si="1"/>
        <v>7351049</v>
      </c>
      <c r="P36" s="190">
        <f t="shared" si="1"/>
        <v>6071419</v>
      </c>
      <c r="Q36" s="190">
        <f t="shared" si="1"/>
        <v>6538342</v>
      </c>
      <c r="R36" s="190">
        <f t="shared" si="1"/>
        <v>19960810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58036078</v>
      </c>
      <c r="X36" s="190">
        <f t="shared" si="1"/>
        <v>87024421</v>
      </c>
      <c r="Y36" s="190">
        <f t="shared" si="1"/>
        <v>-28988343</v>
      </c>
      <c r="Z36" s="191">
        <f>+IF(X36&lt;&gt;0,+(Y36/X36)*100,0)</f>
        <v>-33.310584163495896</v>
      </c>
      <c r="AA36" s="188">
        <f>SUM(AA25:AA35)</f>
        <v>87024421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-4209089</v>
      </c>
      <c r="D38" s="199">
        <f>+D22-D36</f>
        <v>0</v>
      </c>
      <c r="E38" s="200">
        <f t="shared" si="2"/>
        <v>11764921</v>
      </c>
      <c r="F38" s="106">
        <f t="shared" si="2"/>
        <v>11764921</v>
      </c>
      <c r="G38" s="106">
        <f t="shared" si="2"/>
        <v>4645445</v>
      </c>
      <c r="H38" s="106">
        <f t="shared" si="2"/>
        <v>4645448</v>
      </c>
      <c r="I38" s="106">
        <f t="shared" si="2"/>
        <v>-3507569</v>
      </c>
      <c r="J38" s="106">
        <f t="shared" si="2"/>
        <v>5783324</v>
      </c>
      <c r="K38" s="106">
        <f t="shared" si="2"/>
        <v>2284654</v>
      </c>
      <c r="L38" s="106">
        <f t="shared" si="2"/>
        <v>16787987</v>
      </c>
      <c r="M38" s="106">
        <f t="shared" si="2"/>
        <v>-1312425</v>
      </c>
      <c r="N38" s="106">
        <f t="shared" si="2"/>
        <v>17760216</v>
      </c>
      <c r="O38" s="106">
        <f t="shared" si="2"/>
        <v>-6406337</v>
      </c>
      <c r="P38" s="106">
        <f t="shared" si="2"/>
        <v>-4526951</v>
      </c>
      <c r="Q38" s="106">
        <f t="shared" si="2"/>
        <v>4887473</v>
      </c>
      <c r="R38" s="106">
        <f t="shared" si="2"/>
        <v>-6045815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17497725</v>
      </c>
      <c r="X38" s="106">
        <f>IF(F22=F36,0,X22-X36)</f>
        <v>11764921</v>
      </c>
      <c r="Y38" s="106">
        <f t="shared" si="2"/>
        <v>5732804</v>
      </c>
      <c r="Z38" s="201">
        <f>+IF(X38&lt;&gt;0,+(Y38/X38)*100,0)</f>
        <v>48.72794300956207</v>
      </c>
      <c r="AA38" s="199">
        <f>+AA22-AA36</f>
        <v>11764921</v>
      </c>
    </row>
    <row r="39" spans="1:27" ht="13.5">
      <c r="A39" s="181" t="s">
        <v>46</v>
      </c>
      <c r="B39" s="185"/>
      <c r="C39" s="155">
        <v>13689180</v>
      </c>
      <c r="D39" s="155">
        <v>0</v>
      </c>
      <c r="E39" s="156">
        <v>12057350</v>
      </c>
      <c r="F39" s="60">
        <v>12057350</v>
      </c>
      <c r="G39" s="60">
        <v>993266</v>
      </c>
      <c r="H39" s="60">
        <v>993267</v>
      </c>
      <c r="I39" s="60">
        <v>585538</v>
      </c>
      <c r="J39" s="60">
        <v>2572071</v>
      </c>
      <c r="K39" s="60">
        <v>2250212</v>
      </c>
      <c r="L39" s="60">
        <v>1906869</v>
      </c>
      <c r="M39" s="60">
        <v>1442937</v>
      </c>
      <c r="N39" s="60">
        <v>5600018</v>
      </c>
      <c r="O39" s="60">
        <v>0</v>
      </c>
      <c r="P39" s="60">
        <v>0</v>
      </c>
      <c r="Q39" s="60">
        <v>1138268</v>
      </c>
      <c r="R39" s="60">
        <v>1138268</v>
      </c>
      <c r="S39" s="60">
        <v>0</v>
      </c>
      <c r="T39" s="60">
        <v>0</v>
      </c>
      <c r="U39" s="60">
        <v>0</v>
      </c>
      <c r="V39" s="60">
        <v>0</v>
      </c>
      <c r="W39" s="60">
        <v>9310357</v>
      </c>
      <c r="X39" s="60">
        <v>12057350</v>
      </c>
      <c r="Y39" s="60">
        <v>-2746993</v>
      </c>
      <c r="Z39" s="140">
        <v>-22.78</v>
      </c>
      <c r="AA39" s="155">
        <v>12057350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9480091</v>
      </c>
      <c r="D42" s="206">
        <f>SUM(D38:D41)</f>
        <v>0</v>
      </c>
      <c r="E42" s="207">
        <f t="shared" si="3"/>
        <v>23822271</v>
      </c>
      <c r="F42" s="88">
        <f t="shared" si="3"/>
        <v>23822271</v>
      </c>
      <c r="G42" s="88">
        <f t="shared" si="3"/>
        <v>5638711</v>
      </c>
      <c r="H42" s="88">
        <f t="shared" si="3"/>
        <v>5638715</v>
      </c>
      <c r="I42" s="88">
        <f t="shared" si="3"/>
        <v>-2922031</v>
      </c>
      <c r="J42" s="88">
        <f t="shared" si="3"/>
        <v>8355395</v>
      </c>
      <c r="K42" s="88">
        <f t="shared" si="3"/>
        <v>4534866</v>
      </c>
      <c r="L42" s="88">
        <f t="shared" si="3"/>
        <v>18694856</v>
      </c>
      <c r="M42" s="88">
        <f t="shared" si="3"/>
        <v>130512</v>
      </c>
      <c r="N42" s="88">
        <f t="shared" si="3"/>
        <v>23360234</v>
      </c>
      <c r="O42" s="88">
        <f t="shared" si="3"/>
        <v>-6406337</v>
      </c>
      <c r="P42" s="88">
        <f t="shared" si="3"/>
        <v>-4526951</v>
      </c>
      <c r="Q42" s="88">
        <f t="shared" si="3"/>
        <v>6025741</v>
      </c>
      <c r="R42" s="88">
        <f t="shared" si="3"/>
        <v>-4907547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26808082</v>
      </c>
      <c r="X42" s="88">
        <f t="shared" si="3"/>
        <v>23822271</v>
      </c>
      <c r="Y42" s="88">
        <f t="shared" si="3"/>
        <v>2985811</v>
      </c>
      <c r="Z42" s="208">
        <f>+IF(X42&lt;&gt;0,+(Y42/X42)*100,0)</f>
        <v>12.533695884829788</v>
      </c>
      <c r="AA42" s="206">
        <f>SUM(AA38:AA41)</f>
        <v>23822271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9480091</v>
      </c>
      <c r="D44" s="210">
        <f>+D42-D43</f>
        <v>0</v>
      </c>
      <c r="E44" s="211">
        <f t="shared" si="4"/>
        <v>23822271</v>
      </c>
      <c r="F44" s="77">
        <f t="shared" si="4"/>
        <v>23822271</v>
      </c>
      <c r="G44" s="77">
        <f t="shared" si="4"/>
        <v>5638711</v>
      </c>
      <c r="H44" s="77">
        <f t="shared" si="4"/>
        <v>5638715</v>
      </c>
      <c r="I44" s="77">
        <f t="shared" si="4"/>
        <v>-2922031</v>
      </c>
      <c r="J44" s="77">
        <f t="shared" si="4"/>
        <v>8355395</v>
      </c>
      <c r="K44" s="77">
        <f t="shared" si="4"/>
        <v>4534866</v>
      </c>
      <c r="L44" s="77">
        <f t="shared" si="4"/>
        <v>18694856</v>
      </c>
      <c r="M44" s="77">
        <f t="shared" si="4"/>
        <v>130512</v>
      </c>
      <c r="N44" s="77">
        <f t="shared" si="4"/>
        <v>23360234</v>
      </c>
      <c r="O44" s="77">
        <f t="shared" si="4"/>
        <v>-6406337</v>
      </c>
      <c r="P44" s="77">
        <f t="shared" si="4"/>
        <v>-4526951</v>
      </c>
      <c r="Q44" s="77">
        <f t="shared" si="4"/>
        <v>6025741</v>
      </c>
      <c r="R44" s="77">
        <f t="shared" si="4"/>
        <v>-4907547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26808082</v>
      </c>
      <c r="X44" s="77">
        <f t="shared" si="4"/>
        <v>23822271</v>
      </c>
      <c r="Y44" s="77">
        <f t="shared" si="4"/>
        <v>2985811</v>
      </c>
      <c r="Z44" s="212">
        <f>+IF(X44&lt;&gt;0,+(Y44/X44)*100,0)</f>
        <v>12.533695884829788</v>
      </c>
      <c r="AA44" s="210">
        <f>+AA42-AA43</f>
        <v>23822271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9480091</v>
      </c>
      <c r="D46" s="206">
        <f>SUM(D44:D45)</f>
        <v>0</v>
      </c>
      <c r="E46" s="207">
        <f t="shared" si="5"/>
        <v>23822271</v>
      </c>
      <c r="F46" s="88">
        <f t="shared" si="5"/>
        <v>23822271</v>
      </c>
      <c r="G46" s="88">
        <f t="shared" si="5"/>
        <v>5638711</v>
      </c>
      <c r="H46" s="88">
        <f t="shared" si="5"/>
        <v>5638715</v>
      </c>
      <c r="I46" s="88">
        <f t="shared" si="5"/>
        <v>-2922031</v>
      </c>
      <c r="J46" s="88">
        <f t="shared" si="5"/>
        <v>8355395</v>
      </c>
      <c r="K46" s="88">
        <f t="shared" si="5"/>
        <v>4534866</v>
      </c>
      <c r="L46" s="88">
        <f t="shared" si="5"/>
        <v>18694856</v>
      </c>
      <c r="M46" s="88">
        <f t="shared" si="5"/>
        <v>130512</v>
      </c>
      <c r="N46" s="88">
        <f t="shared" si="5"/>
        <v>23360234</v>
      </c>
      <c r="O46" s="88">
        <f t="shared" si="5"/>
        <v>-6406337</v>
      </c>
      <c r="P46" s="88">
        <f t="shared" si="5"/>
        <v>-4526951</v>
      </c>
      <c r="Q46" s="88">
        <f t="shared" si="5"/>
        <v>6025741</v>
      </c>
      <c r="R46" s="88">
        <f t="shared" si="5"/>
        <v>-4907547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26808082</v>
      </c>
      <c r="X46" s="88">
        <f t="shared" si="5"/>
        <v>23822271</v>
      </c>
      <c r="Y46" s="88">
        <f t="shared" si="5"/>
        <v>2985811</v>
      </c>
      <c r="Z46" s="208">
        <f>+IF(X46&lt;&gt;0,+(Y46/X46)*100,0)</f>
        <v>12.533695884829788</v>
      </c>
      <c r="AA46" s="206">
        <f>SUM(AA44:AA45)</f>
        <v>23822271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9480091</v>
      </c>
      <c r="D48" s="217">
        <f>SUM(D46:D47)</f>
        <v>0</v>
      </c>
      <c r="E48" s="218">
        <f t="shared" si="6"/>
        <v>23822271</v>
      </c>
      <c r="F48" s="219">
        <f t="shared" si="6"/>
        <v>23822271</v>
      </c>
      <c r="G48" s="219">
        <f t="shared" si="6"/>
        <v>5638711</v>
      </c>
      <c r="H48" s="220">
        <f t="shared" si="6"/>
        <v>5638715</v>
      </c>
      <c r="I48" s="220">
        <f t="shared" si="6"/>
        <v>-2922031</v>
      </c>
      <c r="J48" s="220">
        <f t="shared" si="6"/>
        <v>8355395</v>
      </c>
      <c r="K48" s="220">
        <f t="shared" si="6"/>
        <v>4534866</v>
      </c>
      <c r="L48" s="220">
        <f t="shared" si="6"/>
        <v>18694856</v>
      </c>
      <c r="M48" s="219">
        <f t="shared" si="6"/>
        <v>130512</v>
      </c>
      <c r="N48" s="219">
        <f t="shared" si="6"/>
        <v>23360234</v>
      </c>
      <c r="O48" s="220">
        <f t="shared" si="6"/>
        <v>-6406337</v>
      </c>
      <c r="P48" s="220">
        <f t="shared" si="6"/>
        <v>-4526951</v>
      </c>
      <c r="Q48" s="220">
        <f t="shared" si="6"/>
        <v>6025741</v>
      </c>
      <c r="R48" s="220">
        <f t="shared" si="6"/>
        <v>-4907547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26808082</v>
      </c>
      <c r="X48" s="220">
        <f t="shared" si="6"/>
        <v>23822271</v>
      </c>
      <c r="Y48" s="220">
        <f t="shared" si="6"/>
        <v>2985811</v>
      </c>
      <c r="Z48" s="221">
        <f>+IF(X48&lt;&gt;0,+(Y48/X48)*100,0)</f>
        <v>12.533695884829788</v>
      </c>
      <c r="AA48" s="222">
        <f>SUM(AA46:AA47)</f>
        <v>23822271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2172012</v>
      </c>
      <c r="D5" s="153">
        <f>SUM(D6:D8)</f>
        <v>0</v>
      </c>
      <c r="E5" s="154">
        <f t="shared" si="0"/>
        <v>33580</v>
      </c>
      <c r="F5" s="100">
        <f t="shared" si="0"/>
        <v>33580</v>
      </c>
      <c r="G5" s="100">
        <f t="shared" si="0"/>
        <v>21950</v>
      </c>
      <c r="H5" s="100">
        <f t="shared" si="0"/>
        <v>605726</v>
      </c>
      <c r="I5" s="100">
        <f t="shared" si="0"/>
        <v>0</v>
      </c>
      <c r="J5" s="100">
        <f t="shared" si="0"/>
        <v>627676</v>
      </c>
      <c r="K5" s="100">
        <f t="shared" si="0"/>
        <v>6703</v>
      </c>
      <c r="L5" s="100">
        <f t="shared" si="0"/>
        <v>14486</v>
      </c>
      <c r="M5" s="100">
        <f t="shared" si="0"/>
        <v>0</v>
      </c>
      <c r="N5" s="100">
        <f t="shared" si="0"/>
        <v>21189</v>
      </c>
      <c r="O5" s="100">
        <f t="shared" si="0"/>
        <v>4457</v>
      </c>
      <c r="P5" s="100">
        <f t="shared" si="0"/>
        <v>21370</v>
      </c>
      <c r="Q5" s="100">
        <f t="shared" si="0"/>
        <v>26430</v>
      </c>
      <c r="R5" s="100">
        <f t="shared" si="0"/>
        <v>52257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701122</v>
      </c>
      <c r="X5" s="100">
        <f t="shared" si="0"/>
        <v>33580</v>
      </c>
      <c r="Y5" s="100">
        <f t="shared" si="0"/>
        <v>667542</v>
      </c>
      <c r="Z5" s="137">
        <f>+IF(X5&lt;&gt;0,+(Y5/X5)*100,0)</f>
        <v>1987.9154258487195</v>
      </c>
      <c r="AA5" s="153">
        <f>SUM(AA6:AA8)</f>
        <v>33580</v>
      </c>
    </row>
    <row r="6" spans="1:27" ht="13.5">
      <c r="A6" s="138" t="s">
        <v>75</v>
      </c>
      <c r="B6" s="136"/>
      <c r="C6" s="155">
        <v>2105125</v>
      </c>
      <c r="D6" s="155"/>
      <c r="E6" s="156"/>
      <c r="F6" s="60"/>
      <c r="G6" s="60"/>
      <c r="H6" s="60">
        <v>605726</v>
      </c>
      <c r="I6" s="60"/>
      <c r="J6" s="60">
        <v>605726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605726</v>
      </c>
      <c r="X6" s="60"/>
      <c r="Y6" s="60">
        <v>605726</v>
      </c>
      <c r="Z6" s="140"/>
      <c r="AA6" s="62"/>
    </row>
    <row r="7" spans="1:27" ht="13.5">
      <c r="A7" s="138" t="s">
        <v>76</v>
      </c>
      <c r="B7" s="136"/>
      <c r="C7" s="157">
        <v>54198</v>
      </c>
      <c r="D7" s="157"/>
      <c r="E7" s="158">
        <v>25000</v>
      </c>
      <c r="F7" s="159">
        <v>25000</v>
      </c>
      <c r="G7" s="159"/>
      <c r="H7" s="159"/>
      <c r="I7" s="159"/>
      <c r="J7" s="159"/>
      <c r="K7" s="159">
        <v>5403</v>
      </c>
      <c r="L7" s="159">
        <v>13486</v>
      </c>
      <c r="M7" s="159"/>
      <c r="N7" s="159">
        <v>18889</v>
      </c>
      <c r="O7" s="159">
        <v>450</v>
      </c>
      <c r="P7" s="159">
        <v>21370</v>
      </c>
      <c r="Q7" s="159"/>
      <c r="R7" s="159">
        <v>21820</v>
      </c>
      <c r="S7" s="159"/>
      <c r="T7" s="159"/>
      <c r="U7" s="159"/>
      <c r="V7" s="159"/>
      <c r="W7" s="159">
        <v>40709</v>
      </c>
      <c r="X7" s="159">
        <v>25000</v>
      </c>
      <c r="Y7" s="159">
        <v>15709</v>
      </c>
      <c r="Z7" s="141">
        <v>62.84</v>
      </c>
      <c r="AA7" s="225">
        <v>25000</v>
      </c>
    </row>
    <row r="8" spans="1:27" ht="13.5">
      <c r="A8" s="138" t="s">
        <v>77</v>
      </c>
      <c r="B8" s="136"/>
      <c r="C8" s="155">
        <v>12689</v>
      </c>
      <c r="D8" s="155"/>
      <c r="E8" s="156">
        <v>8580</v>
      </c>
      <c r="F8" s="60">
        <v>8580</v>
      </c>
      <c r="G8" s="60">
        <v>21950</v>
      </c>
      <c r="H8" s="60"/>
      <c r="I8" s="60"/>
      <c r="J8" s="60">
        <v>21950</v>
      </c>
      <c r="K8" s="60">
        <v>1300</v>
      </c>
      <c r="L8" s="60">
        <v>1000</v>
      </c>
      <c r="M8" s="60"/>
      <c r="N8" s="60">
        <v>2300</v>
      </c>
      <c r="O8" s="60">
        <v>4007</v>
      </c>
      <c r="P8" s="60"/>
      <c r="Q8" s="60">
        <v>26430</v>
      </c>
      <c r="R8" s="60">
        <v>30437</v>
      </c>
      <c r="S8" s="60"/>
      <c r="T8" s="60"/>
      <c r="U8" s="60"/>
      <c r="V8" s="60"/>
      <c r="W8" s="60">
        <v>54687</v>
      </c>
      <c r="X8" s="60">
        <v>8580</v>
      </c>
      <c r="Y8" s="60">
        <v>46107</v>
      </c>
      <c r="Z8" s="140">
        <v>537.38</v>
      </c>
      <c r="AA8" s="62">
        <v>8580</v>
      </c>
    </row>
    <row r="9" spans="1:27" ht="13.5">
      <c r="A9" s="135" t="s">
        <v>78</v>
      </c>
      <c r="B9" s="136"/>
      <c r="C9" s="153">
        <f aca="true" t="shared" si="1" ref="C9:Y9">SUM(C10:C14)</f>
        <v>3734110</v>
      </c>
      <c r="D9" s="153">
        <f>SUM(D10:D14)</f>
        <v>0</v>
      </c>
      <c r="E9" s="154">
        <f t="shared" si="1"/>
        <v>5815000</v>
      </c>
      <c r="F9" s="100">
        <f t="shared" si="1"/>
        <v>5815000</v>
      </c>
      <c r="G9" s="100">
        <f t="shared" si="1"/>
        <v>401024</v>
      </c>
      <c r="H9" s="100">
        <f t="shared" si="1"/>
        <v>979784</v>
      </c>
      <c r="I9" s="100">
        <f t="shared" si="1"/>
        <v>0</v>
      </c>
      <c r="J9" s="100">
        <f t="shared" si="1"/>
        <v>1380808</v>
      </c>
      <c r="K9" s="100">
        <f t="shared" si="1"/>
        <v>655804</v>
      </c>
      <c r="L9" s="100">
        <f t="shared" si="1"/>
        <v>286110</v>
      </c>
      <c r="M9" s="100">
        <f t="shared" si="1"/>
        <v>1442937</v>
      </c>
      <c r="N9" s="100">
        <f t="shared" si="1"/>
        <v>2384851</v>
      </c>
      <c r="O9" s="100">
        <f t="shared" si="1"/>
        <v>0</v>
      </c>
      <c r="P9" s="100">
        <f t="shared" si="1"/>
        <v>85918</v>
      </c>
      <c r="Q9" s="100">
        <f t="shared" si="1"/>
        <v>204419</v>
      </c>
      <c r="R9" s="100">
        <f t="shared" si="1"/>
        <v>290337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4055996</v>
      </c>
      <c r="X9" s="100">
        <f t="shared" si="1"/>
        <v>5815000</v>
      </c>
      <c r="Y9" s="100">
        <f t="shared" si="1"/>
        <v>-1759004</v>
      </c>
      <c r="Z9" s="137">
        <f>+IF(X9&lt;&gt;0,+(Y9/X9)*100,0)</f>
        <v>-30.249423903697338</v>
      </c>
      <c r="AA9" s="102">
        <f>SUM(AA10:AA14)</f>
        <v>5815000</v>
      </c>
    </row>
    <row r="10" spans="1:27" ht="13.5">
      <c r="A10" s="138" t="s">
        <v>79</v>
      </c>
      <c r="B10" s="136"/>
      <c r="C10" s="155">
        <v>432731</v>
      </c>
      <c r="D10" s="155"/>
      <c r="E10" s="156">
        <v>2750000</v>
      </c>
      <c r="F10" s="60">
        <v>2750000</v>
      </c>
      <c r="G10" s="60">
        <v>401024</v>
      </c>
      <c r="H10" s="60">
        <v>707373</v>
      </c>
      <c r="I10" s="60"/>
      <c r="J10" s="60">
        <v>1108397</v>
      </c>
      <c r="K10" s="60">
        <v>655804</v>
      </c>
      <c r="L10" s="60">
        <v>286110</v>
      </c>
      <c r="M10" s="60">
        <v>958081</v>
      </c>
      <c r="N10" s="60">
        <v>1899995</v>
      </c>
      <c r="O10" s="60"/>
      <c r="P10" s="60"/>
      <c r="Q10" s="60"/>
      <c r="R10" s="60"/>
      <c r="S10" s="60"/>
      <c r="T10" s="60"/>
      <c r="U10" s="60"/>
      <c r="V10" s="60"/>
      <c r="W10" s="60">
        <v>3008392</v>
      </c>
      <c r="X10" s="60">
        <v>2750000</v>
      </c>
      <c r="Y10" s="60">
        <v>258392</v>
      </c>
      <c r="Z10" s="140">
        <v>9.4</v>
      </c>
      <c r="AA10" s="62">
        <v>2750000</v>
      </c>
    </row>
    <row r="11" spans="1:27" ht="13.5">
      <c r="A11" s="138" t="s">
        <v>80</v>
      </c>
      <c r="B11" s="136"/>
      <c r="C11" s="155">
        <v>177442</v>
      </c>
      <c r="D11" s="155"/>
      <c r="E11" s="156">
        <v>3000000</v>
      </c>
      <c r="F11" s="60">
        <v>3000000</v>
      </c>
      <c r="G11" s="60"/>
      <c r="H11" s="60">
        <v>272411</v>
      </c>
      <c r="I11" s="60"/>
      <c r="J11" s="60">
        <v>272411</v>
      </c>
      <c r="K11" s="60"/>
      <c r="L11" s="60"/>
      <c r="M11" s="60">
        <v>484856</v>
      </c>
      <c r="N11" s="60">
        <v>484856</v>
      </c>
      <c r="O11" s="60"/>
      <c r="P11" s="60">
        <v>85918</v>
      </c>
      <c r="Q11" s="60">
        <v>204419</v>
      </c>
      <c r="R11" s="60">
        <v>290337</v>
      </c>
      <c r="S11" s="60"/>
      <c r="T11" s="60"/>
      <c r="U11" s="60"/>
      <c r="V11" s="60"/>
      <c r="W11" s="60">
        <v>1047604</v>
      </c>
      <c r="X11" s="60">
        <v>3000000</v>
      </c>
      <c r="Y11" s="60">
        <v>-1952396</v>
      </c>
      <c r="Z11" s="140">
        <v>-65.08</v>
      </c>
      <c r="AA11" s="62">
        <v>3000000</v>
      </c>
    </row>
    <row r="12" spans="1:27" ht="13.5">
      <c r="A12" s="138" t="s">
        <v>81</v>
      </c>
      <c r="B12" s="136"/>
      <c r="C12" s="155">
        <v>3123937</v>
      </c>
      <c r="D12" s="155"/>
      <c r="E12" s="156">
        <v>65000</v>
      </c>
      <c r="F12" s="60">
        <v>65000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65000</v>
      </c>
      <c r="Y12" s="60">
        <v>-65000</v>
      </c>
      <c r="Z12" s="140">
        <v>-100</v>
      </c>
      <c r="AA12" s="62">
        <v>65000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7636609</v>
      </c>
      <c r="D15" s="153">
        <f>SUM(D16:D18)</f>
        <v>0</v>
      </c>
      <c r="E15" s="154">
        <f t="shared" si="2"/>
        <v>6352350</v>
      </c>
      <c r="F15" s="100">
        <f t="shared" si="2"/>
        <v>6352350</v>
      </c>
      <c r="G15" s="100">
        <f t="shared" si="2"/>
        <v>0</v>
      </c>
      <c r="H15" s="100">
        <f t="shared" si="2"/>
        <v>0</v>
      </c>
      <c r="I15" s="100">
        <f t="shared" si="2"/>
        <v>585538</v>
      </c>
      <c r="J15" s="100">
        <f t="shared" si="2"/>
        <v>585538</v>
      </c>
      <c r="K15" s="100">
        <f t="shared" si="2"/>
        <v>1594407</v>
      </c>
      <c r="L15" s="100">
        <f t="shared" si="2"/>
        <v>1620759</v>
      </c>
      <c r="M15" s="100">
        <f t="shared" si="2"/>
        <v>0</v>
      </c>
      <c r="N15" s="100">
        <f t="shared" si="2"/>
        <v>3215166</v>
      </c>
      <c r="O15" s="100">
        <f t="shared" si="2"/>
        <v>0</v>
      </c>
      <c r="P15" s="100">
        <f t="shared" si="2"/>
        <v>128629</v>
      </c>
      <c r="Q15" s="100">
        <f t="shared" si="2"/>
        <v>968829</v>
      </c>
      <c r="R15" s="100">
        <f t="shared" si="2"/>
        <v>1097458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4898162</v>
      </c>
      <c r="X15" s="100">
        <f t="shared" si="2"/>
        <v>6352350</v>
      </c>
      <c r="Y15" s="100">
        <f t="shared" si="2"/>
        <v>-1454188</v>
      </c>
      <c r="Z15" s="137">
        <f>+IF(X15&lt;&gt;0,+(Y15/X15)*100,0)</f>
        <v>-22.892126535848938</v>
      </c>
      <c r="AA15" s="102">
        <f>SUM(AA16:AA18)</f>
        <v>6352350</v>
      </c>
    </row>
    <row r="16" spans="1:27" ht="13.5">
      <c r="A16" s="138" t="s">
        <v>85</v>
      </c>
      <c r="B16" s="136"/>
      <c r="C16" s="155">
        <v>447202</v>
      </c>
      <c r="D16" s="155"/>
      <c r="E16" s="156">
        <v>45000</v>
      </c>
      <c r="F16" s="60">
        <v>45000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105056</v>
      </c>
      <c r="Q16" s="60">
        <v>34980</v>
      </c>
      <c r="R16" s="60">
        <v>140036</v>
      </c>
      <c r="S16" s="60"/>
      <c r="T16" s="60"/>
      <c r="U16" s="60"/>
      <c r="V16" s="60"/>
      <c r="W16" s="60">
        <v>140036</v>
      </c>
      <c r="X16" s="60">
        <v>45000</v>
      </c>
      <c r="Y16" s="60">
        <v>95036</v>
      </c>
      <c r="Z16" s="140">
        <v>211.19</v>
      </c>
      <c r="AA16" s="62">
        <v>45000</v>
      </c>
    </row>
    <row r="17" spans="1:27" ht="13.5">
      <c r="A17" s="138" t="s">
        <v>86</v>
      </c>
      <c r="B17" s="136"/>
      <c r="C17" s="155">
        <v>7189407</v>
      </c>
      <c r="D17" s="155"/>
      <c r="E17" s="156">
        <v>6307350</v>
      </c>
      <c r="F17" s="60">
        <v>6307350</v>
      </c>
      <c r="G17" s="60"/>
      <c r="H17" s="60"/>
      <c r="I17" s="60">
        <v>585538</v>
      </c>
      <c r="J17" s="60">
        <v>585538</v>
      </c>
      <c r="K17" s="60">
        <v>1594407</v>
      </c>
      <c r="L17" s="60">
        <v>1620759</v>
      </c>
      <c r="M17" s="60"/>
      <c r="N17" s="60">
        <v>3215166</v>
      </c>
      <c r="O17" s="60"/>
      <c r="P17" s="60">
        <v>23573</v>
      </c>
      <c r="Q17" s="60">
        <v>933849</v>
      </c>
      <c r="R17" s="60">
        <v>957422</v>
      </c>
      <c r="S17" s="60"/>
      <c r="T17" s="60"/>
      <c r="U17" s="60"/>
      <c r="V17" s="60"/>
      <c r="W17" s="60">
        <v>4758126</v>
      </c>
      <c r="X17" s="60">
        <v>6307350</v>
      </c>
      <c r="Y17" s="60">
        <v>-1549224</v>
      </c>
      <c r="Z17" s="140">
        <v>-24.56</v>
      </c>
      <c r="AA17" s="62">
        <v>6307350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375782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>
        <v>375782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13918513</v>
      </c>
      <c r="D25" s="217">
        <f>+D5+D9+D15+D19+D24</f>
        <v>0</v>
      </c>
      <c r="E25" s="230">
        <f t="shared" si="4"/>
        <v>12200930</v>
      </c>
      <c r="F25" s="219">
        <f t="shared" si="4"/>
        <v>12200930</v>
      </c>
      <c r="G25" s="219">
        <f t="shared" si="4"/>
        <v>422974</v>
      </c>
      <c r="H25" s="219">
        <f t="shared" si="4"/>
        <v>1585510</v>
      </c>
      <c r="I25" s="219">
        <f t="shared" si="4"/>
        <v>585538</v>
      </c>
      <c r="J25" s="219">
        <f t="shared" si="4"/>
        <v>2594022</v>
      </c>
      <c r="K25" s="219">
        <f t="shared" si="4"/>
        <v>2256914</v>
      </c>
      <c r="L25" s="219">
        <f t="shared" si="4"/>
        <v>1921355</v>
      </c>
      <c r="M25" s="219">
        <f t="shared" si="4"/>
        <v>1442937</v>
      </c>
      <c r="N25" s="219">
        <f t="shared" si="4"/>
        <v>5621206</v>
      </c>
      <c r="O25" s="219">
        <f t="shared" si="4"/>
        <v>4457</v>
      </c>
      <c r="P25" s="219">
        <f t="shared" si="4"/>
        <v>235917</v>
      </c>
      <c r="Q25" s="219">
        <f t="shared" si="4"/>
        <v>1199678</v>
      </c>
      <c r="R25" s="219">
        <f t="shared" si="4"/>
        <v>1440052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9655280</v>
      </c>
      <c r="X25" s="219">
        <f t="shared" si="4"/>
        <v>12200930</v>
      </c>
      <c r="Y25" s="219">
        <f t="shared" si="4"/>
        <v>-2545650</v>
      </c>
      <c r="Z25" s="231">
        <f>+IF(X25&lt;&gt;0,+(Y25/X25)*100,0)</f>
        <v>-20.8643931241307</v>
      </c>
      <c r="AA25" s="232">
        <f>+AA5+AA9+AA15+AA19+AA24</f>
        <v>12200930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7368720</v>
      </c>
      <c r="D28" s="155"/>
      <c r="E28" s="156">
        <v>12057350</v>
      </c>
      <c r="F28" s="60">
        <v>12057350</v>
      </c>
      <c r="G28" s="60">
        <v>401024</v>
      </c>
      <c r="H28" s="60">
        <v>1585510</v>
      </c>
      <c r="I28" s="60">
        <v>585538</v>
      </c>
      <c r="J28" s="60">
        <v>2572072</v>
      </c>
      <c r="K28" s="60">
        <v>2250211</v>
      </c>
      <c r="L28" s="60">
        <v>1906869</v>
      </c>
      <c r="M28" s="60">
        <v>1442937</v>
      </c>
      <c r="N28" s="60">
        <v>5600017</v>
      </c>
      <c r="O28" s="60"/>
      <c r="P28" s="60">
        <v>214547</v>
      </c>
      <c r="Q28" s="60">
        <v>1138268</v>
      </c>
      <c r="R28" s="60">
        <v>1352815</v>
      </c>
      <c r="S28" s="60"/>
      <c r="T28" s="60"/>
      <c r="U28" s="60"/>
      <c r="V28" s="60"/>
      <c r="W28" s="60">
        <v>9524904</v>
      </c>
      <c r="X28" s="60">
        <v>12057350</v>
      </c>
      <c r="Y28" s="60">
        <v>-2532446</v>
      </c>
      <c r="Z28" s="140">
        <v>-21</v>
      </c>
      <c r="AA28" s="155">
        <v>12057350</v>
      </c>
    </row>
    <row r="29" spans="1:27" ht="13.5">
      <c r="A29" s="234" t="s">
        <v>134</v>
      </c>
      <c r="B29" s="136"/>
      <c r="C29" s="155">
        <v>5676444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701462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13746626</v>
      </c>
      <c r="D32" s="210">
        <f>SUM(D28:D31)</f>
        <v>0</v>
      </c>
      <c r="E32" s="211">
        <f t="shared" si="5"/>
        <v>12057350</v>
      </c>
      <c r="F32" s="77">
        <f t="shared" si="5"/>
        <v>12057350</v>
      </c>
      <c r="G32" s="77">
        <f t="shared" si="5"/>
        <v>401024</v>
      </c>
      <c r="H32" s="77">
        <f t="shared" si="5"/>
        <v>1585510</v>
      </c>
      <c r="I32" s="77">
        <f t="shared" si="5"/>
        <v>585538</v>
      </c>
      <c r="J32" s="77">
        <f t="shared" si="5"/>
        <v>2572072</v>
      </c>
      <c r="K32" s="77">
        <f t="shared" si="5"/>
        <v>2250211</v>
      </c>
      <c r="L32" s="77">
        <f t="shared" si="5"/>
        <v>1906869</v>
      </c>
      <c r="M32" s="77">
        <f t="shared" si="5"/>
        <v>1442937</v>
      </c>
      <c r="N32" s="77">
        <f t="shared" si="5"/>
        <v>5600017</v>
      </c>
      <c r="O32" s="77">
        <f t="shared" si="5"/>
        <v>0</v>
      </c>
      <c r="P32" s="77">
        <f t="shared" si="5"/>
        <v>214547</v>
      </c>
      <c r="Q32" s="77">
        <f t="shared" si="5"/>
        <v>1138268</v>
      </c>
      <c r="R32" s="77">
        <f t="shared" si="5"/>
        <v>1352815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9524904</v>
      </c>
      <c r="X32" s="77">
        <f t="shared" si="5"/>
        <v>12057350</v>
      </c>
      <c r="Y32" s="77">
        <f t="shared" si="5"/>
        <v>-2532446</v>
      </c>
      <c r="Z32" s="212">
        <f>+IF(X32&lt;&gt;0,+(Y32/X32)*100,0)</f>
        <v>-21.003338212791366</v>
      </c>
      <c r="AA32" s="79">
        <f>SUM(AA28:AA31)</f>
        <v>12057350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171887</v>
      </c>
      <c r="D35" s="155"/>
      <c r="E35" s="156">
        <v>143580</v>
      </c>
      <c r="F35" s="60">
        <v>143580</v>
      </c>
      <c r="G35" s="60">
        <v>21950</v>
      </c>
      <c r="H35" s="60"/>
      <c r="I35" s="60"/>
      <c r="J35" s="60">
        <v>21950</v>
      </c>
      <c r="K35" s="60">
        <v>6703</v>
      </c>
      <c r="L35" s="60">
        <v>14486</v>
      </c>
      <c r="M35" s="60"/>
      <c r="N35" s="60">
        <v>21189</v>
      </c>
      <c r="O35" s="60">
        <v>4457</v>
      </c>
      <c r="P35" s="60">
        <v>21370</v>
      </c>
      <c r="Q35" s="60">
        <v>61410</v>
      </c>
      <c r="R35" s="60">
        <v>87237</v>
      </c>
      <c r="S35" s="60"/>
      <c r="T35" s="60"/>
      <c r="U35" s="60"/>
      <c r="V35" s="60"/>
      <c r="W35" s="60">
        <v>130376</v>
      </c>
      <c r="X35" s="60">
        <v>143580</v>
      </c>
      <c r="Y35" s="60">
        <v>-13204</v>
      </c>
      <c r="Z35" s="140">
        <v>-9.2</v>
      </c>
      <c r="AA35" s="62">
        <v>143580</v>
      </c>
    </row>
    <row r="36" spans="1:27" ht="13.5">
      <c r="A36" s="238" t="s">
        <v>139</v>
      </c>
      <c r="B36" s="149"/>
      <c r="C36" s="222">
        <f aca="true" t="shared" si="6" ref="C36:Y36">SUM(C32:C35)</f>
        <v>13918513</v>
      </c>
      <c r="D36" s="222">
        <f>SUM(D32:D35)</f>
        <v>0</v>
      </c>
      <c r="E36" s="218">
        <f t="shared" si="6"/>
        <v>12200930</v>
      </c>
      <c r="F36" s="220">
        <f t="shared" si="6"/>
        <v>12200930</v>
      </c>
      <c r="G36" s="220">
        <f t="shared" si="6"/>
        <v>422974</v>
      </c>
      <c r="H36" s="220">
        <f t="shared" si="6"/>
        <v>1585510</v>
      </c>
      <c r="I36" s="220">
        <f t="shared" si="6"/>
        <v>585538</v>
      </c>
      <c r="J36" s="220">
        <f t="shared" si="6"/>
        <v>2594022</v>
      </c>
      <c r="K36" s="220">
        <f t="shared" si="6"/>
        <v>2256914</v>
      </c>
      <c r="L36" s="220">
        <f t="shared" si="6"/>
        <v>1921355</v>
      </c>
      <c r="M36" s="220">
        <f t="shared" si="6"/>
        <v>1442937</v>
      </c>
      <c r="N36" s="220">
        <f t="shared" si="6"/>
        <v>5621206</v>
      </c>
      <c r="O36" s="220">
        <f t="shared" si="6"/>
        <v>4457</v>
      </c>
      <c r="P36" s="220">
        <f t="shared" si="6"/>
        <v>235917</v>
      </c>
      <c r="Q36" s="220">
        <f t="shared" si="6"/>
        <v>1199678</v>
      </c>
      <c r="R36" s="220">
        <f t="shared" si="6"/>
        <v>1440052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9655280</v>
      </c>
      <c r="X36" s="220">
        <f t="shared" si="6"/>
        <v>12200930</v>
      </c>
      <c r="Y36" s="220">
        <f t="shared" si="6"/>
        <v>-2545650</v>
      </c>
      <c r="Z36" s="221">
        <f>+IF(X36&lt;&gt;0,+(Y36/X36)*100,0)</f>
        <v>-20.8643931241307</v>
      </c>
      <c r="AA36" s="239">
        <f>SUM(AA32:AA35)</f>
        <v>12200930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14532963</v>
      </c>
      <c r="D6" s="155"/>
      <c r="E6" s="59">
        <v>37352058</v>
      </c>
      <c r="F6" s="60">
        <v>37352058</v>
      </c>
      <c r="G6" s="60">
        <v>40523063</v>
      </c>
      <c r="H6" s="60">
        <v>25250419</v>
      </c>
      <c r="I6" s="60">
        <v>21314413</v>
      </c>
      <c r="J6" s="60">
        <v>21314413</v>
      </c>
      <c r="K6" s="60">
        <v>10389591</v>
      </c>
      <c r="L6" s="60">
        <v>33450390</v>
      </c>
      <c r="M6" s="60">
        <v>33050224</v>
      </c>
      <c r="N6" s="60">
        <v>33050224</v>
      </c>
      <c r="O6" s="60"/>
      <c r="P6" s="60"/>
      <c r="Q6" s="60"/>
      <c r="R6" s="60"/>
      <c r="S6" s="60"/>
      <c r="T6" s="60"/>
      <c r="U6" s="60"/>
      <c r="V6" s="60"/>
      <c r="W6" s="60"/>
      <c r="X6" s="60">
        <v>37352058</v>
      </c>
      <c r="Y6" s="60">
        <v>-37352058</v>
      </c>
      <c r="Z6" s="140">
        <v>-100</v>
      </c>
      <c r="AA6" s="62">
        <v>37352058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7636191</v>
      </c>
      <c r="D8" s="155"/>
      <c r="E8" s="59">
        <v>30507661</v>
      </c>
      <c r="F8" s="60">
        <v>30507661</v>
      </c>
      <c r="G8" s="60">
        <v>22060608</v>
      </c>
      <c r="H8" s="60">
        <v>23622566</v>
      </c>
      <c r="I8" s="60">
        <v>24742322</v>
      </c>
      <c r="J8" s="60">
        <v>24742322</v>
      </c>
      <c r="K8" s="60">
        <v>24882994</v>
      </c>
      <c r="L8" s="60">
        <v>24742322</v>
      </c>
      <c r="M8" s="60">
        <v>24580316</v>
      </c>
      <c r="N8" s="60">
        <v>24580316</v>
      </c>
      <c r="O8" s="60"/>
      <c r="P8" s="60"/>
      <c r="Q8" s="60"/>
      <c r="R8" s="60"/>
      <c r="S8" s="60"/>
      <c r="T8" s="60"/>
      <c r="U8" s="60"/>
      <c r="V8" s="60"/>
      <c r="W8" s="60"/>
      <c r="X8" s="60">
        <v>30507661</v>
      </c>
      <c r="Y8" s="60">
        <v>-30507661</v>
      </c>
      <c r="Z8" s="140">
        <v>-100</v>
      </c>
      <c r="AA8" s="62">
        <v>30507661</v>
      </c>
    </row>
    <row r="9" spans="1:27" ht="13.5">
      <c r="A9" s="249" t="s">
        <v>146</v>
      </c>
      <c r="B9" s="182"/>
      <c r="C9" s="155">
        <v>2064163</v>
      </c>
      <c r="D9" s="155"/>
      <c r="E9" s="59">
        <v>3406237</v>
      </c>
      <c r="F9" s="60">
        <v>3406237</v>
      </c>
      <c r="G9" s="60">
        <v>1501876</v>
      </c>
      <c r="H9" s="60"/>
      <c r="I9" s="60">
        <v>596906</v>
      </c>
      <c r="J9" s="60">
        <v>596906</v>
      </c>
      <c r="K9" s="60">
        <v>58725</v>
      </c>
      <c r="L9" s="60">
        <v>65830</v>
      </c>
      <c r="M9" s="60">
        <v>89153</v>
      </c>
      <c r="N9" s="60">
        <v>89153</v>
      </c>
      <c r="O9" s="60"/>
      <c r="P9" s="60"/>
      <c r="Q9" s="60"/>
      <c r="R9" s="60"/>
      <c r="S9" s="60"/>
      <c r="T9" s="60"/>
      <c r="U9" s="60"/>
      <c r="V9" s="60"/>
      <c r="W9" s="60"/>
      <c r="X9" s="60">
        <v>3406237</v>
      </c>
      <c r="Y9" s="60">
        <v>-3406237</v>
      </c>
      <c r="Z9" s="140">
        <v>-100</v>
      </c>
      <c r="AA9" s="62">
        <v>3406237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363643</v>
      </c>
      <c r="D11" s="155"/>
      <c r="E11" s="59">
        <v>877190</v>
      </c>
      <c r="F11" s="60">
        <v>877190</v>
      </c>
      <c r="G11" s="60">
        <v>363643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877190</v>
      </c>
      <c r="Y11" s="60">
        <v>-877190</v>
      </c>
      <c r="Z11" s="140">
        <v>-100</v>
      </c>
      <c r="AA11" s="62">
        <v>877190</v>
      </c>
    </row>
    <row r="12" spans="1:27" ht="13.5">
      <c r="A12" s="250" t="s">
        <v>56</v>
      </c>
      <c r="B12" s="251"/>
      <c r="C12" s="168">
        <f aca="true" t="shared" si="0" ref="C12:Y12">SUM(C6:C11)</f>
        <v>24596960</v>
      </c>
      <c r="D12" s="168">
        <f>SUM(D6:D11)</f>
        <v>0</v>
      </c>
      <c r="E12" s="72">
        <f t="shared" si="0"/>
        <v>72143146</v>
      </c>
      <c r="F12" s="73">
        <f t="shared" si="0"/>
        <v>72143146</v>
      </c>
      <c r="G12" s="73">
        <f t="shared" si="0"/>
        <v>64449190</v>
      </c>
      <c r="H12" s="73">
        <f t="shared" si="0"/>
        <v>48872985</v>
      </c>
      <c r="I12" s="73">
        <f t="shared" si="0"/>
        <v>46653641</v>
      </c>
      <c r="J12" s="73">
        <f t="shared" si="0"/>
        <v>46653641</v>
      </c>
      <c r="K12" s="73">
        <f t="shared" si="0"/>
        <v>35331310</v>
      </c>
      <c r="L12" s="73">
        <f t="shared" si="0"/>
        <v>58258542</v>
      </c>
      <c r="M12" s="73">
        <f t="shared" si="0"/>
        <v>57719693</v>
      </c>
      <c r="N12" s="73">
        <f t="shared" si="0"/>
        <v>57719693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72143146</v>
      </c>
      <c r="Y12" s="73">
        <f t="shared" si="0"/>
        <v>-72143146</v>
      </c>
      <c r="Z12" s="170">
        <f>+IF(X12&lt;&gt;0,+(Y12/X12)*100,0)</f>
        <v>-100</v>
      </c>
      <c r="AA12" s="74">
        <f>SUM(AA6:AA11)</f>
        <v>72143146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1866164</v>
      </c>
      <c r="D17" s="155"/>
      <c r="E17" s="59">
        <v>1886449</v>
      </c>
      <c r="F17" s="60">
        <v>1886449</v>
      </c>
      <c r="G17" s="60">
        <v>1866164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1886449</v>
      </c>
      <c r="Y17" s="60">
        <v>-1886449</v>
      </c>
      <c r="Z17" s="140">
        <v>-100</v>
      </c>
      <c r="AA17" s="62">
        <v>1886449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82780996</v>
      </c>
      <c r="D19" s="155"/>
      <c r="E19" s="59">
        <v>87473103</v>
      </c>
      <c r="F19" s="60">
        <v>87473103</v>
      </c>
      <c r="G19" s="60">
        <v>82745501</v>
      </c>
      <c r="H19" s="60"/>
      <c r="I19" s="60">
        <v>585538</v>
      </c>
      <c r="J19" s="60">
        <v>585538</v>
      </c>
      <c r="K19" s="60">
        <v>2256914</v>
      </c>
      <c r="L19" s="60">
        <v>1921355</v>
      </c>
      <c r="M19" s="60">
        <v>1442937</v>
      </c>
      <c r="N19" s="60">
        <v>1442937</v>
      </c>
      <c r="O19" s="60"/>
      <c r="P19" s="60"/>
      <c r="Q19" s="60"/>
      <c r="R19" s="60"/>
      <c r="S19" s="60"/>
      <c r="T19" s="60"/>
      <c r="U19" s="60"/>
      <c r="V19" s="60"/>
      <c r="W19" s="60"/>
      <c r="X19" s="60">
        <v>87473103</v>
      </c>
      <c r="Y19" s="60">
        <v>-87473103</v>
      </c>
      <c r="Z19" s="140">
        <v>-100</v>
      </c>
      <c r="AA19" s="62">
        <v>87473103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412850</v>
      </c>
      <c r="D22" s="155"/>
      <c r="E22" s="59">
        <v>612377</v>
      </c>
      <c r="F22" s="60">
        <v>612377</v>
      </c>
      <c r="G22" s="60">
        <v>412850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612377</v>
      </c>
      <c r="Y22" s="60">
        <v>-612377</v>
      </c>
      <c r="Z22" s="140">
        <v>-100</v>
      </c>
      <c r="AA22" s="62">
        <v>612377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85060010</v>
      </c>
      <c r="D24" s="168">
        <f>SUM(D15:D23)</f>
        <v>0</v>
      </c>
      <c r="E24" s="76">
        <f t="shared" si="1"/>
        <v>89971929</v>
      </c>
      <c r="F24" s="77">
        <f t="shared" si="1"/>
        <v>89971929</v>
      </c>
      <c r="G24" s="77">
        <f t="shared" si="1"/>
        <v>85024515</v>
      </c>
      <c r="H24" s="77">
        <f t="shared" si="1"/>
        <v>0</v>
      </c>
      <c r="I24" s="77">
        <f t="shared" si="1"/>
        <v>585538</v>
      </c>
      <c r="J24" s="77">
        <f t="shared" si="1"/>
        <v>585538</v>
      </c>
      <c r="K24" s="77">
        <f t="shared" si="1"/>
        <v>2256914</v>
      </c>
      <c r="L24" s="77">
        <f t="shared" si="1"/>
        <v>1921355</v>
      </c>
      <c r="M24" s="77">
        <f t="shared" si="1"/>
        <v>1442937</v>
      </c>
      <c r="N24" s="77">
        <f t="shared" si="1"/>
        <v>1442937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89971929</v>
      </c>
      <c r="Y24" s="77">
        <f t="shared" si="1"/>
        <v>-89971929</v>
      </c>
      <c r="Z24" s="212">
        <f>+IF(X24&lt;&gt;0,+(Y24/X24)*100,0)</f>
        <v>-100</v>
      </c>
      <c r="AA24" s="79">
        <f>SUM(AA15:AA23)</f>
        <v>89971929</v>
      </c>
    </row>
    <row r="25" spans="1:27" ht="13.5">
      <c r="A25" s="250" t="s">
        <v>159</v>
      </c>
      <c r="B25" s="251"/>
      <c r="C25" s="168">
        <f aca="true" t="shared" si="2" ref="C25:Y25">+C12+C24</f>
        <v>109656970</v>
      </c>
      <c r="D25" s="168">
        <f>+D12+D24</f>
        <v>0</v>
      </c>
      <c r="E25" s="72">
        <f t="shared" si="2"/>
        <v>162115075</v>
      </c>
      <c r="F25" s="73">
        <f t="shared" si="2"/>
        <v>162115075</v>
      </c>
      <c r="G25" s="73">
        <f t="shared" si="2"/>
        <v>149473705</v>
      </c>
      <c r="H25" s="73">
        <f t="shared" si="2"/>
        <v>48872985</v>
      </c>
      <c r="I25" s="73">
        <f t="shared" si="2"/>
        <v>47239179</v>
      </c>
      <c r="J25" s="73">
        <f t="shared" si="2"/>
        <v>47239179</v>
      </c>
      <c r="K25" s="73">
        <f t="shared" si="2"/>
        <v>37588224</v>
      </c>
      <c r="L25" s="73">
        <f t="shared" si="2"/>
        <v>60179897</v>
      </c>
      <c r="M25" s="73">
        <f t="shared" si="2"/>
        <v>59162630</v>
      </c>
      <c r="N25" s="73">
        <f t="shared" si="2"/>
        <v>59162630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162115075</v>
      </c>
      <c r="Y25" s="73">
        <f t="shared" si="2"/>
        <v>-162115075</v>
      </c>
      <c r="Z25" s="170">
        <f>+IF(X25&lt;&gt;0,+(Y25/X25)*100,0)</f>
        <v>-100</v>
      </c>
      <c r="AA25" s="74">
        <f>+AA12+AA24</f>
        <v>162115075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98627</v>
      </c>
      <c r="D31" s="155"/>
      <c r="E31" s="59">
        <v>105145</v>
      </c>
      <c r="F31" s="60">
        <v>105145</v>
      </c>
      <c r="G31" s="60">
        <v>98627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105145</v>
      </c>
      <c r="Y31" s="60">
        <v>-105145</v>
      </c>
      <c r="Z31" s="140">
        <v>-100</v>
      </c>
      <c r="AA31" s="62">
        <v>105145</v>
      </c>
    </row>
    <row r="32" spans="1:27" ht="13.5">
      <c r="A32" s="249" t="s">
        <v>164</v>
      </c>
      <c r="B32" s="182"/>
      <c r="C32" s="155">
        <v>14796475</v>
      </c>
      <c r="D32" s="155"/>
      <c r="E32" s="59">
        <v>7761788</v>
      </c>
      <c r="F32" s="60">
        <v>7761788</v>
      </c>
      <c r="G32" s="60">
        <v>13967800</v>
      </c>
      <c r="H32" s="60">
        <v>2941081</v>
      </c>
      <c r="I32" s="60">
        <v>2995280</v>
      </c>
      <c r="J32" s="60">
        <v>2995280</v>
      </c>
      <c r="K32" s="60">
        <v>-4551807</v>
      </c>
      <c r="L32" s="60">
        <v>17336020</v>
      </c>
      <c r="M32" s="60">
        <v>189995</v>
      </c>
      <c r="N32" s="60">
        <v>189995</v>
      </c>
      <c r="O32" s="60"/>
      <c r="P32" s="60"/>
      <c r="Q32" s="60"/>
      <c r="R32" s="60"/>
      <c r="S32" s="60"/>
      <c r="T32" s="60"/>
      <c r="U32" s="60"/>
      <c r="V32" s="60"/>
      <c r="W32" s="60"/>
      <c r="X32" s="60">
        <v>7761788</v>
      </c>
      <c r="Y32" s="60">
        <v>-7761788</v>
      </c>
      <c r="Z32" s="140">
        <v>-100</v>
      </c>
      <c r="AA32" s="62">
        <v>7761788</v>
      </c>
    </row>
    <row r="33" spans="1:27" ht="13.5">
      <c r="A33" s="249" t="s">
        <v>165</v>
      </c>
      <c r="B33" s="182"/>
      <c r="C33" s="155">
        <v>2048436</v>
      </c>
      <c r="D33" s="155"/>
      <c r="E33" s="59">
        <v>1032596</v>
      </c>
      <c r="F33" s="60">
        <v>1032596</v>
      </c>
      <c r="G33" s="60">
        <v>737613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1032596</v>
      </c>
      <c r="Y33" s="60">
        <v>-1032596</v>
      </c>
      <c r="Z33" s="140">
        <v>-100</v>
      </c>
      <c r="AA33" s="62">
        <v>1032596</v>
      </c>
    </row>
    <row r="34" spans="1:27" ht="13.5">
      <c r="A34" s="250" t="s">
        <v>58</v>
      </c>
      <c r="B34" s="251"/>
      <c r="C34" s="168">
        <f aca="true" t="shared" si="3" ref="C34:Y34">SUM(C29:C33)</f>
        <v>16943538</v>
      </c>
      <c r="D34" s="168">
        <f>SUM(D29:D33)</f>
        <v>0</v>
      </c>
      <c r="E34" s="72">
        <f t="shared" si="3"/>
        <v>8899529</v>
      </c>
      <c r="F34" s="73">
        <f t="shared" si="3"/>
        <v>8899529</v>
      </c>
      <c r="G34" s="73">
        <f t="shared" si="3"/>
        <v>14804040</v>
      </c>
      <c r="H34" s="73">
        <f t="shared" si="3"/>
        <v>2941081</v>
      </c>
      <c r="I34" s="73">
        <f t="shared" si="3"/>
        <v>2995280</v>
      </c>
      <c r="J34" s="73">
        <f t="shared" si="3"/>
        <v>2995280</v>
      </c>
      <c r="K34" s="73">
        <f t="shared" si="3"/>
        <v>-4551807</v>
      </c>
      <c r="L34" s="73">
        <f t="shared" si="3"/>
        <v>17336020</v>
      </c>
      <c r="M34" s="73">
        <f t="shared" si="3"/>
        <v>189995</v>
      </c>
      <c r="N34" s="73">
        <f t="shared" si="3"/>
        <v>189995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8899529</v>
      </c>
      <c r="Y34" s="73">
        <f t="shared" si="3"/>
        <v>-8899529</v>
      </c>
      <c r="Z34" s="170">
        <f>+IF(X34&lt;&gt;0,+(Y34/X34)*100,0)</f>
        <v>-100</v>
      </c>
      <c r="AA34" s="74">
        <f>SUM(AA29:AA33)</f>
        <v>8899529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22366190</v>
      </c>
      <c r="D38" s="155"/>
      <c r="E38" s="59">
        <v>7065470</v>
      </c>
      <c r="F38" s="60">
        <v>7065470</v>
      </c>
      <c r="G38" s="60">
        <v>5052306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7065470</v>
      </c>
      <c r="Y38" s="60">
        <v>-7065470</v>
      </c>
      <c r="Z38" s="140">
        <v>-100</v>
      </c>
      <c r="AA38" s="62">
        <v>7065470</v>
      </c>
    </row>
    <row r="39" spans="1:27" ht="13.5">
      <c r="A39" s="250" t="s">
        <v>59</v>
      </c>
      <c r="B39" s="253"/>
      <c r="C39" s="168">
        <f aca="true" t="shared" si="4" ref="C39:Y39">SUM(C37:C38)</f>
        <v>22366190</v>
      </c>
      <c r="D39" s="168">
        <f>SUM(D37:D38)</f>
        <v>0</v>
      </c>
      <c r="E39" s="76">
        <f t="shared" si="4"/>
        <v>7065470</v>
      </c>
      <c r="F39" s="77">
        <f t="shared" si="4"/>
        <v>7065470</v>
      </c>
      <c r="G39" s="77">
        <f t="shared" si="4"/>
        <v>5052306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7065470</v>
      </c>
      <c r="Y39" s="77">
        <f t="shared" si="4"/>
        <v>-7065470</v>
      </c>
      <c r="Z39" s="212">
        <f>+IF(X39&lt;&gt;0,+(Y39/X39)*100,0)</f>
        <v>-100</v>
      </c>
      <c r="AA39" s="79">
        <f>SUM(AA37:AA38)</f>
        <v>7065470</v>
      </c>
    </row>
    <row r="40" spans="1:27" ht="13.5">
      <c r="A40" s="250" t="s">
        <v>167</v>
      </c>
      <c r="B40" s="251"/>
      <c r="C40" s="168">
        <f aca="true" t="shared" si="5" ref="C40:Y40">+C34+C39</f>
        <v>39309728</v>
      </c>
      <c r="D40" s="168">
        <f>+D34+D39</f>
        <v>0</v>
      </c>
      <c r="E40" s="72">
        <f t="shared" si="5"/>
        <v>15964999</v>
      </c>
      <c r="F40" s="73">
        <f t="shared" si="5"/>
        <v>15964999</v>
      </c>
      <c r="G40" s="73">
        <f t="shared" si="5"/>
        <v>19856346</v>
      </c>
      <c r="H40" s="73">
        <f t="shared" si="5"/>
        <v>2941081</v>
      </c>
      <c r="I40" s="73">
        <f t="shared" si="5"/>
        <v>2995280</v>
      </c>
      <c r="J40" s="73">
        <f t="shared" si="5"/>
        <v>2995280</v>
      </c>
      <c r="K40" s="73">
        <f t="shared" si="5"/>
        <v>-4551807</v>
      </c>
      <c r="L40" s="73">
        <f t="shared" si="5"/>
        <v>17336020</v>
      </c>
      <c r="M40" s="73">
        <f t="shared" si="5"/>
        <v>189995</v>
      </c>
      <c r="N40" s="73">
        <f t="shared" si="5"/>
        <v>189995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15964999</v>
      </c>
      <c r="Y40" s="73">
        <f t="shared" si="5"/>
        <v>-15964999</v>
      </c>
      <c r="Z40" s="170">
        <f>+IF(X40&lt;&gt;0,+(Y40/X40)*100,0)</f>
        <v>-100</v>
      </c>
      <c r="AA40" s="74">
        <f>+AA34+AA39</f>
        <v>15964999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70347242</v>
      </c>
      <c r="D42" s="257">
        <f>+D25-D40</f>
        <v>0</v>
      </c>
      <c r="E42" s="258">
        <f t="shared" si="6"/>
        <v>146150076</v>
      </c>
      <c r="F42" s="259">
        <f t="shared" si="6"/>
        <v>146150076</v>
      </c>
      <c r="G42" s="259">
        <f t="shared" si="6"/>
        <v>129617359</v>
      </c>
      <c r="H42" s="259">
        <f t="shared" si="6"/>
        <v>45931904</v>
      </c>
      <c r="I42" s="259">
        <f t="shared" si="6"/>
        <v>44243899</v>
      </c>
      <c r="J42" s="259">
        <f t="shared" si="6"/>
        <v>44243899</v>
      </c>
      <c r="K42" s="259">
        <f t="shared" si="6"/>
        <v>42140031</v>
      </c>
      <c r="L42" s="259">
        <f t="shared" si="6"/>
        <v>42843877</v>
      </c>
      <c r="M42" s="259">
        <f t="shared" si="6"/>
        <v>58972635</v>
      </c>
      <c r="N42" s="259">
        <f t="shared" si="6"/>
        <v>58972635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146150076</v>
      </c>
      <c r="Y42" s="259">
        <f t="shared" si="6"/>
        <v>-146150076</v>
      </c>
      <c r="Z42" s="260">
        <f>+IF(X42&lt;&gt;0,+(Y42/X42)*100,0)</f>
        <v>-100</v>
      </c>
      <c r="AA42" s="261">
        <f>+AA25-AA40</f>
        <v>146150076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70347242</v>
      </c>
      <c r="D45" s="155"/>
      <c r="E45" s="59">
        <v>146150077</v>
      </c>
      <c r="F45" s="60">
        <v>146150077</v>
      </c>
      <c r="G45" s="60">
        <v>129617358</v>
      </c>
      <c r="H45" s="60">
        <v>45931904</v>
      </c>
      <c r="I45" s="60">
        <v>44243899</v>
      </c>
      <c r="J45" s="60">
        <v>44243899</v>
      </c>
      <c r="K45" s="60">
        <v>42140031</v>
      </c>
      <c r="L45" s="60">
        <v>42843877</v>
      </c>
      <c r="M45" s="60">
        <v>58972635</v>
      </c>
      <c r="N45" s="60">
        <v>58972635</v>
      </c>
      <c r="O45" s="60"/>
      <c r="P45" s="60"/>
      <c r="Q45" s="60"/>
      <c r="R45" s="60"/>
      <c r="S45" s="60"/>
      <c r="T45" s="60"/>
      <c r="U45" s="60"/>
      <c r="V45" s="60"/>
      <c r="W45" s="60"/>
      <c r="X45" s="60">
        <v>146150077</v>
      </c>
      <c r="Y45" s="60">
        <v>-146150077</v>
      </c>
      <c r="Z45" s="139">
        <v>-100</v>
      </c>
      <c r="AA45" s="62">
        <v>146150077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70347242</v>
      </c>
      <c r="D48" s="217">
        <f>SUM(D45:D47)</f>
        <v>0</v>
      </c>
      <c r="E48" s="264">
        <f t="shared" si="7"/>
        <v>146150077</v>
      </c>
      <c r="F48" s="219">
        <f t="shared" si="7"/>
        <v>146150077</v>
      </c>
      <c r="G48" s="219">
        <f t="shared" si="7"/>
        <v>129617358</v>
      </c>
      <c r="H48" s="219">
        <f t="shared" si="7"/>
        <v>45931904</v>
      </c>
      <c r="I48" s="219">
        <f t="shared" si="7"/>
        <v>44243899</v>
      </c>
      <c r="J48" s="219">
        <f t="shared" si="7"/>
        <v>44243899</v>
      </c>
      <c r="K48" s="219">
        <f t="shared" si="7"/>
        <v>42140031</v>
      </c>
      <c r="L48" s="219">
        <f t="shared" si="7"/>
        <v>42843877</v>
      </c>
      <c r="M48" s="219">
        <f t="shared" si="7"/>
        <v>58972635</v>
      </c>
      <c r="N48" s="219">
        <f t="shared" si="7"/>
        <v>58972635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146150077</v>
      </c>
      <c r="Y48" s="219">
        <f t="shared" si="7"/>
        <v>-146150077</v>
      </c>
      <c r="Z48" s="265">
        <f>+IF(X48&lt;&gt;0,+(Y48/X48)*100,0)</f>
        <v>-100</v>
      </c>
      <c r="AA48" s="232">
        <f>SUM(AA45:AA47)</f>
        <v>146150077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2281073</v>
      </c>
      <c r="D6" s="155"/>
      <c r="E6" s="59">
        <v>1635048</v>
      </c>
      <c r="F6" s="60">
        <v>1635048</v>
      </c>
      <c r="G6" s="60">
        <v>1155689</v>
      </c>
      <c r="H6" s="60">
        <v>1155689</v>
      </c>
      <c r="I6" s="60">
        <v>111270</v>
      </c>
      <c r="J6" s="60">
        <v>2422648</v>
      </c>
      <c r="K6" s="60">
        <v>115853</v>
      </c>
      <c r="L6" s="60">
        <v>113374</v>
      </c>
      <c r="M6" s="60">
        <v>107291</v>
      </c>
      <c r="N6" s="60">
        <v>336518</v>
      </c>
      <c r="O6" s="60">
        <v>112844</v>
      </c>
      <c r="P6" s="60">
        <v>106111</v>
      </c>
      <c r="Q6" s="60">
        <v>104709</v>
      </c>
      <c r="R6" s="60">
        <v>323664</v>
      </c>
      <c r="S6" s="60">
        <v>112882</v>
      </c>
      <c r="T6" s="60"/>
      <c r="U6" s="60"/>
      <c r="V6" s="60">
        <v>112882</v>
      </c>
      <c r="W6" s="60">
        <v>3195712</v>
      </c>
      <c r="X6" s="60">
        <v>1635048</v>
      </c>
      <c r="Y6" s="60">
        <v>1560664</v>
      </c>
      <c r="Z6" s="140">
        <v>95.45</v>
      </c>
      <c r="AA6" s="62">
        <v>1635048</v>
      </c>
    </row>
    <row r="7" spans="1:27" ht="13.5">
      <c r="A7" s="249" t="s">
        <v>32</v>
      </c>
      <c r="B7" s="182"/>
      <c r="C7" s="155">
        <v>4675046</v>
      </c>
      <c r="D7" s="155"/>
      <c r="E7" s="59">
        <v>5528989</v>
      </c>
      <c r="F7" s="60">
        <v>5528989</v>
      </c>
      <c r="G7" s="60">
        <v>207371</v>
      </c>
      <c r="H7" s="60">
        <v>207371</v>
      </c>
      <c r="I7" s="60">
        <v>399334</v>
      </c>
      <c r="J7" s="60">
        <v>814076</v>
      </c>
      <c r="K7" s="60">
        <v>375150</v>
      </c>
      <c r="L7" s="60">
        <v>293849</v>
      </c>
      <c r="M7" s="60">
        <v>370134</v>
      </c>
      <c r="N7" s="60">
        <v>1039133</v>
      </c>
      <c r="O7" s="60">
        <v>197886</v>
      </c>
      <c r="P7" s="60">
        <v>835145</v>
      </c>
      <c r="Q7" s="60">
        <v>895325</v>
      </c>
      <c r="R7" s="60">
        <v>1928356</v>
      </c>
      <c r="S7" s="60">
        <v>822350</v>
      </c>
      <c r="T7" s="60"/>
      <c r="U7" s="60"/>
      <c r="V7" s="60">
        <v>822350</v>
      </c>
      <c r="W7" s="60">
        <v>4603915</v>
      </c>
      <c r="X7" s="60">
        <v>5528989</v>
      </c>
      <c r="Y7" s="60">
        <v>-925074</v>
      </c>
      <c r="Z7" s="140">
        <v>-16.73</v>
      </c>
      <c r="AA7" s="62">
        <v>5528989</v>
      </c>
    </row>
    <row r="8" spans="1:27" ht="13.5">
      <c r="A8" s="249" t="s">
        <v>178</v>
      </c>
      <c r="B8" s="182"/>
      <c r="C8" s="155">
        <v>1877451</v>
      </c>
      <c r="D8" s="155"/>
      <c r="E8" s="59">
        <v>10437588</v>
      </c>
      <c r="F8" s="60">
        <v>10437588</v>
      </c>
      <c r="G8" s="60">
        <v>150378</v>
      </c>
      <c r="H8" s="60">
        <v>150378</v>
      </c>
      <c r="I8" s="60">
        <v>25745</v>
      </c>
      <c r="J8" s="60">
        <v>326501</v>
      </c>
      <c r="K8" s="60">
        <v>1106155</v>
      </c>
      <c r="L8" s="60">
        <v>368998</v>
      </c>
      <c r="M8" s="60">
        <v>312239</v>
      </c>
      <c r="N8" s="60">
        <v>1787392</v>
      </c>
      <c r="O8" s="60">
        <v>307707</v>
      </c>
      <c r="P8" s="60">
        <v>47877</v>
      </c>
      <c r="Q8" s="60">
        <v>61212</v>
      </c>
      <c r="R8" s="60">
        <v>416796</v>
      </c>
      <c r="S8" s="60">
        <v>45518</v>
      </c>
      <c r="T8" s="60"/>
      <c r="U8" s="60"/>
      <c r="V8" s="60">
        <v>45518</v>
      </c>
      <c r="W8" s="60">
        <v>2576207</v>
      </c>
      <c r="X8" s="60">
        <v>10437588</v>
      </c>
      <c r="Y8" s="60">
        <v>-7861381</v>
      </c>
      <c r="Z8" s="140">
        <v>-75.32</v>
      </c>
      <c r="AA8" s="62">
        <v>10437588</v>
      </c>
    </row>
    <row r="9" spans="1:27" ht="13.5">
      <c r="A9" s="249" t="s">
        <v>179</v>
      </c>
      <c r="B9" s="182"/>
      <c r="C9" s="155">
        <v>38797746</v>
      </c>
      <c r="D9" s="155"/>
      <c r="E9" s="59">
        <v>68794656</v>
      </c>
      <c r="F9" s="60">
        <v>68794656</v>
      </c>
      <c r="G9" s="60">
        <v>8090973</v>
      </c>
      <c r="H9" s="60">
        <v>8090974</v>
      </c>
      <c r="I9" s="60">
        <v>10065</v>
      </c>
      <c r="J9" s="60">
        <v>16192012</v>
      </c>
      <c r="K9" s="60">
        <v>3789352</v>
      </c>
      <c r="L9" s="60">
        <v>33392918</v>
      </c>
      <c r="M9" s="60">
        <v>324017</v>
      </c>
      <c r="N9" s="60">
        <v>37506287</v>
      </c>
      <c r="O9" s="60"/>
      <c r="P9" s="60">
        <v>318000</v>
      </c>
      <c r="Q9" s="60">
        <v>10145918</v>
      </c>
      <c r="R9" s="60">
        <v>10463918</v>
      </c>
      <c r="S9" s="60"/>
      <c r="T9" s="60"/>
      <c r="U9" s="60"/>
      <c r="V9" s="60"/>
      <c r="W9" s="60">
        <v>64162217</v>
      </c>
      <c r="X9" s="60">
        <v>68794656</v>
      </c>
      <c r="Y9" s="60">
        <v>-4632439</v>
      </c>
      <c r="Z9" s="140">
        <v>-6.73</v>
      </c>
      <c r="AA9" s="62">
        <v>68794656</v>
      </c>
    </row>
    <row r="10" spans="1:27" ht="13.5">
      <c r="A10" s="249" t="s">
        <v>180</v>
      </c>
      <c r="B10" s="182"/>
      <c r="C10" s="155">
        <v>13689182</v>
      </c>
      <c r="D10" s="155"/>
      <c r="E10" s="59">
        <v>12057348</v>
      </c>
      <c r="F10" s="60">
        <v>12057348</v>
      </c>
      <c r="G10" s="60">
        <v>993266</v>
      </c>
      <c r="H10" s="60">
        <v>993267</v>
      </c>
      <c r="I10" s="60">
        <v>585538</v>
      </c>
      <c r="J10" s="60">
        <v>2572071</v>
      </c>
      <c r="K10" s="60">
        <v>2250212</v>
      </c>
      <c r="L10" s="60">
        <v>1906869</v>
      </c>
      <c r="M10" s="60">
        <v>1442937</v>
      </c>
      <c r="N10" s="60">
        <v>5600018</v>
      </c>
      <c r="O10" s="60"/>
      <c r="P10" s="60">
        <v>214548</v>
      </c>
      <c r="Q10" s="60">
        <v>1138268</v>
      </c>
      <c r="R10" s="60">
        <v>1352816</v>
      </c>
      <c r="S10" s="60"/>
      <c r="T10" s="60"/>
      <c r="U10" s="60"/>
      <c r="V10" s="60"/>
      <c r="W10" s="60">
        <v>9524905</v>
      </c>
      <c r="X10" s="60">
        <v>12057348</v>
      </c>
      <c r="Y10" s="60">
        <v>-2532443</v>
      </c>
      <c r="Z10" s="140">
        <v>-21</v>
      </c>
      <c r="AA10" s="62">
        <v>12057348</v>
      </c>
    </row>
    <row r="11" spans="1:27" ht="13.5">
      <c r="A11" s="249" t="s">
        <v>181</v>
      </c>
      <c r="B11" s="182"/>
      <c r="C11" s="155">
        <v>2120230</v>
      </c>
      <c r="D11" s="155"/>
      <c r="E11" s="59">
        <v>1326012</v>
      </c>
      <c r="F11" s="60">
        <v>1326012</v>
      </c>
      <c r="G11" s="60">
        <v>176423</v>
      </c>
      <c r="H11" s="60">
        <v>176426</v>
      </c>
      <c r="I11" s="60">
        <v>246614</v>
      </c>
      <c r="J11" s="60">
        <v>599463</v>
      </c>
      <c r="K11" s="60">
        <v>151825</v>
      </c>
      <c r="L11" s="60">
        <v>191734</v>
      </c>
      <c r="M11" s="60">
        <v>245430</v>
      </c>
      <c r="N11" s="60">
        <v>588989</v>
      </c>
      <c r="O11" s="60">
        <v>326275</v>
      </c>
      <c r="P11" s="60">
        <v>237335</v>
      </c>
      <c r="Q11" s="60">
        <v>218651</v>
      </c>
      <c r="R11" s="60">
        <v>782261</v>
      </c>
      <c r="S11" s="60">
        <v>257334</v>
      </c>
      <c r="T11" s="60"/>
      <c r="U11" s="60"/>
      <c r="V11" s="60">
        <v>257334</v>
      </c>
      <c r="W11" s="60">
        <v>2228047</v>
      </c>
      <c r="X11" s="60">
        <v>1326012</v>
      </c>
      <c r="Y11" s="60">
        <v>902035</v>
      </c>
      <c r="Z11" s="140">
        <v>68.03</v>
      </c>
      <c r="AA11" s="62">
        <v>1326012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-47247627</v>
      </c>
      <c r="D14" s="155"/>
      <c r="E14" s="59">
        <v>-80998476</v>
      </c>
      <c r="F14" s="60">
        <v>-80998476</v>
      </c>
      <c r="G14" s="60">
        <v>-5123743</v>
      </c>
      <c r="H14" s="60">
        <v>-5123745</v>
      </c>
      <c r="I14" s="60">
        <v>-4289678</v>
      </c>
      <c r="J14" s="60">
        <v>-14537166</v>
      </c>
      <c r="K14" s="60">
        <v>-3248591</v>
      </c>
      <c r="L14" s="60">
        <v>-17549801</v>
      </c>
      <c r="M14" s="60">
        <v>-2667973</v>
      </c>
      <c r="N14" s="60">
        <v>-23466365</v>
      </c>
      <c r="O14" s="60">
        <v>-7284666</v>
      </c>
      <c r="P14" s="60">
        <v>-5802925</v>
      </c>
      <c r="Q14" s="60">
        <v>-6325147</v>
      </c>
      <c r="R14" s="60">
        <v>-19412738</v>
      </c>
      <c r="S14" s="60">
        <v>-3145099</v>
      </c>
      <c r="T14" s="60"/>
      <c r="U14" s="60"/>
      <c r="V14" s="60">
        <v>-3145099</v>
      </c>
      <c r="W14" s="60">
        <v>-60561368</v>
      </c>
      <c r="X14" s="60">
        <v>-80998476</v>
      </c>
      <c r="Y14" s="60">
        <v>20437108</v>
      </c>
      <c r="Z14" s="140">
        <v>-25.23</v>
      </c>
      <c r="AA14" s="62">
        <v>-80998476</v>
      </c>
    </row>
    <row r="15" spans="1:27" ht="13.5">
      <c r="A15" s="249" t="s">
        <v>40</v>
      </c>
      <c r="B15" s="182"/>
      <c r="C15" s="155">
        <v>-641177</v>
      </c>
      <c r="D15" s="155"/>
      <c r="E15" s="59">
        <v>-116916</v>
      </c>
      <c r="F15" s="60">
        <v>-116916</v>
      </c>
      <c r="G15" s="60">
        <v>-11172</v>
      </c>
      <c r="H15" s="60">
        <v>-11172</v>
      </c>
      <c r="I15" s="60">
        <v>-10919</v>
      </c>
      <c r="J15" s="60">
        <v>-33263</v>
      </c>
      <c r="K15" s="60">
        <v>-3490</v>
      </c>
      <c r="L15" s="60">
        <v>-24137</v>
      </c>
      <c r="M15" s="60">
        <v>-7247</v>
      </c>
      <c r="N15" s="60">
        <v>-34874</v>
      </c>
      <c r="O15" s="60">
        <v>-66381</v>
      </c>
      <c r="P15" s="60"/>
      <c r="Q15" s="60">
        <v>-48645</v>
      </c>
      <c r="R15" s="60">
        <v>-115026</v>
      </c>
      <c r="S15" s="60">
        <v>-41190</v>
      </c>
      <c r="T15" s="60"/>
      <c r="U15" s="60"/>
      <c r="V15" s="60">
        <v>-41190</v>
      </c>
      <c r="W15" s="60">
        <v>-224353</v>
      </c>
      <c r="X15" s="60">
        <v>-116916</v>
      </c>
      <c r="Y15" s="60">
        <v>-107437</v>
      </c>
      <c r="Z15" s="140">
        <v>91.89</v>
      </c>
      <c r="AA15" s="62">
        <v>-116916</v>
      </c>
    </row>
    <row r="16" spans="1:27" ht="13.5">
      <c r="A16" s="249" t="s">
        <v>42</v>
      </c>
      <c r="B16" s="182"/>
      <c r="C16" s="155"/>
      <c r="D16" s="155"/>
      <c r="E16" s="59">
        <v>-3128820</v>
      </c>
      <c r="F16" s="60">
        <v>-3128820</v>
      </c>
      <c r="G16" s="60">
        <v>-1000</v>
      </c>
      <c r="H16" s="60">
        <v>-1000</v>
      </c>
      <c r="I16" s="60"/>
      <c r="J16" s="60">
        <v>-2000</v>
      </c>
      <c r="K16" s="60">
        <v>-1600</v>
      </c>
      <c r="L16" s="60"/>
      <c r="M16" s="60"/>
      <c r="N16" s="60">
        <v>-1600</v>
      </c>
      <c r="O16" s="60"/>
      <c r="P16" s="60">
        <v>-268495</v>
      </c>
      <c r="Q16" s="60">
        <v>-164549</v>
      </c>
      <c r="R16" s="60">
        <v>-433044</v>
      </c>
      <c r="S16" s="60">
        <v>-254928</v>
      </c>
      <c r="T16" s="60"/>
      <c r="U16" s="60"/>
      <c r="V16" s="60">
        <v>-254928</v>
      </c>
      <c r="W16" s="60">
        <v>-691572</v>
      </c>
      <c r="X16" s="60">
        <v>-3128820</v>
      </c>
      <c r="Y16" s="60">
        <v>2437248</v>
      </c>
      <c r="Z16" s="140">
        <v>-77.9</v>
      </c>
      <c r="AA16" s="62">
        <v>-3128820</v>
      </c>
    </row>
    <row r="17" spans="1:27" ht="13.5">
      <c r="A17" s="250" t="s">
        <v>185</v>
      </c>
      <c r="B17" s="251"/>
      <c r="C17" s="168">
        <f aca="true" t="shared" si="0" ref="C17:Y17">SUM(C6:C16)</f>
        <v>15551924</v>
      </c>
      <c r="D17" s="168">
        <f t="shared" si="0"/>
        <v>0</v>
      </c>
      <c r="E17" s="72">
        <f t="shared" si="0"/>
        <v>15535429</v>
      </c>
      <c r="F17" s="73">
        <f t="shared" si="0"/>
        <v>15535429</v>
      </c>
      <c r="G17" s="73">
        <f t="shared" si="0"/>
        <v>5638185</v>
      </c>
      <c r="H17" s="73">
        <f t="shared" si="0"/>
        <v>5638188</v>
      </c>
      <c r="I17" s="73">
        <f t="shared" si="0"/>
        <v>-2922031</v>
      </c>
      <c r="J17" s="73">
        <f t="shared" si="0"/>
        <v>8354342</v>
      </c>
      <c r="K17" s="73">
        <f t="shared" si="0"/>
        <v>4534866</v>
      </c>
      <c r="L17" s="73">
        <f t="shared" si="0"/>
        <v>18693804</v>
      </c>
      <c r="M17" s="73">
        <f t="shared" si="0"/>
        <v>126828</v>
      </c>
      <c r="N17" s="73">
        <f t="shared" si="0"/>
        <v>23355498</v>
      </c>
      <c r="O17" s="73">
        <f t="shared" si="0"/>
        <v>-6406335</v>
      </c>
      <c r="P17" s="73">
        <f t="shared" si="0"/>
        <v>-4312404</v>
      </c>
      <c r="Q17" s="73">
        <f t="shared" si="0"/>
        <v>6025742</v>
      </c>
      <c r="R17" s="73">
        <f t="shared" si="0"/>
        <v>-4692997</v>
      </c>
      <c r="S17" s="73">
        <f t="shared" si="0"/>
        <v>-2203133</v>
      </c>
      <c r="T17" s="73">
        <f t="shared" si="0"/>
        <v>0</v>
      </c>
      <c r="U17" s="73">
        <f t="shared" si="0"/>
        <v>0</v>
      </c>
      <c r="V17" s="73">
        <f t="shared" si="0"/>
        <v>-2203133</v>
      </c>
      <c r="W17" s="73">
        <f t="shared" si="0"/>
        <v>24813710</v>
      </c>
      <c r="X17" s="73">
        <f t="shared" si="0"/>
        <v>15535429</v>
      </c>
      <c r="Y17" s="73">
        <f t="shared" si="0"/>
        <v>9278281</v>
      </c>
      <c r="Z17" s="170">
        <f>+IF(X17&lt;&gt;0,+(Y17/X17)*100,0)</f>
        <v>59.72336521894568</v>
      </c>
      <c r="AA17" s="74">
        <f>SUM(AA6:AA16)</f>
        <v>15535429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>
        <v>526</v>
      </c>
      <c r="H21" s="159">
        <v>527</v>
      </c>
      <c r="I21" s="159"/>
      <c r="J21" s="60">
        <v>1053</v>
      </c>
      <c r="K21" s="159"/>
      <c r="L21" s="159">
        <v>1052</v>
      </c>
      <c r="M21" s="60">
        <v>3684</v>
      </c>
      <c r="N21" s="159">
        <v>4736</v>
      </c>
      <c r="O21" s="159"/>
      <c r="P21" s="159"/>
      <c r="Q21" s="60"/>
      <c r="R21" s="159"/>
      <c r="S21" s="159"/>
      <c r="T21" s="60"/>
      <c r="U21" s="159"/>
      <c r="V21" s="159"/>
      <c r="W21" s="159">
        <v>5789</v>
      </c>
      <c r="X21" s="60"/>
      <c r="Y21" s="159">
        <v>5789</v>
      </c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-14398074</v>
      </c>
      <c r="D26" s="155"/>
      <c r="E26" s="59">
        <v>-12200928</v>
      </c>
      <c r="F26" s="60">
        <v>-12200928</v>
      </c>
      <c r="G26" s="60">
        <v>-422974</v>
      </c>
      <c r="H26" s="60">
        <v>-1585510</v>
      </c>
      <c r="I26" s="60">
        <v>-585538</v>
      </c>
      <c r="J26" s="60">
        <v>-2594022</v>
      </c>
      <c r="K26" s="60">
        <v>-2256914</v>
      </c>
      <c r="L26" s="60">
        <v>-1921355</v>
      </c>
      <c r="M26" s="60">
        <v>-1442937</v>
      </c>
      <c r="N26" s="60">
        <v>-5621206</v>
      </c>
      <c r="O26" s="60">
        <v>-4457</v>
      </c>
      <c r="P26" s="60">
        <v>-235918</v>
      </c>
      <c r="Q26" s="60">
        <v>-1199678</v>
      </c>
      <c r="R26" s="60">
        <v>-1440053</v>
      </c>
      <c r="S26" s="60"/>
      <c r="T26" s="60"/>
      <c r="U26" s="60"/>
      <c r="V26" s="60"/>
      <c r="W26" s="60">
        <v>-9655281</v>
      </c>
      <c r="X26" s="60">
        <v>-12200928</v>
      </c>
      <c r="Y26" s="60">
        <v>2545647</v>
      </c>
      <c r="Z26" s="140">
        <v>-20.86</v>
      </c>
      <c r="AA26" s="62">
        <v>-12200928</v>
      </c>
    </row>
    <row r="27" spans="1:27" ht="13.5">
      <c r="A27" s="250" t="s">
        <v>192</v>
      </c>
      <c r="B27" s="251"/>
      <c r="C27" s="168">
        <f aca="true" t="shared" si="1" ref="C27:Y27">SUM(C21:C26)</f>
        <v>-14398074</v>
      </c>
      <c r="D27" s="168">
        <f>SUM(D21:D26)</f>
        <v>0</v>
      </c>
      <c r="E27" s="72">
        <f t="shared" si="1"/>
        <v>-12200928</v>
      </c>
      <c r="F27" s="73">
        <f t="shared" si="1"/>
        <v>-12200928</v>
      </c>
      <c r="G27" s="73">
        <f t="shared" si="1"/>
        <v>-422448</v>
      </c>
      <c r="H27" s="73">
        <f t="shared" si="1"/>
        <v>-1584983</v>
      </c>
      <c r="I27" s="73">
        <f t="shared" si="1"/>
        <v>-585538</v>
      </c>
      <c r="J27" s="73">
        <f t="shared" si="1"/>
        <v>-2592969</v>
      </c>
      <c r="K27" s="73">
        <f t="shared" si="1"/>
        <v>-2256914</v>
      </c>
      <c r="L27" s="73">
        <f t="shared" si="1"/>
        <v>-1920303</v>
      </c>
      <c r="M27" s="73">
        <f t="shared" si="1"/>
        <v>-1439253</v>
      </c>
      <c r="N27" s="73">
        <f t="shared" si="1"/>
        <v>-5616470</v>
      </c>
      <c r="O27" s="73">
        <f t="shared" si="1"/>
        <v>-4457</v>
      </c>
      <c r="P27" s="73">
        <f t="shared" si="1"/>
        <v>-235918</v>
      </c>
      <c r="Q27" s="73">
        <f t="shared" si="1"/>
        <v>-1199678</v>
      </c>
      <c r="R27" s="73">
        <f t="shared" si="1"/>
        <v>-1440053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-9649492</v>
      </c>
      <c r="X27" s="73">
        <f t="shared" si="1"/>
        <v>-12200928</v>
      </c>
      <c r="Y27" s="73">
        <f t="shared" si="1"/>
        <v>2551436</v>
      </c>
      <c r="Z27" s="170">
        <f>+IF(X27&lt;&gt;0,+(Y27/X27)*100,0)</f>
        <v>-20.911819166542088</v>
      </c>
      <c r="AA27" s="74">
        <f>SUM(AA21:AA26)</f>
        <v>-12200928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-2474</v>
      </c>
      <c r="D33" s="155"/>
      <c r="E33" s="59">
        <v>4044</v>
      </c>
      <c r="F33" s="60">
        <v>4044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4044</v>
      </c>
      <c r="Y33" s="60">
        <v>-4044</v>
      </c>
      <c r="Z33" s="140">
        <v>-100</v>
      </c>
      <c r="AA33" s="62">
        <v>4044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-11325</v>
      </c>
      <c r="D35" s="155"/>
      <c r="E35" s="59">
        <v>-11328</v>
      </c>
      <c r="F35" s="60">
        <v>-11328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-11328</v>
      </c>
      <c r="Y35" s="60">
        <v>11328</v>
      </c>
      <c r="Z35" s="140">
        <v>-100</v>
      </c>
      <c r="AA35" s="62">
        <v>-11328</v>
      </c>
    </row>
    <row r="36" spans="1:27" ht="13.5">
      <c r="A36" s="250" t="s">
        <v>198</v>
      </c>
      <c r="B36" s="251"/>
      <c r="C36" s="168">
        <f aca="true" t="shared" si="2" ref="C36:Y36">SUM(C31:C35)</f>
        <v>-13799</v>
      </c>
      <c r="D36" s="168">
        <f>SUM(D31:D35)</f>
        <v>0</v>
      </c>
      <c r="E36" s="72">
        <f t="shared" si="2"/>
        <v>-7284</v>
      </c>
      <c r="F36" s="73">
        <f t="shared" si="2"/>
        <v>-7284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-7284</v>
      </c>
      <c r="Y36" s="73">
        <f t="shared" si="2"/>
        <v>7284</v>
      </c>
      <c r="Z36" s="170">
        <f>+IF(X36&lt;&gt;0,+(Y36/X36)*100,0)</f>
        <v>-100</v>
      </c>
      <c r="AA36" s="74">
        <f>SUM(AA31:AA35)</f>
        <v>-7284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1140051</v>
      </c>
      <c r="D38" s="153">
        <f>+D17+D27+D36</f>
        <v>0</v>
      </c>
      <c r="E38" s="99">
        <f t="shared" si="3"/>
        <v>3327217</v>
      </c>
      <c r="F38" s="100">
        <f t="shared" si="3"/>
        <v>3327217</v>
      </c>
      <c r="G38" s="100">
        <f t="shared" si="3"/>
        <v>5215737</v>
      </c>
      <c r="H38" s="100">
        <f t="shared" si="3"/>
        <v>4053205</v>
      </c>
      <c r="I38" s="100">
        <f t="shared" si="3"/>
        <v>-3507569</v>
      </c>
      <c r="J38" s="100">
        <f t="shared" si="3"/>
        <v>5761373</v>
      </c>
      <c r="K38" s="100">
        <f t="shared" si="3"/>
        <v>2277952</v>
      </c>
      <c r="L38" s="100">
        <f t="shared" si="3"/>
        <v>16773501</v>
      </c>
      <c r="M38" s="100">
        <f t="shared" si="3"/>
        <v>-1312425</v>
      </c>
      <c r="N38" s="100">
        <f t="shared" si="3"/>
        <v>17739028</v>
      </c>
      <c r="O38" s="100">
        <f t="shared" si="3"/>
        <v>-6410792</v>
      </c>
      <c r="P38" s="100">
        <f t="shared" si="3"/>
        <v>-4548322</v>
      </c>
      <c r="Q38" s="100">
        <f t="shared" si="3"/>
        <v>4826064</v>
      </c>
      <c r="R38" s="100">
        <f t="shared" si="3"/>
        <v>-6133050</v>
      </c>
      <c r="S38" s="100">
        <f t="shared" si="3"/>
        <v>-2203133</v>
      </c>
      <c r="T38" s="100">
        <f t="shared" si="3"/>
        <v>0</v>
      </c>
      <c r="U38" s="100">
        <f t="shared" si="3"/>
        <v>0</v>
      </c>
      <c r="V38" s="100">
        <f t="shared" si="3"/>
        <v>-2203133</v>
      </c>
      <c r="W38" s="100">
        <f t="shared" si="3"/>
        <v>15164218</v>
      </c>
      <c r="X38" s="100">
        <f t="shared" si="3"/>
        <v>3327217</v>
      </c>
      <c r="Y38" s="100">
        <f t="shared" si="3"/>
        <v>11837001</v>
      </c>
      <c r="Z38" s="137">
        <f>+IF(X38&lt;&gt;0,+(Y38/X38)*100,0)</f>
        <v>355.76281919694446</v>
      </c>
      <c r="AA38" s="102">
        <f>+AA17+AA27+AA36</f>
        <v>3327217</v>
      </c>
    </row>
    <row r="39" spans="1:27" ht="13.5">
      <c r="A39" s="249" t="s">
        <v>200</v>
      </c>
      <c r="B39" s="182"/>
      <c r="C39" s="153">
        <v>14532963</v>
      </c>
      <c r="D39" s="153"/>
      <c r="E39" s="99">
        <v>34024831</v>
      </c>
      <c r="F39" s="100">
        <v>34024831</v>
      </c>
      <c r="G39" s="100">
        <v>14598451</v>
      </c>
      <c r="H39" s="100">
        <v>19814188</v>
      </c>
      <c r="I39" s="100">
        <v>23867393</v>
      </c>
      <c r="J39" s="100">
        <v>14598451</v>
      </c>
      <c r="K39" s="100">
        <v>20359824</v>
      </c>
      <c r="L39" s="100">
        <v>22637776</v>
      </c>
      <c r="M39" s="100">
        <v>39411277</v>
      </c>
      <c r="N39" s="100">
        <v>20359824</v>
      </c>
      <c r="O39" s="100">
        <v>38098852</v>
      </c>
      <c r="P39" s="100">
        <v>31688060</v>
      </c>
      <c r="Q39" s="100">
        <v>27139738</v>
      </c>
      <c r="R39" s="100">
        <v>38098852</v>
      </c>
      <c r="S39" s="100">
        <v>31965802</v>
      </c>
      <c r="T39" s="100"/>
      <c r="U39" s="100"/>
      <c r="V39" s="100">
        <v>31965802</v>
      </c>
      <c r="W39" s="100">
        <v>14598451</v>
      </c>
      <c r="X39" s="100">
        <v>34024831</v>
      </c>
      <c r="Y39" s="100">
        <v>-19426380</v>
      </c>
      <c r="Z39" s="137">
        <v>-57.09</v>
      </c>
      <c r="AA39" s="102">
        <v>34024831</v>
      </c>
    </row>
    <row r="40" spans="1:27" ht="13.5">
      <c r="A40" s="269" t="s">
        <v>201</v>
      </c>
      <c r="B40" s="256"/>
      <c r="C40" s="257">
        <v>15673014</v>
      </c>
      <c r="D40" s="257"/>
      <c r="E40" s="258">
        <v>37352049</v>
      </c>
      <c r="F40" s="259">
        <v>37352049</v>
      </c>
      <c r="G40" s="259">
        <v>19814188</v>
      </c>
      <c r="H40" s="259">
        <v>23867393</v>
      </c>
      <c r="I40" s="259">
        <v>20359824</v>
      </c>
      <c r="J40" s="259">
        <v>20359824</v>
      </c>
      <c r="K40" s="259">
        <v>22637776</v>
      </c>
      <c r="L40" s="259">
        <v>39411277</v>
      </c>
      <c r="M40" s="259">
        <v>38098852</v>
      </c>
      <c r="N40" s="259">
        <v>38098852</v>
      </c>
      <c r="O40" s="259">
        <v>31688060</v>
      </c>
      <c r="P40" s="259">
        <v>27139738</v>
      </c>
      <c r="Q40" s="259">
        <v>31965802</v>
      </c>
      <c r="R40" s="259">
        <v>31688060</v>
      </c>
      <c r="S40" s="259">
        <v>29762669</v>
      </c>
      <c r="T40" s="259"/>
      <c r="U40" s="259"/>
      <c r="V40" s="259">
        <v>29762669</v>
      </c>
      <c r="W40" s="259">
        <v>29762669</v>
      </c>
      <c r="X40" s="259">
        <v>37352049</v>
      </c>
      <c r="Y40" s="259">
        <v>-7589380</v>
      </c>
      <c r="Z40" s="260">
        <v>-20.32</v>
      </c>
      <c r="AA40" s="261">
        <v>37352049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13918513</v>
      </c>
      <c r="D5" s="200">
        <f t="shared" si="0"/>
        <v>0</v>
      </c>
      <c r="E5" s="106">
        <f t="shared" si="0"/>
        <v>12200930</v>
      </c>
      <c r="F5" s="106">
        <f t="shared" si="0"/>
        <v>12200930</v>
      </c>
      <c r="G5" s="106">
        <f t="shared" si="0"/>
        <v>422974</v>
      </c>
      <c r="H5" s="106">
        <f t="shared" si="0"/>
        <v>1585510</v>
      </c>
      <c r="I5" s="106">
        <f t="shared" si="0"/>
        <v>585538</v>
      </c>
      <c r="J5" s="106">
        <f t="shared" si="0"/>
        <v>2594022</v>
      </c>
      <c r="K5" s="106">
        <f t="shared" si="0"/>
        <v>2256914</v>
      </c>
      <c r="L5" s="106">
        <f t="shared" si="0"/>
        <v>1921355</v>
      </c>
      <c r="M5" s="106">
        <f t="shared" si="0"/>
        <v>1442937</v>
      </c>
      <c r="N5" s="106">
        <f t="shared" si="0"/>
        <v>5621206</v>
      </c>
      <c r="O5" s="106">
        <f t="shared" si="0"/>
        <v>4457</v>
      </c>
      <c r="P5" s="106">
        <f t="shared" si="0"/>
        <v>235917</v>
      </c>
      <c r="Q5" s="106">
        <f t="shared" si="0"/>
        <v>1199678</v>
      </c>
      <c r="R5" s="106">
        <f t="shared" si="0"/>
        <v>1440052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9655280</v>
      </c>
      <c r="X5" s="106">
        <f t="shared" si="0"/>
        <v>12200930</v>
      </c>
      <c r="Y5" s="106">
        <f t="shared" si="0"/>
        <v>-2545650</v>
      </c>
      <c r="Z5" s="201">
        <f>+IF(X5&lt;&gt;0,+(Y5/X5)*100,0)</f>
        <v>-20.8643931241307</v>
      </c>
      <c r="AA5" s="199">
        <f>SUM(AA11:AA18)</f>
        <v>12200930</v>
      </c>
    </row>
    <row r="6" spans="1:27" ht="13.5">
      <c r="A6" s="291" t="s">
        <v>205</v>
      </c>
      <c r="B6" s="142"/>
      <c r="C6" s="62">
        <v>7636609</v>
      </c>
      <c r="D6" s="156"/>
      <c r="E6" s="60">
        <v>6307350</v>
      </c>
      <c r="F6" s="60">
        <v>6307350</v>
      </c>
      <c r="G6" s="60"/>
      <c r="H6" s="60"/>
      <c r="I6" s="60">
        <v>585538</v>
      </c>
      <c r="J6" s="60">
        <v>585538</v>
      </c>
      <c r="K6" s="60">
        <v>1594407</v>
      </c>
      <c r="L6" s="60">
        <v>1620759</v>
      </c>
      <c r="M6" s="60"/>
      <c r="N6" s="60">
        <v>3215166</v>
      </c>
      <c r="O6" s="60"/>
      <c r="P6" s="60">
        <v>23573</v>
      </c>
      <c r="Q6" s="60">
        <v>933849</v>
      </c>
      <c r="R6" s="60">
        <v>957422</v>
      </c>
      <c r="S6" s="60"/>
      <c r="T6" s="60"/>
      <c r="U6" s="60"/>
      <c r="V6" s="60"/>
      <c r="W6" s="60">
        <v>4758126</v>
      </c>
      <c r="X6" s="60">
        <v>6307350</v>
      </c>
      <c r="Y6" s="60">
        <v>-1549224</v>
      </c>
      <c r="Z6" s="140">
        <v>-24.56</v>
      </c>
      <c r="AA6" s="155">
        <v>6307350</v>
      </c>
    </row>
    <row r="7" spans="1:27" ht="13.5">
      <c r="A7" s="291" t="s">
        <v>206</v>
      </c>
      <c r="B7" s="142"/>
      <c r="C7" s="62">
        <v>375782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8012391</v>
      </c>
      <c r="D11" s="294">
        <f t="shared" si="1"/>
        <v>0</v>
      </c>
      <c r="E11" s="295">
        <f t="shared" si="1"/>
        <v>6307350</v>
      </c>
      <c r="F11" s="295">
        <f t="shared" si="1"/>
        <v>6307350</v>
      </c>
      <c r="G11" s="295">
        <f t="shared" si="1"/>
        <v>0</v>
      </c>
      <c r="H11" s="295">
        <f t="shared" si="1"/>
        <v>0</v>
      </c>
      <c r="I11" s="295">
        <f t="shared" si="1"/>
        <v>585538</v>
      </c>
      <c r="J11" s="295">
        <f t="shared" si="1"/>
        <v>585538</v>
      </c>
      <c r="K11" s="295">
        <f t="shared" si="1"/>
        <v>1594407</v>
      </c>
      <c r="L11" s="295">
        <f t="shared" si="1"/>
        <v>1620759</v>
      </c>
      <c r="M11" s="295">
        <f t="shared" si="1"/>
        <v>0</v>
      </c>
      <c r="N11" s="295">
        <f t="shared" si="1"/>
        <v>3215166</v>
      </c>
      <c r="O11" s="295">
        <f t="shared" si="1"/>
        <v>0</v>
      </c>
      <c r="P11" s="295">
        <f t="shared" si="1"/>
        <v>23573</v>
      </c>
      <c r="Q11" s="295">
        <f t="shared" si="1"/>
        <v>933849</v>
      </c>
      <c r="R11" s="295">
        <f t="shared" si="1"/>
        <v>957422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4758126</v>
      </c>
      <c r="X11" s="295">
        <f t="shared" si="1"/>
        <v>6307350</v>
      </c>
      <c r="Y11" s="295">
        <f t="shared" si="1"/>
        <v>-1549224</v>
      </c>
      <c r="Z11" s="296">
        <f>+IF(X11&lt;&gt;0,+(Y11/X11)*100,0)</f>
        <v>-24.562201241408832</v>
      </c>
      <c r="AA11" s="297">
        <f>SUM(AA6:AA10)</f>
        <v>6307350</v>
      </c>
    </row>
    <row r="12" spans="1:27" ht="13.5">
      <c r="A12" s="298" t="s">
        <v>211</v>
      </c>
      <c r="B12" s="136"/>
      <c r="C12" s="62">
        <v>610173</v>
      </c>
      <c r="D12" s="156"/>
      <c r="E12" s="60">
        <v>5750000</v>
      </c>
      <c r="F12" s="60">
        <v>5750000</v>
      </c>
      <c r="G12" s="60">
        <v>401024</v>
      </c>
      <c r="H12" s="60">
        <v>979784</v>
      </c>
      <c r="I12" s="60"/>
      <c r="J12" s="60">
        <v>1380808</v>
      </c>
      <c r="K12" s="60">
        <v>655804</v>
      </c>
      <c r="L12" s="60">
        <v>286110</v>
      </c>
      <c r="M12" s="60">
        <v>1442937</v>
      </c>
      <c r="N12" s="60">
        <v>2384851</v>
      </c>
      <c r="O12" s="60"/>
      <c r="P12" s="60">
        <v>190974</v>
      </c>
      <c r="Q12" s="60">
        <v>204419</v>
      </c>
      <c r="R12" s="60">
        <v>395393</v>
      </c>
      <c r="S12" s="60"/>
      <c r="T12" s="60"/>
      <c r="U12" s="60"/>
      <c r="V12" s="60"/>
      <c r="W12" s="60">
        <v>4161052</v>
      </c>
      <c r="X12" s="60">
        <v>5750000</v>
      </c>
      <c r="Y12" s="60">
        <v>-1588948</v>
      </c>
      <c r="Z12" s="140">
        <v>-27.63</v>
      </c>
      <c r="AA12" s="155">
        <v>5750000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5295949</v>
      </c>
      <c r="D15" s="156"/>
      <c r="E15" s="60">
        <v>143580</v>
      </c>
      <c r="F15" s="60">
        <v>143580</v>
      </c>
      <c r="G15" s="60">
        <v>21950</v>
      </c>
      <c r="H15" s="60">
        <v>605726</v>
      </c>
      <c r="I15" s="60"/>
      <c r="J15" s="60">
        <v>627676</v>
      </c>
      <c r="K15" s="60">
        <v>6703</v>
      </c>
      <c r="L15" s="60">
        <v>14486</v>
      </c>
      <c r="M15" s="60"/>
      <c r="N15" s="60">
        <v>21189</v>
      </c>
      <c r="O15" s="60">
        <v>4457</v>
      </c>
      <c r="P15" s="60">
        <v>21370</v>
      </c>
      <c r="Q15" s="60">
        <v>61410</v>
      </c>
      <c r="R15" s="60">
        <v>87237</v>
      </c>
      <c r="S15" s="60"/>
      <c r="T15" s="60"/>
      <c r="U15" s="60"/>
      <c r="V15" s="60"/>
      <c r="W15" s="60">
        <v>736102</v>
      </c>
      <c r="X15" s="60">
        <v>143580</v>
      </c>
      <c r="Y15" s="60">
        <v>592522</v>
      </c>
      <c r="Z15" s="140">
        <v>412.68</v>
      </c>
      <c r="AA15" s="155">
        <v>143580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7636609</v>
      </c>
      <c r="D36" s="156">
        <f t="shared" si="4"/>
        <v>0</v>
      </c>
      <c r="E36" s="60">
        <f t="shared" si="4"/>
        <v>6307350</v>
      </c>
      <c r="F36" s="60">
        <f t="shared" si="4"/>
        <v>6307350</v>
      </c>
      <c r="G36" s="60">
        <f t="shared" si="4"/>
        <v>0</v>
      </c>
      <c r="H36" s="60">
        <f t="shared" si="4"/>
        <v>0</v>
      </c>
      <c r="I36" s="60">
        <f t="shared" si="4"/>
        <v>585538</v>
      </c>
      <c r="J36" s="60">
        <f t="shared" si="4"/>
        <v>585538</v>
      </c>
      <c r="K36" s="60">
        <f t="shared" si="4"/>
        <v>1594407</v>
      </c>
      <c r="L36" s="60">
        <f t="shared" si="4"/>
        <v>1620759</v>
      </c>
      <c r="M36" s="60">
        <f t="shared" si="4"/>
        <v>0</v>
      </c>
      <c r="N36" s="60">
        <f t="shared" si="4"/>
        <v>3215166</v>
      </c>
      <c r="O36" s="60">
        <f t="shared" si="4"/>
        <v>0</v>
      </c>
      <c r="P36" s="60">
        <f t="shared" si="4"/>
        <v>23573</v>
      </c>
      <c r="Q36" s="60">
        <f t="shared" si="4"/>
        <v>933849</v>
      </c>
      <c r="R36" s="60">
        <f t="shared" si="4"/>
        <v>957422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4758126</v>
      </c>
      <c r="X36" s="60">
        <f t="shared" si="4"/>
        <v>6307350</v>
      </c>
      <c r="Y36" s="60">
        <f t="shared" si="4"/>
        <v>-1549224</v>
      </c>
      <c r="Z36" s="140">
        <f aca="true" t="shared" si="5" ref="Z36:Z49">+IF(X36&lt;&gt;0,+(Y36/X36)*100,0)</f>
        <v>-24.562201241408832</v>
      </c>
      <c r="AA36" s="155">
        <f>AA6+AA21</f>
        <v>6307350</v>
      </c>
    </row>
    <row r="37" spans="1:27" ht="13.5">
      <c r="A37" s="291" t="s">
        <v>206</v>
      </c>
      <c r="B37" s="142"/>
      <c r="C37" s="62">
        <f t="shared" si="4"/>
        <v>375782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8012391</v>
      </c>
      <c r="D41" s="294">
        <f t="shared" si="6"/>
        <v>0</v>
      </c>
      <c r="E41" s="295">
        <f t="shared" si="6"/>
        <v>6307350</v>
      </c>
      <c r="F41" s="295">
        <f t="shared" si="6"/>
        <v>6307350</v>
      </c>
      <c r="G41" s="295">
        <f t="shared" si="6"/>
        <v>0</v>
      </c>
      <c r="H41" s="295">
        <f t="shared" si="6"/>
        <v>0</v>
      </c>
      <c r="I41" s="295">
        <f t="shared" si="6"/>
        <v>585538</v>
      </c>
      <c r="J41" s="295">
        <f t="shared" si="6"/>
        <v>585538</v>
      </c>
      <c r="K41" s="295">
        <f t="shared" si="6"/>
        <v>1594407</v>
      </c>
      <c r="L41" s="295">
        <f t="shared" si="6"/>
        <v>1620759</v>
      </c>
      <c r="M41" s="295">
        <f t="shared" si="6"/>
        <v>0</v>
      </c>
      <c r="N41" s="295">
        <f t="shared" si="6"/>
        <v>3215166</v>
      </c>
      <c r="O41" s="295">
        <f t="shared" si="6"/>
        <v>0</v>
      </c>
      <c r="P41" s="295">
        <f t="shared" si="6"/>
        <v>23573</v>
      </c>
      <c r="Q41" s="295">
        <f t="shared" si="6"/>
        <v>933849</v>
      </c>
      <c r="R41" s="295">
        <f t="shared" si="6"/>
        <v>957422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4758126</v>
      </c>
      <c r="X41" s="295">
        <f t="shared" si="6"/>
        <v>6307350</v>
      </c>
      <c r="Y41" s="295">
        <f t="shared" si="6"/>
        <v>-1549224</v>
      </c>
      <c r="Z41" s="296">
        <f t="shared" si="5"/>
        <v>-24.562201241408832</v>
      </c>
      <c r="AA41" s="297">
        <f>SUM(AA36:AA40)</f>
        <v>6307350</v>
      </c>
    </row>
    <row r="42" spans="1:27" ht="13.5">
      <c r="A42" s="298" t="s">
        <v>211</v>
      </c>
      <c r="B42" s="136"/>
      <c r="C42" s="95">
        <f aca="true" t="shared" si="7" ref="C42:Y48">C12+C27</f>
        <v>610173</v>
      </c>
      <c r="D42" s="129">
        <f t="shared" si="7"/>
        <v>0</v>
      </c>
      <c r="E42" s="54">
        <f t="shared" si="7"/>
        <v>5750000</v>
      </c>
      <c r="F42" s="54">
        <f t="shared" si="7"/>
        <v>5750000</v>
      </c>
      <c r="G42" s="54">
        <f t="shared" si="7"/>
        <v>401024</v>
      </c>
      <c r="H42" s="54">
        <f t="shared" si="7"/>
        <v>979784</v>
      </c>
      <c r="I42" s="54">
        <f t="shared" si="7"/>
        <v>0</v>
      </c>
      <c r="J42" s="54">
        <f t="shared" si="7"/>
        <v>1380808</v>
      </c>
      <c r="K42" s="54">
        <f t="shared" si="7"/>
        <v>655804</v>
      </c>
      <c r="L42" s="54">
        <f t="shared" si="7"/>
        <v>286110</v>
      </c>
      <c r="M42" s="54">
        <f t="shared" si="7"/>
        <v>1442937</v>
      </c>
      <c r="N42" s="54">
        <f t="shared" si="7"/>
        <v>2384851</v>
      </c>
      <c r="O42" s="54">
        <f t="shared" si="7"/>
        <v>0</v>
      </c>
      <c r="P42" s="54">
        <f t="shared" si="7"/>
        <v>190974</v>
      </c>
      <c r="Q42" s="54">
        <f t="shared" si="7"/>
        <v>204419</v>
      </c>
      <c r="R42" s="54">
        <f t="shared" si="7"/>
        <v>395393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4161052</v>
      </c>
      <c r="X42" s="54">
        <f t="shared" si="7"/>
        <v>5750000</v>
      </c>
      <c r="Y42" s="54">
        <f t="shared" si="7"/>
        <v>-1588948</v>
      </c>
      <c r="Z42" s="184">
        <f t="shared" si="5"/>
        <v>-27.633878260869565</v>
      </c>
      <c r="AA42" s="130">
        <f aca="true" t="shared" si="8" ref="AA42:AA48">AA12+AA27</f>
        <v>5750000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5295949</v>
      </c>
      <c r="D45" s="129">
        <f t="shared" si="7"/>
        <v>0</v>
      </c>
      <c r="E45" s="54">
        <f t="shared" si="7"/>
        <v>143580</v>
      </c>
      <c r="F45" s="54">
        <f t="shared" si="7"/>
        <v>143580</v>
      </c>
      <c r="G45" s="54">
        <f t="shared" si="7"/>
        <v>21950</v>
      </c>
      <c r="H45" s="54">
        <f t="shared" si="7"/>
        <v>605726</v>
      </c>
      <c r="I45" s="54">
        <f t="shared" si="7"/>
        <v>0</v>
      </c>
      <c r="J45" s="54">
        <f t="shared" si="7"/>
        <v>627676</v>
      </c>
      <c r="K45" s="54">
        <f t="shared" si="7"/>
        <v>6703</v>
      </c>
      <c r="L45" s="54">
        <f t="shared" si="7"/>
        <v>14486</v>
      </c>
      <c r="M45" s="54">
        <f t="shared" si="7"/>
        <v>0</v>
      </c>
      <c r="N45" s="54">
        <f t="shared" si="7"/>
        <v>21189</v>
      </c>
      <c r="O45" s="54">
        <f t="shared" si="7"/>
        <v>4457</v>
      </c>
      <c r="P45" s="54">
        <f t="shared" si="7"/>
        <v>21370</v>
      </c>
      <c r="Q45" s="54">
        <f t="shared" si="7"/>
        <v>61410</v>
      </c>
      <c r="R45" s="54">
        <f t="shared" si="7"/>
        <v>87237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736102</v>
      </c>
      <c r="X45" s="54">
        <f t="shared" si="7"/>
        <v>143580</v>
      </c>
      <c r="Y45" s="54">
        <f t="shared" si="7"/>
        <v>592522</v>
      </c>
      <c r="Z45" s="184">
        <f t="shared" si="5"/>
        <v>412.67725309931745</v>
      </c>
      <c r="AA45" s="130">
        <f t="shared" si="8"/>
        <v>143580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13918513</v>
      </c>
      <c r="D49" s="218">
        <f t="shared" si="9"/>
        <v>0</v>
      </c>
      <c r="E49" s="220">
        <f t="shared" si="9"/>
        <v>12200930</v>
      </c>
      <c r="F49" s="220">
        <f t="shared" si="9"/>
        <v>12200930</v>
      </c>
      <c r="G49" s="220">
        <f t="shared" si="9"/>
        <v>422974</v>
      </c>
      <c r="H49" s="220">
        <f t="shared" si="9"/>
        <v>1585510</v>
      </c>
      <c r="I49" s="220">
        <f t="shared" si="9"/>
        <v>585538</v>
      </c>
      <c r="J49" s="220">
        <f t="shared" si="9"/>
        <v>2594022</v>
      </c>
      <c r="K49" s="220">
        <f t="shared" si="9"/>
        <v>2256914</v>
      </c>
      <c r="L49" s="220">
        <f t="shared" si="9"/>
        <v>1921355</v>
      </c>
      <c r="M49" s="220">
        <f t="shared" si="9"/>
        <v>1442937</v>
      </c>
      <c r="N49" s="220">
        <f t="shared" si="9"/>
        <v>5621206</v>
      </c>
      <c r="O49" s="220">
        <f t="shared" si="9"/>
        <v>4457</v>
      </c>
      <c r="P49" s="220">
        <f t="shared" si="9"/>
        <v>235917</v>
      </c>
      <c r="Q49" s="220">
        <f t="shared" si="9"/>
        <v>1199678</v>
      </c>
      <c r="R49" s="220">
        <f t="shared" si="9"/>
        <v>1440052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9655280</v>
      </c>
      <c r="X49" s="220">
        <f t="shared" si="9"/>
        <v>12200930</v>
      </c>
      <c r="Y49" s="220">
        <f t="shared" si="9"/>
        <v>-2545650</v>
      </c>
      <c r="Z49" s="221">
        <f t="shared" si="5"/>
        <v>-20.8643931241307</v>
      </c>
      <c r="AA49" s="222">
        <f>SUM(AA41:AA48)</f>
        <v>12200930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107179</v>
      </c>
      <c r="H67" s="60"/>
      <c r="I67" s="60">
        <v>17877</v>
      </c>
      <c r="J67" s="60">
        <v>125056</v>
      </c>
      <c r="K67" s="60">
        <v>33370</v>
      </c>
      <c r="L67" s="60">
        <v>68839</v>
      </c>
      <c r="M67" s="60">
        <v>20083</v>
      </c>
      <c r="N67" s="60">
        <v>122292</v>
      </c>
      <c r="O67" s="60">
        <v>36889</v>
      </c>
      <c r="P67" s="60">
        <v>19212</v>
      </c>
      <c r="Q67" s="60">
        <v>10830</v>
      </c>
      <c r="R67" s="60">
        <v>66931</v>
      </c>
      <c r="S67" s="60"/>
      <c r="T67" s="60"/>
      <c r="U67" s="60"/>
      <c r="V67" s="60"/>
      <c r="W67" s="60">
        <v>314279</v>
      </c>
      <c r="X67" s="60"/>
      <c r="Y67" s="60">
        <v>314279</v>
      </c>
      <c r="Z67" s="140"/>
      <c r="AA67" s="155"/>
    </row>
    <row r="68" spans="1:27" ht="13.5">
      <c r="A68" s="311" t="s">
        <v>43</v>
      </c>
      <c r="B68" s="316"/>
      <c r="C68" s="62">
        <v>1925115</v>
      </c>
      <c r="D68" s="156"/>
      <c r="E68" s="60"/>
      <c r="F68" s="60">
        <v>1511131</v>
      </c>
      <c r="G68" s="60">
        <v>58494</v>
      </c>
      <c r="H68" s="60"/>
      <c r="I68" s="60">
        <v>29971</v>
      </c>
      <c r="J68" s="60">
        <v>88465</v>
      </c>
      <c r="K68" s="60">
        <v>63117</v>
      </c>
      <c r="L68" s="60">
        <v>50878</v>
      </c>
      <c r="M68" s="60">
        <v>59615</v>
      </c>
      <c r="N68" s="60">
        <v>173610</v>
      </c>
      <c r="O68" s="60">
        <v>14315</v>
      </c>
      <c r="P68" s="60">
        <v>269728</v>
      </c>
      <c r="Q68" s="60">
        <v>131088</v>
      </c>
      <c r="R68" s="60">
        <v>415131</v>
      </c>
      <c r="S68" s="60"/>
      <c r="T68" s="60"/>
      <c r="U68" s="60"/>
      <c r="V68" s="60"/>
      <c r="W68" s="60">
        <v>677206</v>
      </c>
      <c r="X68" s="60">
        <v>1511131</v>
      </c>
      <c r="Y68" s="60">
        <v>-833925</v>
      </c>
      <c r="Z68" s="140">
        <v>-55.19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1925115</v>
      </c>
      <c r="D69" s="218">
        <f t="shared" si="12"/>
        <v>0</v>
      </c>
      <c r="E69" s="220">
        <f t="shared" si="12"/>
        <v>0</v>
      </c>
      <c r="F69" s="220">
        <f t="shared" si="12"/>
        <v>1511131</v>
      </c>
      <c r="G69" s="220">
        <f t="shared" si="12"/>
        <v>165673</v>
      </c>
      <c r="H69" s="220">
        <f t="shared" si="12"/>
        <v>0</v>
      </c>
      <c r="I69" s="220">
        <f t="shared" si="12"/>
        <v>47848</v>
      </c>
      <c r="J69" s="220">
        <f t="shared" si="12"/>
        <v>213521</v>
      </c>
      <c r="K69" s="220">
        <f t="shared" si="12"/>
        <v>96487</v>
      </c>
      <c r="L69" s="220">
        <f t="shared" si="12"/>
        <v>119717</v>
      </c>
      <c r="M69" s="220">
        <f t="shared" si="12"/>
        <v>79698</v>
      </c>
      <c r="N69" s="220">
        <f t="shared" si="12"/>
        <v>295902</v>
      </c>
      <c r="O69" s="220">
        <f t="shared" si="12"/>
        <v>51204</v>
      </c>
      <c r="P69" s="220">
        <f t="shared" si="12"/>
        <v>288940</v>
      </c>
      <c r="Q69" s="220">
        <f t="shared" si="12"/>
        <v>141918</v>
      </c>
      <c r="R69" s="220">
        <f t="shared" si="12"/>
        <v>482062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991485</v>
      </c>
      <c r="X69" s="220">
        <f t="shared" si="12"/>
        <v>1511131</v>
      </c>
      <c r="Y69" s="220">
        <f t="shared" si="12"/>
        <v>-519646</v>
      </c>
      <c r="Z69" s="221">
        <f>+IF(X69&lt;&gt;0,+(Y69/X69)*100,0)</f>
        <v>-34.38788563003472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8012391</v>
      </c>
      <c r="D5" s="357">
        <f t="shared" si="0"/>
        <v>0</v>
      </c>
      <c r="E5" s="356">
        <f t="shared" si="0"/>
        <v>6307350</v>
      </c>
      <c r="F5" s="358">
        <f t="shared" si="0"/>
        <v>6307350</v>
      </c>
      <c r="G5" s="358">
        <f t="shared" si="0"/>
        <v>0</v>
      </c>
      <c r="H5" s="356">
        <f t="shared" si="0"/>
        <v>0</v>
      </c>
      <c r="I5" s="356">
        <f t="shared" si="0"/>
        <v>585538</v>
      </c>
      <c r="J5" s="358">
        <f t="shared" si="0"/>
        <v>585538</v>
      </c>
      <c r="K5" s="358">
        <f t="shared" si="0"/>
        <v>1594407</v>
      </c>
      <c r="L5" s="356">
        <f t="shared" si="0"/>
        <v>1620759</v>
      </c>
      <c r="M5" s="356">
        <f t="shared" si="0"/>
        <v>0</v>
      </c>
      <c r="N5" s="358">
        <f t="shared" si="0"/>
        <v>3215166</v>
      </c>
      <c r="O5" s="358">
        <f t="shared" si="0"/>
        <v>0</v>
      </c>
      <c r="P5" s="356">
        <f t="shared" si="0"/>
        <v>23573</v>
      </c>
      <c r="Q5" s="356">
        <f t="shared" si="0"/>
        <v>933849</v>
      </c>
      <c r="R5" s="358">
        <f t="shared" si="0"/>
        <v>957422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4758126</v>
      </c>
      <c r="X5" s="356">
        <f t="shared" si="0"/>
        <v>6307350</v>
      </c>
      <c r="Y5" s="358">
        <f t="shared" si="0"/>
        <v>-1549224</v>
      </c>
      <c r="Z5" s="359">
        <f>+IF(X5&lt;&gt;0,+(Y5/X5)*100,0)</f>
        <v>-24.562201241408832</v>
      </c>
      <c r="AA5" s="360">
        <f>+AA6+AA8+AA11+AA13+AA15</f>
        <v>6307350</v>
      </c>
    </row>
    <row r="6" spans="1:27" ht="13.5">
      <c r="A6" s="361" t="s">
        <v>205</v>
      </c>
      <c r="B6" s="142"/>
      <c r="C6" s="60">
        <f>+C7</f>
        <v>7636609</v>
      </c>
      <c r="D6" s="340">
        <f aca="true" t="shared" si="1" ref="D6:AA6">+D7</f>
        <v>0</v>
      </c>
      <c r="E6" s="60">
        <f t="shared" si="1"/>
        <v>6307350</v>
      </c>
      <c r="F6" s="59">
        <f t="shared" si="1"/>
        <v>6307350</v>
      </c>
      <c r="G6" s="59">
        <f t="shared" si="1"/>
        <v>0</v>
      </c>
      <c r="H6" s="60">
        <f t="shared" si="1"/>
        <v>0</v>
      </c>
      <c r="I6" s="60">
        <f t="shared" si="1"/>
        <v>585538</v>
      </c>
      <c r="J6" s="59">
        <f t="shared" si="1"/>
        <v>585538</v>
      </c>
      <c r="K6" s="59">
        <f t="shared" si="1"/>
        <v>1594407</v>
      </c>
      <c r="L6" s="60">
        <f t="shared" si="1"/>
        <v>1620759</v>
      </c>
      <c r="M6" s="60">
        <f t="shared" si="1"/>
        <v>0</v>
      </c>
      <c r="N6" s="59">
        <f t="shared" si="1"/>
        <v>3215166</v>
      </c>
      <c r="O6" s="59">
        <f t="shared" si="1"/>
        <v>0</v>
      </c>
      <c r="P6" s="60">
        <f t="shared" si="1"/>
        <v>23573</v>
      </c>
      <c r="Q6" s="60">
        <f t="shared" si="1"/>
        <v>933849</v>
      </c>
      <c r="R6" s="59">
        <f t="shared" si="1"/>
        <v>957422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4758126</v>
      </c>
      <c r="X6" s="60">
        <f t="shared" si="1"/>
        <v>6307350</v>
      </c>
      <c r="Y6" s="59">
        <f t="shared" si="1"/>
        <v>-1549224</v>
      </c>
      <c r="Z6" s="61">
        <f>+IF(X6&lt;&gt;0,+(Y6/X6)*100,0)</f>
        <v>-24.562201241408832</v>
      </c>
      <c r="AA6" s="62">
        <f t="shared" si="1"/>
        <v>6307350</v>
      </c>
    </row>
    <row r="7" spans="1:27" ht="13.5">
      <c r="A7" s="291" t="s">
        <v>229</v>
      </c>
      <c r="B7" s="142"/>
      <c r="C7" s="60">
        <v>7636609</v>
      </c>
      <c r="D7" s="340"/>
      <c r="E7" s="60">
        <v>6307350</v>
      </c>
      <c r="F7" s="59">
        <v>6307350</v>
      </c>
      <c r="G7" s="59"/>
      <c r="H7" s="60"/>
      <c r="I7" s="60">
        <v>585538</v>
      </c>
      <c r="J7" s="59">
        <v>585538</v>
      </c>
      <c r="K7" s="59">
        <v>1594407</v>
      </c>
      <c r="L7" s="60">
        <v>1620759</v>
      </c>
      <c r="M7" s="60"/>
      <c r="N7" s="59">
        <v>3215166</v>
      </c>
      <c r="O7" s="59"/>
      <c r="P7" s="60">
        <v>23573</v>
      </c>
      <c r="Q7" s="60">
        <v>933849</v>
      </c>
      <c r="R7" s="59">
        <v>957422</v>
      </c>
      <c r="S7" s="59"/>
      <c r="T7" s="60"/>
      <c r="U7" s="60"/>
      <c r="V7" s="59"/>
      <c r="W7" s="59">
        <v>4758126</v>
      </c>
      <c r="X7" s="60">
        <v>6307350</v>
      </c>
      <c r="Y7" s="59">
        <v>-1549224</v>
      </c>
      <c r="Z7" s="61">
        <v>-24.56</v>
      </c>
      <c r="AA7" s="62">
        <v>6307350</v>
      </c>
    </row>
    <row r="8" spans="1:27" ht="13.5">
      <c r="A8" s="361" t="s">
        <v>206</v>
      </c>
      <c r="B8" s="142"/>
      <c r="C8" s="60">
        <f aca="true" t="shared" si="2" ref="C8:Y8">SUM(C9:C10)</f>
        <v>375782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375782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610173</v>
      </c>
      <c r="D22" s="344">
        <f t="shared" si="6"/>
        <v>0</v>
      </c>
      <c r="E22" s="343">
        <f t="shared" si="6"/>
        <v>5750000</v>
      </c>
      <c r="F22" s="345">
        <f t="shared" si="6"/>
        <v>5750000</v>
      </c>
      <c r="G22" s="345">
        <f t="shared" si="6"/>
        <v>401024</v>
      </c>
      <c r="H22" s="343">
        <f t="shared" si="6"/>
        <v>979784</v>
      </c>
      <c r="I22" s="343">
        <f t="shared" si="6"/>
        <v>0</v>
      </c>
      <c r="J22" s="345">
        <f t="shared" si="6"/>
        <v>1380808</v>
      </c>
      <c r="K22" s="345">
        <f t="shared" si="6"/>
        <v>655804</v>
      </c>
      <c r="L22" s="343">
        <f t="shared" si="6"/>
        <v>286110</v>
      </c>
      <c r="M22" s="343">
        <f t="shared" si="6"/>
        <v>1442937</v>
      </c>
      <c r="N22" s="345">
        <f t="shared" si="6"/>
        <v>2384851</v>
      </c>
      <c r="O22" s="345">
        <f t="shared" si="6"/>
        <v>0</v>
      </c>
      <c r="P22" s="343">
        <f t="shared" si="6"/>
        <v>190974</v>
      </c>
      <c r="Q22" s="343">
        <f t="shared" si="6"/>
        <v>204419</v>
      </c>
      <c r="R22" s="345">
        <f t="shared" si="6"/>
        <v>395393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4161052</v>
      </c>
      <c r="X22" s="343">
        <f t="shared" si="6"/>
        <v>5750000</v>
      </c>
      <c r="Y22" s="345">
        <f t="shared" si="6"/>
        <v>-1588948</v>
      </c>
      <c r="Z22" s="336">
        <f>+IF(X22&lt;&gt;0,+(Y22/X22)*100,0)</f>
        <v>-27.633878260869565</v>
      </c>
      <c r="AA22" s="350">
        <f>SUM(AA23:AA32)</f>
        <v>5750000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177442</v>
      </c>
      <c r="D24" s="340"/>
      <c r="E24" s="60">
        <v>3000000</v>
      </c>
      <c r="F24" s="59">
        <v>3000000</v>
      </c>
      <c r="G24" s="59"/>
      <c r="H24" s="60">
        <v>272411</v>
      </c>
      <c r="I24" s="60"/>
      <c r="J24" s="59">
        <v>272411</v>
      </c>
      <c r="K24" s="59"/>
      <c r="L24" s="60"/>
      <c r="M24" s="60">
        <v>484856</v>
      </c>
      <c r="N24" s="59">
        <v>484856</v>
      </c>
      <c r="O24" s="59"/>
      <c r="P24" s="60">
        <v>85918</v>
      </c>
      <c r="Q24" s="60">
        <v>204419</v>
      </c>
      <c r="R24" s="59">
        <v>290337</v>
      </c>
      <c r="S24" s="59"/>
      <c r="T24" s="60"/>
      <c r="U24" s="60"/>
      <c r="V24" s="59"/>
      <c r="W24" s="59">
        <v>1047604</v>
      </c>
      <c r="X24" s="60">
        <v>3000000</v>
      </c>
      <c r="Y24" s="59">
        <v>-1952396</v>
      </c>
      <c r="Z24" s="61">
        <v>-65.08</v>
      </c>
      <c r="AA24" s="62">
        <v>3000000</v>
      </c>
    </row>
    <row r="25" spans="1:27" ht="13.5">
      <c r="A25" s="361" t="s">
        <v>239</v>
      </c>
      <c r="B25" s="142"/>
      <c r="C25" s="60">
        <v>432731</v>
      </c>
      <c r="D25" s="340"/>
      <c r="E25" s="60">
        <v>2750000</v>
      </c>
      <c r="F25" s="59">
        <v>2750000</v>
      </c>
      <c r="G25" s="59">
        <v>401024</v>
      </c>
      <c r="H25" s="60">
        <v>707373</v>
      </c>
      <c r="I25" s="60"/>
      <c r="J25" s="59">
        <v>1108397</v>
      </c>
      <c r="K25" s="59">
        <v>655804</v>
      </c>
      <c r="L25" s="60">
        <v>286110</v>
      </c>
      <c r="M25" s="60">
        <v>958081</v>
      </c>
      <c r="N25" s="59">
        <v>1899995</v>
      </c>
      <c r="O25" s="59"/>
      <c r="P25" s="60">
        <v>105056</v>
      </c>
      <c r="Q25" s="60"/>
      <c r="R25" s="59">
        <v>105056</v>
      </c>
      <c r="S25" s="59"/>
      <c r="T25" s="60"/>
      <c r="U25" s="60"/>
      <c r="V25" s="59"/>
      <c r="W25" s="59">
        <v>3113448</v>
      </c>
      <c r="X25" s="60">
        <v>2750000</v>
      </c>
      <c r="Y25" s="59">
        <v>363448</v>
      </c>
      <c r="Z25" s="61">
        <v>13.22</v>
      </c>
      <c r="AA25" s="62">
        <v>2750000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5295949</v>
      </c>
      <c r="D40" s="344">
        <f t="shared" si="9"/>
        <v>0</v>
      </c>
      <c r="E40" s="343">
        <f t="shared" si="9"/>
        <v>143580</v>
      </c>
      <c r="F40" s="345">
        <f t="shared" si="9"/>
        <v>143580</v>
      </c>
      <c r="G40" s="345">
        <f t="shared" si="9"/>
        <v>21950</v>
      </c>
      <c r="H40" s="343">
        <f t="shared" si="9"/>
        <v>605726</v>
      </c>
      <c r="I40" s="343">
        <f t="shared" si="9"/>
        <v>0</v>
      </c>
      <c r="J40" s="345">
        <f t="shared" si="9"/>
        <v>627676</v>
      </c>
      <c r="K40" s="345">
        <f t="shared" si="9"/>
        <v>6703</v>
      </c>
      <c r="L40" s="343">
        <f t="shared" si="9"/>
        <v>14486</v>
      </c>
      <c r="M40" s="343">
        <f t="shared" si="9"/>
        <v>0</v>
      </c>
      <c r="N40" s="345">
        <f t="shared" si="9"/>
        <v>21189</v>
      </c>
      <c r="O40" s="345">
        <f t="shared" si="9"/>
        <v>4457</v>
      </c>
      <c r="P40" s="343">
        <f t="shared" si="9"/>
        <v>21370</v>
      </c>
      <c r="Q40" s="343">
        <f t="shared" si="9"/>
        <v>61410</v>
      </c>
      <c r="R40" s="345">
        <f t="shared" si="9"/>
        <v>87237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736102</v>
      </c>
      <c r="X40" s="343">
        <f t="shared" si="9"/>
        <v>143580</v>
      </c>
      <c r="Y40" s="345">
        <f t="shared" si="9"/>
        <v>592522</v>
      </c>
      <c r="Z40" s="336">
        <f>+IF(X40&lt;&gt;0,+(Y40/X40)*100,0)</f>
        <v>412.67725309931745</v>
      </c>
      <c r="AA40" s="350">
        <f>SUM(AA41:AA49)</f>
        <v>143580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60000</v>
      </c>
      <c r="F43" s="370">
        <v>60000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60000</v>
      </c>
      <c r="Y43" s="370">
        <v>-60000</v>
      </c>
      <c r="Z43" s="371">
        <v>-100</v>
      </c>
      <c r="AA43" s="303">
        <v>60000</v>
      </c>
    </row>
    <row r="44" spans="1:27" ht="13.5">
      <c r="A44" s="361" t="s">
        <v>251</v>
      </c>
      <c r="B44" s="136"/>
      <c r="C44" s="60">
        <v>171887</v>
      </c>
      <c r="D44" s="368"/>
      <c r="E44" s="54">
        <v>83580</v>
      </c>
      <c r="F44" s="53">
        <v>83580</v>
      </c>
      <c r="G44" s="53">
        <v>21950</v>
      </c>
      <c r="H44" s="54"/>
      <c r="I44" s="54"/>
      <c r="J44" s="53">
        <v>21950</v>
      </c>
      <c r="K44" s="53">
        <v>6703</v>
      </c>
      <c r="L44" s="54">
        <v>14486</v>
      </c>
      <c r="M44" s="54"/>
      <c r="N44" s="53">
        <v>21189</v>
      </c>
      <c r="O44" s="53">
        <v>4457</v>
      </c>
      <c r="P44" s="54">
        <v>21370</v>
      </c>
      <c r="Q44" s="54">
        <v>61410</v>
      </c>
      <c r="R44" s="53">
        <v>87237</v>
      </c>
      <c r="S44" s="53"/>
      <c r="T44" s="54"/>
      <c r="U44" s="54"/>
      <c r="V44" s="53"/>
      <c r="W44" s="53">
        <v>130376</v>
      </c>
      <c r="X44" s="54">
        <v>83580</v>
      </c>
      <c r="Y44" s="53">
        <v>46796</v>
      </c>
      <c r="Z44" s="94">
        <v>55.99</v>
      </c>
      <c r="AA44" s="95">
        <v>83580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5124062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>
        <v>605726</v>
      </c>
      <c r="I48" s="54"/>
      <c r="J48" s="53">
        <v>605726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605726</v>
      </c>
      <c r="X48" s="54"/>
      <c r="Y48" s="53">
        <v>605726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13918513</v>
      </c>
      <c r="D60" s="346">
        <f t="shared" si="14"/>
        <v>0</v>
      </c>
      <c r="E60" s="219">
        <f t="shared" si="14"/>
        <v>12200930</v>
      </c>
      <c r="F60" s="264">
        <f t="shared" si="14"/>
        <v>12200930</v>
      </c>
      <c r="G60" s="264">
        <f t="shared" si="14"/>
        <v>422974</v>
      </c>
      <c r="H60" s="219">
        <f t="shared" si="14"/>
        <v>1585510</v>
      </c>
      <c r="I60" s="219">
        <f t="shared" si="14"/>
        <v>585538</v>
      </c>
      <c r="J60" s="264">
        <f t="shared" si="14"/>
        <v>2594022</v>
      </c>
      <c r="K60" s="264">
        <f t="shared" si="14"/>
        <v>2256914</v>
      </c>
      <c r="L60" s="219">
        <f t="shared" si="14"/>
        <v>1921355</v>
      </c>
      <c r="M60" s="219">
        <f t="shared" si="14"/>
        <v>1442937</v>
      </c>
      <c r="N60" s="264">
        <f t="shared" si="14"/>
        <v>5621206</v>
      </c>
      <c r="O60" s="264">
        <f t="shared" si="14"/>
        <v>4457</v>
      </c>
      <c r="P60" s="219">
        <f t="shared" si="14"/>
        <v>235917</v>
      </c>
      <c r="Q60" s="219">
        <f t="shared" si="14"/>
        <v>1199678</v>
      </c>
      <c r="R60" s="264">
        <f t="shared" si="14"/>
        <v>1440052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9655280</v>
      </c>
      <c r="X60" s="219">
        <f t="shared" si="14"/>
        <v>12200930</v>
      </c>
      <c r="Y60" s="264">
        <f t="shared" si="14"/>
        <v>-2545650</v>
      </c>
      <c r="Z60" s="337">
        <f>+IF(X60&lt;&gt;0,+(Y60/X60)*100,0)</f>
        <v>-20.8643931241307</v>
      </c>
      <c r="AA60" s="232">
        <f>+AA57+AA54+AA51+AA40+AA37+AA34+AA22+AA5</f>
        <v>12200930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2016-08-05T07:10:08Z</dcterms:created>
  <dcterms:modified xsi:type="dcterms:W3CDTF">2016-08-05T07:10:17Z</dcterms:modified>
  <cp:category/>
  <cp:version/>
  <cp:contentType/>
  <cp:contentStatus/>
</cp:coreProperties>
</file>