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<sst xmlns="http://schemas.openxmlformats.org/spreadsheetml/2006/main" count="857" uniqueCount="303">
  <si>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Inkwanca(EC133)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</si>
  <si>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</si>
  <si>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</si>
  <si>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</si>
  <si>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</si>
  <si>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</si>
  <si>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</si>
  <si>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</si>
  <si>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</si>
  <si>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</si>
  <si>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</si>
  <si>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</si>
  <si>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</si>
  <si>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</si>
  <si>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</si>
  <si>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</si>
  <si>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</si>
  <si>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</si>
  <si>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</si>
  <si>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</si>
  <si>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</si>
  <si>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</si>
  <si>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</si>
  <si>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</si>
  <si>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</si>
  <si>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</si>
  <si>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</si>
  <si>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</si>
  <si>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</si>
  <si>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</si>
  <si>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</si>
  <si>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</si>
  <si>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</si>
  <si>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</si>
  <si>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</si>
  <si>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</si>
  <si>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</si>
  <si>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</si>
  <si>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</si>
  <si>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</si>
  <si>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</si>
  <si>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</si>
  <si>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</si>
  <si>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</si>
  <si>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</si>
  <si>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</si>
  <si>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</si>
  <si>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</si>
  <si>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</si>
  <si>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</si>
  <si>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</si>
  <si>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</si>
  <si>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</si>
  <si>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</si>
  <si>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</si>
  <si>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</si>
  <si>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</si>
  <si>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</si>
  <si>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</si>
  <si>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</si>
  <si>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</si>
  <si>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</si>
  <si>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</si>
  <si>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</si>
  <si>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</si>
  <si>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</si>
  <si>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</si>
  <si>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</si>
  <si>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</si>
  <si>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</si>
  <si>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Inkwanca(EC133)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</si>
  <si>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</si>
  <si>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</si>
  <si>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</si>
  <si>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</si>
  <si>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</si>
  <si>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</si>
  <si>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</si>
  <si>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</si>
  <si>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</si>
  <si>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</si>
  <si>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</si>
  <si>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</si>
  <si>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</si>
  <si>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</si>
  <si>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</si>
  <si>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</si>
  <si>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</si>
  <si>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</si>
  <si>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</si>
  <si>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</si>
  <si>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</si>
  <si>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</si>
  <si>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</si>
  <si>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</si>
  <si>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</si>
  <si>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</si>
  <si>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</si>
  <si>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</si>
  <si>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</si>
  <si>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Inkwanca(EC133)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</si>
  <si>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</si>
  <si>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</si>
  <si>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</si>
  <si>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</si>
  <si>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</si>
  <si>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</si>
  <si>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</si>
  <si>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</si>
  <si>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</si>
  <si>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</si>
  <si>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</si>
  <si>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</si>
  <si>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</si>
  <si>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</si>
  <si>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</si>
  <si>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</si>
  <si>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</si>
  <si>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</si>
  <si>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</si>
  <si>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</si>
  <si>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</si>
  <si>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</si>
  <si>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</si>
  <si>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</si>
  <si>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</si>
  <si>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</si>
  <si>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</si>
  <si>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</si>
  <si>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Inkwanca(EC133)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</si>
  <si>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</si>
  <si>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</si>
  <si>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</si>
  <si>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</si>
  <si>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</si>
  <si>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</si>
  <si>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</si>
  <si>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</si>
  <si>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</si>
  <si>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</si>
  <si>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Inkwanca(EC133)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</si>
  <si>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</si>
  <si>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</si>
  <si>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</si>
  <si>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</si>
  <si>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</si>
  <si>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</si>
  <si>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</si>
  <si>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</si>
  <si>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</si>
  <si>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</si>
  <si>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</si>
  <si>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</si>
  <si>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</si>
  <si>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</si>
  <si>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</si>
  <si>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</si>
  <si>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</si>
  <si>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</si>
  <si>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</si>
  <si>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</si>
  <si>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</si>
  <si>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</si>
  <si>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</si>
  <si>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</si>
  <si>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</si>
  <si>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</si>
  <si>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</si>
  <si>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</si>
  <si>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</si>
  <si>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</si>
  <si>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</si>
  <si>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</si>
  <si>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</si>
  <si>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Inkwanca(EC133)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</si>
  <si>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</si>
  <si>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</si>
  <si>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</si>
  <si>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</si>
  <si>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</si>
  <si>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</si>
  <si>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</si>
  <si>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</si>
  <si>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</si>
  <si>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</si>
  <si>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</si>
  <si>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</si>
  <si>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</si>
  <si>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</si>
  <si>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</si>
  <si>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</si>
  <si>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</si>
  <si>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</si>
  <si>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</si>
  <si>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</si>
  <si>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</si>
  <si>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</si>
  <si>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</si>
  <si>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</si>
  <si>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</si>
  <si>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</si>
  <si>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</si>
  <si>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Inkwanca(EC133)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</si>
  <si>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</si>
  <si>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</si>
  <si>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</si>
  <si>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</si>
  <si>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</si>
  <si>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</si>
  <si>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</si>
  <si>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</si>
  <si>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</si>
  <si>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</si>
  <si>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</si>
  <si>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</si>
  <si>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</si>
  <si>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</si>
  <si>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</si>
  <si>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</si>
  <si>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</si>
  <si>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</si>
  <si>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</si>
  <si>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</si>
  <si>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</si>
  <si>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</si>
  <si>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</si>
  <si>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</si>
  <si>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Inkwanca(EC133)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</si>
  <si>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</si>
  <si>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</si>
  <si>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</si>
  <si>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</si>
  <si>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</si>
  <si>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</si>
  <si>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</si>
  <si>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</si>
  <si>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</si>
  <si>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</si>
  <si>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</si>
  <si>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</si>
  <si>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</si>
  <si>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</si>
  <si>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</si>
  <si>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</si>
  <si>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</si>
  <si>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</si>
  <si>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</si>
  <si>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</si>
  <si>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</si>
  <si>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</si>
  <si>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</si>
  <si>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</si>
  <si>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</si>
  <si>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</si>
  <si>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</si>
  <si>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</si>
  <si>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</si>
  <si>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</si>
  <si>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</si>
  <si>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</si>
  <si>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</si>
  <si>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</si>
  <si>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</si>
  <si>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Inkwanca(EC133)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</si>
  <si>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</si>
  <si>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</si>
  <si>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Eastern Cape: Inkwanca(EC133)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</si>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</sst>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5123242</v>
      </c>
      <c r="C5" s="19">
        <v>0</v>
      </c>
      <c r="D5" s="59">
        <v>6000256</v>
      </c>
      <c r="E5" s="60">
        <v>6000256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6000252</v>
      </c>
      <c r="X5" s="60">
        <v>-6000252</v>
      </c>
      <c r="Y5" s="61">
        <v>-100</v>
      </c>
      <c r="Z5" s="62">
        <v>6000256</v>
      </c>
    </row>
    <row r="6" spans="1:26" ht="13.5">
      <c r="A6" s="58" t="s">
        <v>32</v>
      </c>
      <c r="B6" s="19">
        <v>7230032</v>
      </c>
      <c r="C6" s="19">
        <v>0</v>
      </c>
      <c r="D6" s="59">
        <v>9009812</v>
      </c>
      <c r="E6" s="60">
        <v>9009812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9009816</v>
      </c>
      <c r="X6" s="60">
        <v>-9009816</v>
      </c>
      <c r="Y6" s="61">
        <v>-100</v>
      </c>
      <c r="Z6" s="62">
        <v>9009812</v>
      </c>
    </row>
    <row r="7" spans="1:26" ht="13.5">
      <c r="A7" s="58" t="s">
        <v>33</v>
      </c>
      <c r="B7" s="19">
        <v>68</v>
      </c>
      <c r="C7" s="19">
        <v>0</v>
      </c>
      <c r="D7" s="59">
        <v>33772</v>
      </c>
      <c r="E7" s="60">
        <v>33772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33768</v>
      </c>
      <c r="X7" s="60">
        <v>-33768</v>
      </c>
      <c r="Y7" s="61">
        <v>-100</v>
      </c>
      <c r="Z7" s="62">
        <v>33772</v>
      </c>
    </row>
    <row r="8" spans="1:26" ht="13.5">
      <c r="A8" s="58" t="s">
        <v>34</v>
      </c>
      <c r="B8" s="19">
        <v>21108670</v>
      </c>
      <c r="C8" s="19">
        <v>0</v>
      </c>
      <c r="D8" s="59">
        <v>29948000</v>
      </c>
      <c r="E8" s="60">
        <v>29948000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29947800</v>
      </c>
      <c r="X8" s="60">
        <v>-29947800</v>
      </c>
      <c r="Y8" s="61">
        <v>-100</v>
      </c>
      <c r="Z8" s="62">
        <v>29948000</v>
      </c>
    </row>
    <row r="9" spans="1:26" ht="13.5">
      <c r="A9" s="58" t="s">
        <v>35</v>
      </c>
      <c r="B9" s="19">
        <v>2955385</v>
      </c>
      <c r="C9" s="19">
        <v>0</v>
      </c>
      <c r="D9" s="59">
        <v>10547921</v>
      </c>
      <c r="E9" s="60">
        <v>10547921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10547100</v>
      </c>
      <c r="X9" s="60">
        <v>-10547100</v>
      </c>
      <c r="Y9" s="61">
        <v>-100</v>
      </c>
      <c r="Z9" s="62">
        <v>10547921</v>
      </c>
    </row>
    <row r="10" spans="1:26" ht="25.5">
      <c r="A10" s="63" t="s">
        <v>278</v>
      </c>
      <c r="B10" s="64">
        <f>SUM(B5:B9)</f>
        <v>36417397</v>
      </c>
      <c r="C10" s="64">
        <f>SUM(C5:C9)</f>
        <v>0</v>
      </c>
      <c r="D10" s="65">
        <f aca="true" t="shared" si="0" ref="D10:Z10">SUM(D5:D9)</f>
        <v>55539761</v>
      </c>
      <c r="E10" s="66">
        <f t="shared" si="0"/>
        <v>55539761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55538736</v>
      </c>
      <c r="X10" s="66">
        <f t="shared" si="0"/>
        <v>-55538736</v>
      </c>
      <c r="Y10" s="67">
        <f>+IF(W10&lt;&gt;0,(X10/W10)*100,0)</f>
        <v>-100</v>
      </c>
      <c r="Z10" s="68">
        <f t="shared" si="0"/>
        <v>55539761</v>
      </c>
    </row>
    <row r="11" spans="1:26" ht="13.5">
      <c r="A11" s="58" t="s">
        <v>37</v>
      </c>
      <c r="B11" s="19">
        <v>14987416</v>
      </c>
      <c r="C11" s="19">
        <v>0</v>
      </c>
      <c r="D11" s="59">
        <v>28117213</v>
      </c>
      <c r="E11" s="60">
        <v>28117213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28117212</v>
      </c>
      <c r="X11" s="60">
        <v>-28117212</v>
      </c>
      <c r="Y11" s="61">
        <v>-100</v>
      </c>
      <c r="Z11" s="62">
        <v>28117213</v>
      </c>
    </row>
    <row r="12" spans="1:26" ht="13.5">
      <c r="A12" s="58" t="s">
        <v>38</v>
      </c>
      <c r="B12" s="19">
        <v>1579153</v>
      </c>
      <c r="C12" s="19">
        <v>0</v>
      </c>
      <c r="D12" s="59">
        <v>1970041</v>
      </c>
      <c r="E12" s="60">
        <v>1970041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1970040</v>
      </c>
      <c r="X12" s="60">
        <v>-1970040</v>
      </c>
      <c r="Y12" s="61">
        <v>-100</v>
      </c>
      <c r="Z12" s="62">
        <v>1970041</v>
      </c>
    </row>
    <row r="13" spans="1:26" ht="13.5">
      <c r="A13" s="58" t="s">
        <v>279</v>
      </c>
      <c r="B13" s="19">
        <v>7945318</v>
      </c>
      <c r="C13" s="19">
        <v>0</v>
      </c>
      <c r="D13" s="59">
        <v>11770014</v>
      </c>
      <c r="E13" s="60">
        <v>11770014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11769612</v>
      </c>
      <c r="X13" s="60">
        <v>-11769612</v>
      </c>
      <c r="Y13" s="61">
        <v>-100</v>
      </c>
      <c r="Z13" s="62">
        <v>11770014</v>
      </c>
    </row>
    <row r="14" spans="1:26" ht="13.5">
      <c r="A14" s="58" t="s">
        <v>40</v>
      </c>
      <c r="B14" s="19">
        <v>604259</v>
      </c>
      <c r="C14" s="19">
        <v>0</v>
      </c>
      <c r="D14" s="59">
        <v>138060</v>
      </c>
      <c r="E14" s="60">
        <v>138060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138060</v>
      </c>
      <c r="X14" s="60">
        <v>-138060</v>
      </c>
      <c r="Y14" s="61">
        <v>-100</v>
      </c>
      <c r="Z14" s="62">
        <v>138060</v>
      </c>
    </row>
    <row r="15" spans="1:26" ht="13.5">
      <c r="A15" s="58" t="s">
        <v>41</v>
      </c>
      <c r="B15" s="19">
        <v>3764293</v>
      </c>
      <c r="C15" s="19">
        <v>0</v>
      </c>
      <c r="D15" s="59">
        <v>7309086</v>
      </c>
      <c r="E15" s="60">
        <v>7309086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7309092</v>
      </c>
      <c r="X15" s="60">
        <v>-7309092</v>
      </c>
      <c r="Y15" s="61">
        <v>-100</v>
      </c>
      <c r="Z15" s="62">
        <v>7309086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6387763</v>
      </c>
      <c r="C17" s="19">
        <v>0</v>
      </c>
      <c r="D17" s="59">
        <v>19493685</v>
      </c>
      <c r="E17" s="60">
        <v>19493685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19493508</v>
      </c>
      <c r="X17" s="60">
        <v>-19493508</v>
      </c>
      <c r="Y17" s="61">
        <v>-100</v>
      </c>
      <c r="Z17" s="62">
        <v>19493685</v>
      </c>
    </row>
    <row r="18" spans="1:26" ht="13.5">
      <c r="A18" s="70" t="s">
        <v>44</v>
      </c>
      <c r="B18" s="71">
        <f>SUM(B11:B17)</f>
        <v>35268202</v>
      </c>
      <c r="C18" s="71">
        <f>SUM(C11:C17)</f>
        <v>0</v>
      </c>
      <c r="D18" s="72">
        <f aca="true" t="shared" si="1" ref="D18:Z18">SUM(D11:D17)</f>
        <v>68798099</v>
      </c>
      <c r="E18" s="73">
        <f t="shared" si="1"/>
        <v>68798099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0</v>
      </c>
      <c r="W18" s="73">
        <f t="shared" si="1"/>
        <v>68797524</v>
      </c>
      <c r="X18" s="73">
        <f t="shared" si="1"/>
        <v>-68797524</v>
      </c>
      <c r="Y18" s="67">
        <f>+IF(W18&lt;&gt;0,(X18/W18)*100,0)</f>
        <v>-100</v>
      </c>
      <c r="Z18" s="74">
        <f t="shared" si="1"/>
        <v>68798099</v>
      </c>
    </row>
    <row r="19" spans="1:26" ht="13.5">
      <c r="A19" s="70" t="s">
        <v>45</v>
      </c>
      <c r="B19" s="75">
        <f>+B10-B18</f>
        <v>1149195</v>
      </c>
      <c r="C19" s="75">
        <f>+C10-C18</f>
        <v>0</v>
      </c>
      <c r="D19" s="76">
        <f aca="true" t="shared" si="2" ref="D19:Z19">+D10-D18</f>
        <v>-13258338</v>
      </c>
      <c r="E19" s="77">
        <f t="shared" si="2"/>
        <v>-13258338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>IF(E10=E18,0,W10-W18)</f>
        <v>-13258788</v>
      </c>
      <c r="X19" s="77">
        <f t="shared" si="2"/>
        <v>13258788</v>
      </c>
      <c r="Y19" s="78">
        <f>+IF(W19&lt;&gt;0,(X19/W19)*100,0)</f>
        <v>-100</v>
      </c>
      <c r="Z19" s="79">
        <f t="shared" si="2"/>
        <v>-13258338</v>
      </c>
    </row>
    <row r="20" spans="1:26" ht="13.5">
      <c r="A20" s="58" t="s">
        <v>46</v>
      </c>
      <c r="B20" s="19">
        <v>0</v>
      </c>
      <c r="C20" s="19">
        <v>0</v>
      </c>
      <c r="D20" s="59">
        <v>9350000</v>
      </c>
      <c r="E20" s="60">
        <v>9350000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9350200</v>
      </c>
      <c r="X20" s="60">
        <v>-9350200</v>
      </c>
      <c r="Y20" s="61">
        <v>-100</v>
      </c>
      <c r="Z20" s="62">
        <v>9350000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1149195</v>
      </c>
      <c r="C22" s="86">
        <f>SUM(C19:C21)</f>
        <v>0</v>
      </c>
      <c r="D22" s="87">
        <f aca="true" t="shared" si="3" ref="D22:Z22">SUM(D19:D21)</f>
        <v>-3908338</v>
      </c>
      <c r="E22" s="88">
        <f t="shared" si="3"/>
        <v>-3908338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88">
        <f t="shared" si="3"/>
        <v>-3908588</v>
      </c>
      <c r="X22" s="88">
        <f t="shared" si="3"/>
        <v>3908588</v>
      </c>
      <c r="Y22" s="89">
        <f>+IF(W22&lt;&gt;0,(X22/W22)*100,0)</f>
        <v>-100</v>
      </c>
      <c r="Z22" s="90">
        <f t="shared" si="3"/>
        <v>-3908338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1149195</v>
      </c>
      <c r="C24" s="75">
        <f>SUM(C22:C23)</f>
        <v>0</v>
      </c>
      <c r="D24" s="76">
        <f aca="true" t="shared" si="4" ref="D24:Z24">SUM(D22:D23)</f>
        <v>-3908338</v>
      </c>
      <c r="E24" s="77">
        <f t="shared" si="4"/>
        <v>-3908338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0</v>
      </c>
      <c r="W24" s="77">
        <f t="shared" si="4"/>
        <v>-3908588</v>
      </c>
      <c r="X24" s="77">
        <f t="shared" si="4"/>
        <v>3908588</v>
      </c>
      <c r="Y24" s="78">
        <f>+IF(W24&lt;&gt;0,(X24/W24)*100,0)</f>
        <v>-100</v>
      </c>
      <c r="Z24" s="79">
        <f t="shared" si="4"/>
        <v>-3908338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9350200</v>
      </c>
      <c r="E27" s="100">
        <v>9350200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9350200</v>
      </c>
      <c r="X27" s="100">
        <v>-9350200</v>
      </c>
      <c r="Y27" s="101">
        <v>-100</v>
      </c>
      <c r="Z27" s="102">
        <v>9350200</v>
      </c>
    </row>
    <row r="28" spans="1:26" ht="13.5">
      <c r="A28" s="103" t="s">
        <v>46</v>
      </c>
      <c r="B28" s="19">
        <v>0</v>
      </c>
      <c r="C28" s="19">
        <v>0</v>
      </c>
      <c r="D28" s="59">
        <v>8850200</v>
      </c>
      <c r="E28" s="60">
        <v>8850200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8850200</v>
      </c>
      <c r="X28" s="60">
        <v>-8850200</v>
      </c>
      <c r="Y28" s="61">
        <v>-100</v>
      </c>
      <c r="Z28" s="62">
        <v>8850200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500000</v>
      </c>
      <c r="E31" s="60">
        <v>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500000</v>
      </c>
      <c r="X31" s="60">
        <v>-500000</v>
      </c>
      <c r="Y31" s="61">
        <v>-100</v>
      </c>
      <c r="Z31" s="62">
        <v>500000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9350200</v>
      </c>
      <c r="E32" s="100">
        <f t="shared" si="5"/>
        <v>9350200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9350200</v>
      </c>
      <c r="X32" s="100">
        <f t="shared" si="5"/>
        <v>-9350200</v>
      </c>
      <c r="Y32" s="101">
        <f>+IF(W32&lt;&gt;0,(X32/W32)*100,0)</f>
        <v>-100</v>
      </c>
      <c r="Z32" s="102">
        <f t="shared" si="5"/>
        <v>9350200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11110163</v>
      </c>
      <c r="C35" s="19">
        <v>0</v>
      </c>
      <c r="D35" s="59">
        <v>8103698</v>
      </c>
      <c r="E35" s="60">
        <v>8103698</v>
      </c>
      <c r="F35" s="60">
        <v>35061306</v>
      </c>
      <c r="G35" s="60">
        <v>35061306</v>
      </c>
      <c r="H35" s="60">
        <v>35061306</v>
      </c>
      <c r="I35" s="60">
        <v>35061306</v>
      </c>
      <c r="J35" s="60">
        <v>35061306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8103698</v>
      </c>
      <c r="X35" s="60">
        <v>-8103698</v>
      </c>
      <c r="Y35" s="61">
        <v>-100</v>
      </c>
      <c r="Z35" s="62">
        <v>8103698</v>
      </c>
    </row>
    <row r="36" spans="1:26" ht="13.5">
      <c r="A36" s="58" t="s">
        <v>57</v>
      </c>
      <c r="B36" s="19">
        <v>149276134</v>
      </c>
      <c r="C36" s="19">
        <v>0</v>
      </c>
      <c r="D36" s="59">
        <v>154869732</v>
      </c>
      <c r="E36" s="60">
        <v>154869732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154869732</v>
      </c>
      <c r="X36" s="60">
        <v>-154869732</v>
      </c>
      <c r="Y36" s="61">
        <v>-100</v>
      </c>
      <c r="Z36" s="62">
        <v>154869732</v>
      </c>
    </row>
    <row r="37" spans="1:26" ht="13.5">
      <c r="A37" s="58" t="s">
        <v>58</v>
      </c>
      <c r="B37" s="19">
        <v>19678323</v>
      </c>
      <c r="C37" s="19">
        <v>0</v>
      </c>
      <c r="D37" s="59">
        <v>27813055</v>
      </c>
      <c r="E37" s="60">
        <v>27813055</v>
      </c>
      <c r="F37" s="60">
        <v>5577833</v>
      </c>
      <c r="G37" s="60">
        <v>5577833</v>
      </c>
      <c r="H37" s="60">
        <v>5577833</v>
      </c>
      <c r="I37" s="60">
        <v>5577833</v>
      </c>
      <c r="J37" s="60">
        <v>5577833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27813055</v>
      </c>
      <c r="X37" s="60">
        <v>-27813055</v>
      </c>
      <c r="Y37" s="61">
        <v>-100</v>
      </c>
      <c r="Z37" s="62">
        <v>27813055</v>
      </c>
    </row>
    <row r="38" spans="1:26" ht="13.5">
      <c r="A38" s="58" t="s">
        <v>59</v>
      </c>
      <c r="B38" s="19">
        <v>152229</v>
      </c>
      <c r="C38" s="19">
        <v>0</v>
      </c>
      <c r="D38" s="59">
        <v>377686</v>
      </c>
      <c r="E38" s="60">
        <v>377686</v>
      </c>
      <c r="F38" s="60">
        <v>29483473</v>
      </c>
      <c r="G38" s="60">
        <v>29483473</v>
      </c>
      <c r="H38" s="60">
        <v>29483473</v>
      </c>
      <c r="I38" s="60">
        <v>29483473</v>
      </c>
      <c r="J38" s="60">
        <v>29483473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377686</v>
      </c>
      <c r="X38" s="60">
        <v>-377686</v>
      </c>
      <c r="Y38" s="61">
        <v>-100</v>
      </c>
      <c r="Z38" s="62">
        <v>377686</v>
      </c>
    </row>
    <row r="39" spans="1:26" ht="13.5">
      <c r="A39" s="58" t="s">
        <v>60</v>
      </c>
      <c r="B39" s="19">
        <v>140555745</v>
      </c>
      <c r="C39" s="19">
        <v>0</v>
      </c>
      <c r="D39" s="59">
        <v>134782689</v>
      </c>
      <c r="E39" s="60">
        <v>134782689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134782689</v>
      </c>
      <c r="X39" s="60">
        <v>-134782689</v>
      </c>
      <c r="Y39" s="61">
        <v>-100</v>
      </c>
      <c r="Z39" s="62">
        <v>134782689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-70931</v>
      </c>
      <c r="C42" s="19">
        <v>0</v>
      </c>
      <c r="D42" s="59">
        <v>19303816</v>
      </c>
      <c r="E42" s="60">
        <v>19303816</v>
      </c>
      <c r="F42" s="60">
        <v>4069011</v>
      </c>
      <c r="G42" s="60">
        <v>210741</v>
      </c>
      <c r="H42" s="60">
        <v>-1608795</v>
      </c>
      <c r="I42" s="60">
        <v>2670957</v>
      </c>
      <c r="J42" s="60">
        <v>-976661</v>
      </c>
      <c r="K42" s="60">
        <v>0</v>
      </c>
      <c r="L42" s="60">
        <v>0</v>
      </c>
      <c r="M42" s="60">
        <v>-976661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1694296</v>
      </c>
      <c r="W42" s="60">
        <v>19303816</v>
      </c>
      <c r="X42" s="60">
        <v>-17609520</v>
      </c>
      <c r="Y42" s="61">
        <v>-91.22</v>
      </c>
      <c r="Z42" s="62">
        <v>19303816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-302247</v>
      </c>
      <c r="G43" s="60">
        <v>0</v>
      </c>
      <c r="H43" s="60">
        <v>-1326762</v>
      </c>
      <c r="I43" s="60">
        <v>-1629009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-1629009</v>
      </c>
      <c r="W43" s="60"/>
      <c r="X43" s="60">
        <v>-1629009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76268</v>
      </c>
      <c r="C45" s="22">
        <v>0</v>
      </c>
      <c r="D45" s="99">
        <v>19303817</v>
      </c>
      <c r="E45" s="100">
        <v>19303817</v>
      </c>
      <c r="F45" s="100">
        <v>3766764</v>
      </c>
      <c r="G45" s="100">
        <v>3977505</v>
      </c>
      <c r="H45" s="100">
        <v>1041948</v>
      </c>
      <c r="I45" s="100">
        <v>1041948</v>
      </c>
      <c r="J45" s="100">
        <v>65287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19303817</v>
      </c>
      <c r="X45" s="100">
        <v>-19303817</v>
      </c>
      <c r="Y45" s="101">
        <v>-100</v>
      </c>
      <c r="Z45" s="102">
        <v>19303817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46.9945856375221</v>
      </c>
      <c r="C58" s="5">
        <f>IF(C67=0,0,+(C76/C67)*100)</f>
        <v>0</v>
      </c>
      <c r="D58" s="6">
        <f aca="true" t="shared" si="6" ref="D58:Z58">IF(D67=0,0,+(D76/D67)*100)</f>
        <v>86.04591556606451</v>
      </c>
      <c r="E58" s="7">
        <f t="shared" si="6"/>
        <v>86.04591556606451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86.04589423711873</v>
      </c>
      <c r="X58" s="7">
        <f t="shared" si="6"/>
        <v>0</v>
      </c>
      <c r="Y58" s="7">
        <f t="shared" si="6"/>
        <v>0</v>
      </c>
      <c r="Z58" s="8">
        <f t="shared" si="6"/>
        <v>86.04591556606451</v>
      </c>
    </row>
    <row r="59" spans="1:26" ht="13.5">
      <c r="A59" s="37" t="s">
        <v>31</v>
      </c>
      <c r="B59" s="9">
        <f aca="true" t="shared" si="7" ref="B59:Z66">IF(B68=0,0,+(B77/B68)*100)</f>
        <v>100.0035524380851</v>
      </c>
      <c r="C59" s="9">
        <f t="shared" si="7"/>
        <v>0</v>
      </c>
      <c r="D59" s="2">
        <f t="shared" si="7"/>
        <v>84.99997333447105</v>
      </c>
      <c r="E59" s="10">
        <f t="shared" si="7"/>
        <v>84.99997333447105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85.00002999874006</v>
      </c>
      <c r="X59" s="10">
        <f t="shared" si="7"/>
        <v>0</v>
      </c>
      <c r="Y59" s="10">
        <f t="shared" si="7"/>
        <v>0</v>
      </c>
      <c r="Z59" s="11">
        <f t="shared" si="7"/>
        <v>84.99997333447105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84.99720082949567</v>
      </c>
      <c r="E60" s="13">
        <f t="shared" si="7"/>
        <v>84.99720082949567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84.99716309411868</v>
      </c>
      <c r="X60" s="13">
        <f t="shared" si="7"/>
        <v>0</v>
      </c>
      <c r="Y60" s="13">
        <f t="shared" si="7"/>
        <v>0</v>
      </c>
      <c r="Z60" s="14">
        <f t="shared" si="7"/>
        <v>84.99720082949567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84.99575021248937</v>
      </c>
      <c r="E61" s="13">
        <f t="shared" si="7"/>
        <v>84.99575021248937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84.99575021248937</v>
      </c>
      <c r="X61" s="13">
        <f t="shared" si="7"/>
        <v>0</v>
      </c>
      <c r="Y61" s="13">
        <f t="shared" si="7"/>
        <v>0</v>
      </c>
      <c r="Z61" s="14">
        <f t="shared" si="7"/>
        <v>84.99575021248937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85.00009303833977</v>
      </c>
      <c r="E64" s="13">
        <f t="shared" si="7"/>
        <v>85.00009303833977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84.9999800632394</v>
      </c>
      <c r="X64" s="13">
        <f t="shared" si="7"/>
        <v>0</v>
      </c>
      <c r="Y64" s="13">
        <f t="shared" si="7"/>
        <v>0</v>
      </c>
      <c r="Z64" s="14">
        <f t="shared" si="7"/>
        <v>85.00009303833977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100.00035496993405</v>
      </c>
      <c r="E66" s="16">
        <f t="shared" si="7"/>
        <v>100.00035496993405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100.00035496993405</v>
      </c>
    </row>
    <row r="67" spans="1:26" ht="13.5" hidden="1">
      <c r="A67" s="41" t="s">
        <v>286</v>
      </c>
      <c r="B67" s="24">
        <v>13639833</v>
      </c>
      <c r="C67" s="24"/>
      <c r="D67" s="25">
        <v>16136924</v>
      </c>
      <c r="E67" s="26">
        <v>16136924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16136928</v>
      </c>
      <c r="X67" s="26"/>
      <c r="Y67" s="25"/>
      <c r="Z67" s="27">
        <v>16136924</v>
      </c>
    </row>
    <row r="68" spans="1:26" ht="13.5" hidden="1">
      <c r="A68" s="37" t="s">
        <v>31</v>
      </c>
      <c r="B68" s="19">
        <v>5123242</v>
      </c>
      <c r="C68" s="19"/>
      <c r="D68" s="20">
        <v>6000256</v>
      </c>
      <c r="E68" s="21">
        <v>6000256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6000252</v>
      </c>
      <c r="X68" s="21"/>
      <c r="Y68" s="20"/>
      <c r="Z68" s="23">
        <v>6000256</v>
      </c>
    </row>
    <row r="69" spans="1:26" ht="13.5" hidden="1">
      <c r="A69" s="38" t="s">
        <v>32</v>
      </c>
      <c r="B69" s="19">
        <v>7230032</v>
      </c>
      <c r="C69" s="19"/>
      <c r="D69" s="20">
        <v>9009812</v>
      </c>
      <c r="E69" s="21">
        <v>9009812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9009816</v>
      </c>
      <c r="X69" s="21"/>
      <c r="Y69" s="20"/>
      <c r="Z69" s="23">
        <v>9009812</v>
      </c>
    </row>
    <row r="70" spans="1:26" ht="13.5" hidden="1">
      <c r="A70" s="39" t="s">
        <v>103</v>
      </c>
      <c r="B70" s="19">
        <v>4704743</v>
      </c>
      <c r="C70" s="19"/>
      <c r="D70" s="20">
        <v>6000300</v>
      </c>
      <c r="E70" s="21">
        <v>6000300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6000300</v>
      </c>
      <c r="X70" s="21"/>
      <c r="Y70" s="20"/>
      <c r="Z70" s="23">
        <v>6000300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2525289</v>
      </c>
      <c r="C73" s="19"/>
      <c r="D73" s="20">
        <v>3009512</v>
      </c>
      <c r="E73" s="21">
        <v>3009512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3009516</v>
      </c>
      <c r="X73" s="21"/>
      <c r="Y73" s="20"/>
      <c r="Z73" s="23">
        <v>3009512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1286559</v>
      </c>
      <c r="C75" s="28"/>
      <c r="D75" s="29">
        <v>1126856</v>
      </c>
      <c r="E75" s="30">
        <v>1126856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1126860</v>
      </c>
      <c r="X75" s="30"/>
      <c r="Y75" s="29"/>
      <c r="Z75" s="31">
        <v>1126856</v>
      </c>
    </row>
    <row r="76" spans="1:26" ht="13.5" hidden="1">
      <c r="A76" s="42" t="s">
        <v>287</v>
      </c>
      <c r="B76" s="32">
        <v>6409983</v>
      </c>
      <c r="C76" s="32"/>
      <c r="D76" s="33">
        <v>13885164</v>
      </c>
      <c r="E76" s="34">
        <v>13885164</v>
      </c>
      <c r="F76" s="34">
        <v>355329</v>
      </c>
      <c r="G76" s="34">
        <v>238664</v>
      </c>
      <c r="H76" s="34">
        <v>184249</v>
      </c>
      <c r="I76" s="34">
        <v>778242</v>
      </c>
      <c r="J76" s="34">
        <v>358392</v>
      </c>
      <c r="K76" s="34"/>
      <c r="L76" s="34"/>
      <c r="M76" s="34">
        <v>358392</v>
      </c>
      <c r="N76" s="34"/>
      <c r="O76" s="34"/>
      <c r="P76" s="34"/>
      <c r="Q76" s="34"/>
      <c r="R76" s="34"/>
      <c r="S76" s="34"/>
      <c r="T76" s="34"/>
      <c r="U76" s="34"/>
      <c r="V76" s="34">
        <v>1136634</v>
      </c>
      <c r="W76" s="34">
        <v>13885164</v>
      </c>
      <c r="X76" s="34"/>
      <c r="Y76" s="33"/>
      <c r="Z76" s="35">
        <v>13885164</v>
      </c>
    </row>
    <row r="77" spans="1:26" ht="13.5" hidden="1">
      <c r="A77" s="37" t="s">
        <v>31</v>
      </c>
      <c r="B77" s="19">
        <v>5123424</v>
      </c>
      <c r="C77" s="19"/>
      <c r="D77" s="20">
        <v>5100216</v>
      </c>
      <c r="E77" s="21">
        <v>5100216</v>
      </c>
      <c r="F77" s="21">
        <v>61613</v>
      </c>
      <c r="G77" s="21">
        <v>38710</v>
      </c>
      <c r="H77" s="21">
        <v>64916</v>
      </c>
      <c r="I77" s="21">
        <v>165239</v>
      </c>
      <c r="J77" s="21">
        <v>47771</v>
      </c>
      <c r="K77" s="21"/>
      <c r="L77" s="21"/>
      <c r="M77" s="21">
        <v>47771</v>
      </c>
      <c r="N77" s="21"/>
      <c r="O77" s="21"/>
      <c r="P77" s="21"/>
      <c r="Q77" s="21"/>
      <c r="R77" s="21"/>
      <c r="S77" s="21"/>
      <c r="T77" s="21"/>
      <c r="U77" s="21"/>
      <c r="V77" s="21">
        <v>213010</v>
      </c>
      <c r="W77" s="21">
        <v>5100216</v>
      </c>
      <c r="X77" s="21"/>
      <c r="Y77" s="20"/>
      <c r="Z77" s="23">
        <v>5100216</v>
      </c>
    </row>
    <row r="78" spans="1:26" ht="13.5" hidden="1">
      <c r="A78" s="38" t="s">
        <v>32</v>
      </c>
      <c r="B78" s="19"/>
      <c r="C78" s="19"/>
      <c r="D78" s="20">
        <v>7658088</v>
      </c>
      <c r="E78" s="21">
        <v>7658088</v>
      </c>
      <c r="F78" s="21">
        <v>293486</v>
      </c>
      <c r="G78" s="21">
        <v>199834</v>
      </c>
      <c r="H78" s="21">
        <v>119333</v>
      </c>
      <c r="I78" s="21">
        <v>612653</v>
      </c>
      <c r="J78" s="21">
        <v>310621</v>
      </c>
      <c r="K78" s="21"/>
      <c r="L78" s="21"/>
      <c r="M78" s="21">
        <v>310621</v>
      </c>
      <c r="N78" s="21"/>
      <c r="O78" s="21"/>
      <c r="P78" s="21"/>
      <c r="Q78" s="21"/>
      <c r="R78" s="21"/>
      <c r="S78" s="21"/>
      <c r="T78" s="21"/>
      <c r="U78" s="21"/>
      <c r="V78" s="21">
        <v>923274</v>
      </c>
      <c r="W78" s="21">
        <v>7658088</v>
      </c>
      <c r="X78" s="21"/>
      <c r="Y78" s="20"/>
      <c r="Z78" s="23">
        <v>7658088</v>
      </c>
    </row>
    <row r="79" spans="1:26" ht="13.5" hidden="1">
      <c r="A79" s="39" t="s">
        <v>103</v>
      </c>
      <c r="B79" s="19"/>
      <c r="C79" s="19"/>
      <c r="D79" s="20">
        <v>5100000</v>
      </c>
      <c r="E79" s="21">
        <v>5100000</v>
      </c>
      <c r="F79" s="21">
        <v>244684</v>
      </c>
      <c r="G79" s="21">
        <v>165031</v>
      </c>
      <c r="H79" s="21">
        <v>102660</v>
      </c>
      <c r="I79" s="21">
        <v>512375</v>
      </c>
      <c r="J79" s="21">
        <v>296128</v>
      </c>
      <c r="K79" s="21"/>
      <c r="L79" s="21"/>
      <c r="M79" s="21">
        <v>296128</v>
      </c>
      <c r="N79" s="21"/>
      <c r="O79" s="21"/>
      <c r="P79" s="21"/>
      <c r="Q79" s="21"/>
      <c r="R79" s="21"/>
      <c r="S79" s="21"/>
      <c r="T79" s="21"/>
      <c r="U79" s="21"/>
      <c r="V79" s="21">
        <v>808503</v>
      </c>
      <c r="W79" s="21">
        <v>5100000</v>
      </c>
      <c r="X79" s="21"/>
      <c r="Y79" s="20"/>
      <c r="Z79" s="23">
        <v>5100000</v>
      </c>
    </row>
    <row r="80" spans="1:26" ht="13.5" hidden="1">
      <c r="A80" s="39" t="s">
        <v>104</v>
      </c>
      <c r="B80" s="19"/>
      <c r="C80" s="19"/>
      <c r="D80" s="20"/>
      <c r="E80" s="21"/>
      <c r="F80" s="21">
        <v>16739</v>
      </c>
      <c r="G80" s="21">
        <v>9703</v>
      </c>
      <c r="H80" s="21">
        <v>134</v>
      </c>
      <c r="I80" s="21">
        <v>26576</v>
      </c>
      <c r="J80" s="21">
        <v>2938</v>
      </c>
      <c r="K80" s="21"/>
      <c r="L80" s="21"/>
      <c r="M80" s="21">
        <v>2938</v>
      </c>
      <c r="N80" s="21"/>
      <c r="O80" s="21"/>
      <c r="P80" s="21"/>
      <c r="Q80" s="21"/>
      <c r="R80" s="21"/>
      <c r="S80" s="21"/>
      <c r="T80" s="21"/>
      <c r="U80" s="21"/>
      <c r="V80" s="21">
        <v>29514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>
        <v>9256</v>
      </c>
      <c r="H81" s="21">
        <v>201</v>
      </c>
      <c r="I81" s="21">
        <v>9457</v>
      </c>
      <c r="J81" s="21">
        <v>3496</v>
      </c>
      <c r="K81" s="21"/>
      <c r="L81" s="21"/>
      <c r="M81" s="21">
        <v>3496</v>
      </c>
      <c r="N81" s="21"/>
      <c r="O81" s="21"/>
      <c r="P81" s="21"/>
      <c r="Q81" s="21"/>
      <c r="R81" s="21"/>
      <c r="S81" s="21"/>
      <c r="T81" s="21"/>
      <c r="U81" s="21"/>
      <c r="V81" s="21">
        <v>12953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2558088</v>
      </c>
      <c r="E82" s="21">
        <v>2558088</v>
      </c>
      <c r="F82" s="21">
        <v>15283</v>
      </c>
      <c r="G82" s="21">
        <v>10541</v>
      </c>
      <c r="H82" s="21">
        <v>10500</v>
      </c>
      <c r="I82" s="21">
        <v>36324</v>
      </c>
      <c r="J82" s="21">
        <v>8059</v>
      </c>
      <c r="K82" s="21"/>
      <c r="L82" s="21"/>
      <c r="M82" s="21">
        <v>8059</v>
      </c>
      <c r="N82" s="21"/>
      <c r="O82" s="21"/>
      <c r="P82" s="21"/>
      <c r="Q82" s="21"/>
      <c r="R82" s="21"/>
      <c r="S82" s="21"/>
      <c r="T82" s="21"/>
      <c r="U82" s="21"/>
      <c r="V82" s="21">
        <v>44383</v>
      </c>
      <c r="W82" s="21">
        <v>2558088</v>
      </c>
      <c r="X82" s="21"/>
      <c r="Y82" s="20"/>
      <c r="Z82" s="23">
        <v>2558088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16780</v>
      </c>
      <c r="G83" s="21">
        <v>5303</v>
      </c>
      <c r="H83" s="21">
        <v>5838</v>
      </c>
      <c r="I83" s="21">
        <v>27921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27921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1286559</v>
      </c>
      <c r="C84" s="28"/>
      <c r="D84" s="29">
        <v>1126860</v>
      </c>
      <c r="E84" s="30">
        <v>1126860</v>
      </c>
      <c r="F84" s="30">
        <v>230</v>
      </c>
      <c r="G84" s="30">
        <v>120</v>
      </c>
      <c r="H84" s="30"/>
      <c r="I84" s="30">
        <v>350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350</v>
      </c>
      <c r="W84" s="30">
        <v>1126860</v>
      </c>
      <c r="X84" s="30"/>
      <c r="Y84" s="29"/>
      <c r="Z84" s="31">
        <v>1126860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604259</v>
      </c>
      <c r="D5" s="357">
        <f t="shared" si="0"/>
        <v>0</v>
      </c>
      <c r="E5" s="356">
        <f t="shared" si="0"/>
        <v>1486800</v>
      </c>
      <c r="F5" s="358">
        <f t="shared" si="0"/>
        <v>1486800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1486800</v>
      </c>
      <c r="Y5" s="358">
        <f t="shared" si="0"/>
        <v>-1486800</v>
      </c>
      <c r="Z5" s="359">
        <f>+IF(X5&lt;&gt;0,+(Y5/X5)*100,0)</f>
        <v>-100</v>
      </c>
      <c r="AA5" s="360">
        <f>+AA6+AA8+AA11+AA13+AA15</f>
        <v>1486800</v>
      </c>
    </row>
    <row r="6" spans="1:27" ht="13.5">
      <c r="A6" s="361" t="s">
        <v>205</v>
      </c>
      <c r="B6" s="142"/>
      <c r="C6" s="60">
        <f>+C7</f>
        <v>604259</v>
      </c>
      <c r="D6" s="340">
        <f aca="true" t="shared" si="1" ref="D6:AA6">+D7</f>
        <v>0</v>
      </c>
      <c r="E6" s="60">
        <f t="shared" si="1"/>
        <v>477900</v>
      </c>
      <c r="F6" s="59">
        <f t="shared" si="1"/>
        <v>477900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477900</v>
      </c>
      <c r="Y6" s="59">
        <f t="shared" si="1"/>
        <v>-477900</v>
      </c>
      <c r="Z6" s="61">
        <f>+IF(X6&lt;&gt;0,+(Y6/X6)*100,0)</f>
        <v>-100</v>
      </c>
      <c r="AA6" s="62">
        <f t="shared" si="1"/>
        <v>477900</v>
      </c>
    </row>
    <row r="7" spans="1:27" ht="13.5">
      <c r="A7" s="291" t="s">
        <v>229</v>
      </c>
      <c r="B7" s="142"/>
      <c r="C7" s="60">
        <v>604259</v>
      </c>
      <c r="D7" s="340"/>
      <c r="E7" s="60">
        <v>477900</v>
      </c>
      <c r="F7" s="59">
        <v>477900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477900</v>
      </c>
      <c r="Y7" s="59">
        <v>-477900</v>
      </c>
      <c r="Z7" s="61">
        <v>-100</v>
      </c>
      <c r="AA7" s="62">
        <v>477900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1008900</v>
      </c>
      <c r="F8" s="59">
        <f t="shared" si="2"/>
        <v>1008900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1008900</v>
      </c>
      <c r="Y8" s="59">
        <f t="shared" si="2"/>
        <v>-1008900</v>
      </c>
      <c r="Z8" s="61">
        <f>+IF(X8&lt;&gt;0,+(Y8/X8)*100,0)</f>
        <v>-100</v>
      </c>
      <c r="AA8" s="62">
        <f>SUM(AA9:AA10)</f>
        <v>1008900</v>
      </c>
    </row>
    <row r="9" spans="1:27" ht="13.5">
      <c r="A9" s="291" t="s">
        <v>230</v>
      </c>
      <c r="B9" s="142"/>
      <c r="C9" s="60"/>
      <c r="D9" s="340"/>
      <c r="E9" s="60">
        <v>584100</v>
      </c>
      <c r="F9" s="59">
        <v>584100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584100</v>
      </c>
      <c r="Y9" s="59">
        <v>-584100</v>
      </c>
      <c r="Z9" s="61">
        <v>-100</v>
      </c>
      <c r="AA9" s="62">
        <v>584100</v>
      </c>
    </row>
    <row r="10" spans="1:27" ht="13.5">
      <c r="A10" s="291" t="s">
        <v>231</v>
      </c>
      <c r="B10" s="142"/>
      <c r="C10" s="60"/>
      <c r="D10" s="340"/>
      <c r="E10" s="60">
        <v>424800</v>
      </c>
      <c r="F10" s="59">
        <v>424800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424800</v>
      </c>
      <c r="Y10" s="59">
        <v>-424800</v>
      </c>
      <c r="Z10" s="61">
        <v>-100</v>
      </c>
      <c r="AA10" s="62">
        <v>424800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176823</v>
      </c>
      <c r="F22" s="345">
        <f t="shared" si="6"/>
        <v>176823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176823</v>
      </c>
      <c r="Y22" s="345">
        <f t="shared" si="6"/>
        <v>-176823</v>
      </c>
      <c r="Z22" s="336">
        <f>+IF(X22&lt;&gt;0,+(Y22/X22)*100,0)</f>
        <v>-100</v>
      </c>
      <c r="AA22" s="350">
        <f>SUM(AA23:AA32)</f>
        <v>176823</v>
      </c>
    </row>
    <row r="23" spans="1:27" ht="13.5">
      <c r="A23" s="361" t="s">
        <v>237</v>
      </c>
      <c r="B23" s="142"/>
      <c r="C23" s="60"/>
      <c r="D23" s="340"/>
      <c r="E23" s="60">
        <v>100890</v>
      </c>
      <c r="F23" s="59">
        <v>100890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100890</v>
      </c>
      <c r="Y23" s="59">
        <v>-100890</v>
      </c>
      <c r="Z23" s="61">
        <v>-100</v>
      </c>
      <c r="AA23" s="62">
        <v>100890</v>
      </c>
    </row>
    <row r="24" spans="1:27" ht="13.5">
      <c r="A24" s="361" t="s">
        <v>238</v>
      </c>
      <c r="B24" s="142"/>
      <c r="C24" s="60"/>
      <c r="D24" s="340"/>
      <c r="E24" s="60">
        <v>6903</v>
      </c>
      <c r="F24" s="59">
        <v>6903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6903</v>
      </c>
      <c r="Y24" s="59">
        <v>-6903</v>
      </c>
      <c r="Z24" s="61">
        <v>-100</v>
      </c>
      <c r="AA24" s="62">
        <v>6903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69030</v>
      </c>
      <c r="F32" s="59">
        <v>69030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69030</v>
      </c>
      <c r="Y32" s="59">
        <v>-69030</v>
      </c>
      <c r="Z32" s="61">
        <v>-100</v>
      </c>
      <c r="AA32" s="62">
        <v>69030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2199942</v>
      </c>
      <c r="F40" s="345">
        <f t="shared" si="9"/>
        <v>2199942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2199942</v>
      </c>
      <c r="Y40" s="345">
        <f t="shared" si="9"/>
        <v>-2199942</v>
      </c>
      <c r="Z40" s="336">
        <f>+IF(X40&lt;&gt;0,+(Y40/X40)*100,0)</f>
        <v>-100</v>
      </c>
      <c r="AA40" s="350">
        <f>SUM(AA41:AA49)</f>
        <v>2199942</v>
      </c>
    </row>
    <row r="41" spans="1:27" ht="13.5">
      <c r="A41" s="361" t="s">
        <v>248</v>
      </c>
      <c r="B41" s="142"/>
      <c r="C41" s="362"/>
      <c r="D41" s="363"/>
      <c r="E41" s="362">
        <v>263766</v>
      </c>
      <c r="F41" s="364">
        <v>263766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263766</v>
      </c>
      <c r="Y41" s="364">
        <v>-263766</v>
      </c>
      <c r="Z41" s="365">
        <v>-100</v>
      </c>
      <c r="AA41" s="366">
        <v>263766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233790</v>
      </c>
      <c r="F43" s="370">
        <v>233790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233790</v>
      </c>
      <c r="Y43" s="370">
        <v>-233790</v>
      </c>
      <c r="Z43" s="371">
        <v>-100</v>
      </c>
      <c r="AA43" s="303">
        <v>233790</v>
      </c>
    </row>
    <row r="44" spans="1:27" ht="13.5">
      <c r="A44" s="361" t="s">
        <v>251</v>
      </c>
      <c r="B44" s="136"/>
      <c r="C44" s="60"/>
      <c r="D44" s="368"/>
      <c r="E44" s="54">
        <v>1407150</v>
      </c>
      <c r="F44" s="53">
        <v>1407150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1407150</v>
      </c>
      <c r="Y44" s="53">
        <v>-1407150</v>
      </c>
      <c r="Z44" s="94">
        <v>-100</v>
      </c>
      <c r="AA44" s="95">
        <v>1407150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>
        <v>295236</v>
      </c>
      <c r="F48" s="53">
        <v>295236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295236</v>
      </c>
      <c r="Y48" s="53">
        <v>-295236</v>
      </c>
      <c r="Z48" s="94">
        <v>-100</v>
      </c>
      <c r="AA48" s="95">
        <v>295236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604259</v>
      </c>
      <c r="D60" s="346">
        <f t="shared" si="14"/>
        <v>0</v>
      </c>
      <c r="E60" s="219">
        <f t="shared" si="14"/>
        <v>3863565</v>
      </c>
      <c r="F60" s="264">
        <f t="shared" si="14"/>
        <v>3863565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3863565</v>
      </c>
      <c r="Y60" s="264">
        <f t="shared" si="14"/>
        <v>-3863565</v>
      </c>
      <c r="Z60" s="337">
        <f>+IF(X60&lt;&gt;0,+(Y60/X60)*100,0)</f>
        <v>-100</v>
      </c>
      <c r="AA60" s="232">
        <f>+AA57+AA54+AA51+AA40+AA37+AA34+AA22+AA5</f>
        <v>3863565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26932388</v>
      </c>
      <c r="D5" s="153">
        <f>SUM(D6:D8)</f>
        <v>0</v>
      </c>
      <c r="E5" s="154">
        <f t="shared" si="0"/>
        <v>20205518</v>
      </c>
      <c r="F5" s="100">
        <f t="shared" si="0"/>
        <v>20205518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20205516</v>
      </c>
      <c r="Y5" s="100">
        <f t="shared" si="0"/>
        <v>-20205516</v>
      </c>
      <c r="Z5" s="137">
        <f>+IF(X5&lt;&gt;0,+(Y5/X5)*100,0)</f>
        <v>-100</v>
      </c>
      <c r="AA5" s="153">
        <f>SUM(AA6:AA8)</f>
        <v>20205518</v>
      </c>
    </row>
    <row r="6" spans="1:27" ht="13.5">
      <c r="A6" s="138" t="s">
        <v>75</v>
      </c>
      <c r="B6" s="136"/>
      <c r="C6" s="155"/>
      <c r="D6" s="155"/>
      <c r="E6" s="156">
        <v>6091820</v>
      </c>
      <c r="F6" s="60">
        <v>6091820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6091824</v>
      </c>
      <c r="Y6" s="60">
        <v>-6091824</v>
      </c>
      <c r="Z6" s="140">
        <v>-100</v>
      </c>
      <c r="AA6" s="155">
        <v>6091820</v>
      </c>
    </row>
    <row r="7" spans="1:27" ht="13.5">
      <c r="A7" s="138" t="s">
        <v>76</v>
      </c>
      <c r="B7" s="136"/>
      <c r="C7" s="157">
        <v>26905431</v>
      </c>
      <c r="D7" s="157"/>
      <c r="E7" s="158">
        <v>10706306</v>
      </c>
      <c r="F7" s="159">
        <v>10706306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10706304</v>
      </c>
      <c r="Y7" s="159">
        <v>-10706304</v>
      </c>
      <c r="Z7" s="141">
        <v>-100</v>
      </c>
      <c r="AA7" s="157">
        <v>10706306</v>
      </c>
    </row>
    <row r="8" spans="1:27" ht="13.5">
      <c r="A8" s="138" t="s">
        <v>77</v>
      </c>
      <c r="B8" s="136"/>
      <c r="C8" s="155">
        <v>26957</v>
      </c>
      <c r="D8" s="155"/>
      <c r="E8" s="156">
        <v>3407392</v>
      </c>
      <c r="F8" s="60">
        <v>3407392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3407388</v>
      </c>
      <c r="Y8" s="60">
        <v>-3407388</v>
      </c>
      <c r="Z8" s="140">
        <v>-100</v>
      </c>
      <c r="AA8" s="155">
        <v>3407392</v>
      </c>
    </row>
    <row r="9" spans="1:27" ht="13.5">
      <c r="A9" s="135" t="s">
        <v>78</v>
      </c>
      <c r="B9" s="136"/>
      <c r="C9" s="153">
        <f aca="true" t="shared" si="1" ref="C9:Y9">SUM(C10:C14)</f>
        <v>125820</v>
      </c>
      <c r="D9" s="153">
        <f>SUM(D10:D14)</f>
        <v>0</v>
      </c>
      <c r="E9" s="154">
        <f t="shared" si="1"/>
        <v>8632784</v>
      </c>
      <c r="F9" s="100">
        <f t="shared" si="1"/>
        <v>8632784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8632784</v>
      </c>
      <c r="Y9" s="100">
        <f t="shared" si="1"/>
        <v>-8632784</v>
      </c>
      <c r="Z9" s="137">
        <f>+IF(X9&lt;&gt;0,+(Y9/X9)*100,0)</f>
        <v>-100</v>
      </c>
      <c r="AA9" s="153">
        <f>SUM(AA10:AA14)</f>
        <v>8632784</v>
      </c>
    </row>
    <row r="10" spans="1:27" ht="13.5">
      <c r="A10" s="138" t="s">
        <v>79</v>
      </c>
      <c r="B10" s="136"/>
      <c r="C10" s="155">
        <v>37820</v>
      </c>
      <c r="D10" s="155"/>
      <c r="E10" s="156">
        <v>4797092</v>
      </c>
      <c r="F10" s="60">
        <v>4797092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4797092</v>
      </c>
      <c r="Y10" s="60">
        <v>-4797092</v>
      </c>
      <c r="Z10" s="140">
        <v>-100</v>
      </c>
      <c r="AA10" s="155">
        <v>4797092</v>
      </c>
    </row>
    <row r="11" spans="1:27" ht="13.5">
      <c r="A11" s="138" t="s">
        <v>80</v>
      </c>
      <c r="B11" s="136"/>
      <c r="C11" s="155"/>
      <c r="D11" s="155"/>
      <c r="E11" s="156">
        <v>2835232</v>
      </c>
      <c r="F11" s="60">
        <v>2835232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2835228</v>
      </c>
      <c r="Y11" s="60">
        <v>-2835228</v>
      </c>
      <c r="Z11" s="140">
        <v>-100</v>
      </c>
      <c r="AA11" s="155">
        <v>2835232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88000</v>
      </c>
      <c r="D13" s="155"/>
      <c r="E13" s="156">
        <v>1000460</v>
      </c>
      <c r="F13" s="60">
        <v>1000460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1000464</v>
      </c>
      <c r="Y13" s="60">
        <v>-1000464</v>
      </c>
      <c r="Z13" s="140">
        <v>-100</v>
      </c>
      <c r="AA13" s="155">
        <v>1000460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29900</v>
      </c>
      <c r="D15" s="153">
        <f>SUM(D16:D18)</f>
        <v>0</v>
      </c>
      <c r="E15" s="154">
        <f t="shared" si="2"/>
        <v>14175081</v>
      </c>
      <c r="F15" s="100">
        <f t="shared" si="2"/>
        <v>14175081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14174796</v>
      </c>
      <c r="Y15" s="100">
        <f t="shared" si="2"/>
        <v>-14174796</v>
      </c>
      <c r="Z15" s="137">
        <f>+IF(X15&lt;&gt;0,+(Y15/X15)*100,0)</f>
        <v>-100</v>
      </c>
      <c r="AA15" s="153">
        <f>SUM(AA16:AA18)</f>
        <v>14175081</v>
      </c>
    </row>
    <row r="16" spans="1:27" ht="13.5">
      <c r="A16" s="138" t="s">
        <v>85</v>
      </c>
      <c r="B16" s="136"/>
      <c r="C16" s="155"/>
      <c r="D16" s="155"/>
      <c r="E16" s="156">
        <v>2004357</v>
      </c>
      <c r="F16" s="60">
        <v>2004357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2004360</v>
      </c>
      <c r="Y16" s="60">
        <v>-2004360</v>
      </c>
      <c r="Z16" s="140">
        <v>-100</v>
      </c>
      <c r="AA16" s="155">
        <v>2004357</v>
      </c>
    </row>
    <row r="17" spans="1:27" ht="13.5">
      <c r="A17" s="138" t="s">
        <v>86</v>
      </c>
      <c r="B17" s="136"/>
      <c r="C17" s="155">
        <v>29900</v>
      </c>
      <c r="D17" s="155"/>
      <c r="E17" s="156">
        <v>12170724</v>
      </c>
      <c r="F17" s="60">
        <v>12170724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12170436</v>
      </c>
      <c r="Y17" s="60">
        <v>-12170436</v>
      </c>
      <c r="Z17" s="140">
        <v>-100</v>
      </c>
      <c r="AA17" s="155">
        <v>12170724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9329289</v>
      </c>
      <c r="D19" s="153">
        <f>SUM(D20:D23)</f>
        <v>0</v>
      </c>
      <c r="E19" s="154">
        <f t="shared" si="3"/>
        <v>21876378</v>
      </c>
      <c r="F19" s="100">
        <f t="shared" si="3"/>
        <v>21876378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21876381</v>
      </c>
      <c r="Y19" s="100">
        <f t="shared" si="3"/>
        <v>-21876381</v>
      </c>
      <c r="Z19" s="137">
        <f>+IF(X19&lt;&gt;0,+(Y19/X19)*100,0)</f>
        <v>-100</v>
      </c>
      <c r="AA19" s="153">
        <f>SUM(AA20:AA23)</f>
        <v>21876378</v>
      </c>
    </row>
    <row r="20" spans="1:27" ht="13.5">
      <c r="A20" s="138" t="s">
        <v>89</v>
      </c>
      <c r="B20" s="136"/>
      <c r="C20" s="155">
        <v>6278073</v>
      </c>
      <c r="D20" s="155"/>
      <c r="E20" s="156">
        <v>9983748</v>
      </c>
      <c r="F20" s="60">
        <v>9983748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9983748</v>
      </c>
      <c r="Y20" s="60">
        <v>-9983748</v>
      </c>
      <c r="Z20" s="140">
        <v>-100</v>
      </c>
      <c r="AA20" s="155">
        <v>9983748</v>
      </c>
    </row>
    <row r="21" spans="1:27" ht="13.5">
      <c r="A21" s="138" t="s">
        <v>90</v>
      </c>
      <c r="B21" s="136"/>
      <c r="C21" s="155"/>
      <c r="D21" s="155"/>
      <c r="E21" s="156">
        <v>3285343</v>
      </c>
      <c r="F21" s="60">
        <v>3285343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3285348</v>
      </c>
      <c r="Y21" s="60">
        <v>-3285348</v>
      </c>
      <c r="Z21" s="140">
        <v>-100</v>
      </c>
      <c r="AA21" s="155">
        <v>3285343</v>
      </c>
    </row>
    <row r="22" spans="1:27" ht="13.5">
      <c r="A22" s="138" t="s">
        <v>91</v>
      </c>
      <c r="B22" s="136"/>
      <c r="C22" s="157">
        <v>525927</v>
      </c>
      <c r="D22" s="157"/>
      <c r="E22" s="158">
        <v>1507534</v>
      </c>
      <c r="F22" s="159">
        <v>1507534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1507536</v>
      </c>
      <c r="Y22" s="159">
        <v>-1507536</v>
      </c>
      <c r="Z22" s="141">
        <v>-100</v>
      </c>
      <c r="AA22" s="157">
        <v>1507534</v>
      </c>
    </row>
    <row r="23" spans="1:27" ht="13.5">
      <c r="A23" s="138" t="s">
        <v>92</v>
      </c>
      <c r="B23" s="136"/>
      <c r="C23" s="155">
        <v>2525289</v>
      </c>
      <c r="D23" s="155"/>
      <c r="E23" s="156">
        <v>7099753</v>
      </c>
      <c r="F23" s="60">
        <v>7099753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7099749</v>
      </c>
      <c r="Y23" s="60">
        <v>-7099749</v>
      </c>
      <c r="Z23" s="140">
        <v>-100</v>
      </c>
      <c r="AA23" s="155">
        <v>7099753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36417397</v>
      </c>
      <c r="D25" s="168">
        <f>+D5+D9+D15+D19+D24</f>
        <v>0</v>
      </c>
      <c r="E25" s="169">
        <f t="shared" si="4"/>
        <v>64889761</v>
      </c>
      <c r="F25" s="73">
        <f t="shared" si="4"/>
        <v>64889761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73">
        <f t="shared" si="4"/>
        <v>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0</v>
      </c>
      <c r="X25" s="73">
        <f t="shared" si="4"/>
        <v>64889477</v>
      </c>
      <c r="Y25" s="73">
        <f t="shared" si="4"/>
        <v>-64889477</v>
      </c>
      <c r="Z25" s="170">
        <f>+IF(X25&lt;&gt;0,+(Y25/X25)*100,0)</f>
        <v>-100</v>
      </c>
      <c r="AA25" s="168">
        <f>+AA5+AA9+AA15+AA19+AA24</f>
        <v>64889761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19718102</v>
      </c>
      <c r="D28" s="153">
        <f>SUM(D29:D31)</f>
        <v>0</v>
      </c>
      <c r="E28" s="154">
        <f t="shared" si="5"/>
        <v>25847685</v>
      </c>
      <c r="F28" s="100">
        <f t="shared" si="5"/>
        <v>25847685</v>
      </c>
      <c r="G28" s="100">
        <f t="shared" si="5"/>
        <v>0</v>
      </c>
      <c r="H28" s="100">
        <f t="shared" si="5"/>
        <v>0</v>
      </c>
      <c r="I28" s="100">
        <f t="shared" si="5"/>
        <v>0</v>
      </c>
      <c r="J28" s="100">
        <f t="shared" si="5"/>
        <v>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0</v>
      </c>
      <c r="X28" s="100">
        <f t="shared" si="5"/>
        <v>25847592</v>
      </c>
      <c r="Y28" s="100">
        <f t="shared" si="5"/>
        <v>-25847592</v>
      </c>
      <c r="Z28" s="137">
        <f>+IF(X28&lt;&gt;0,+(Y28/X28)*100,0)</f>
        <v>-100</v>
      </c>
      <c r="AA28" s="153">
        <f>SUM(AA29:AA31)</f>
        <v>25847685</v>
      </c>
    </row>
    <row r="29" spans="1:27" ht="13.5">
      <c r="A29" s="138" t="s">
        <v>75</v>
      </c>
      <c r="B29" s="136"/>
      <c r="C29" s="155">
        <v>3125087</v>
      </c>
      <c r="D29" s="155"/>
      <c r="E29" s="156">
        <v>6091919</v>
      </c>
      <c r="F29" s="60">
        <v>6091919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6091824</v>
      </c>
      <c r="Y29" s="60">
        <v>-6091824</v>
      </c>
      <c r="Z29" s="140">
        <v>-100</v>
      </c>
      <c r="AA29" s="155">
        <v>6091919</v>
      </c>
    </row>
    <row r="30" spans="1:27" ht="13.5">
      <c r="A30" s="138" t="s">
        <v>76</v>
      </c>
      <c r="B30" s="136"/>
      <c r="C30" s="157">
        <v>3423749</v>
      </c>
      <c r="D30" s="157"/>
      <c r="E30" s="158">
        <v>10534485</v>
      </c>
      <c r="F30" s="159">
        <v>10534485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10534488</v>
      </c>
      <c r="Y30" s="159">
        <v>-10534488</v>
      </c>
      <c r="Z30" s="141">
        <v>-100</v>
      </c>
      <c r="AA30" s="157">
        <v>10534485</v>
      </c>
    </row>
    <row r="31" spans="1:27" ht="13.5">
      <c r="A31" s="138" t="s">
        <v>77</v>
      </c>
      <c r="B31" s="136"/>
      <c r="C31" s="155">
        <v>13169266</v>
      </c>
      <c r="D31" s="155"/>
      <c r="E31" s="156">
        <v>9221281</v>
      </c>
      <c r="F31" s="60">
        <v>9221281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9221280</v>
      </c>
      <c r="Y31" s="60">
        <v>-9221280</v>
      </c>
      <c r="Z31" s="140">
        <v>-100</v>
      </c>
      <c r="AA31" s="155">
        <v>9221281</v>
      </c>
    </row>
    <row r="32" spans="1:27" ht="13.5">
      <c r="A32" s="135" t="s">
        <v>78</v>
      </c>
      <c r="B32" s="136"/>
      <c r="C32" s="153">
        <f aca="true" t="shared" si="6" ref="C32:Y32">SUM(C33:C37)</f>
        <v>2855894</v>
      </c>
      <c r="D32" s="153">
        <f>SUM(D33:D37)</f>
        <v>0</v>
      </c>
      <c r="E32" s="154">
        <f t="shared" si="6"/>
        <v>7660738</v>
      </c>
      <c r="F32" s="100">
        <f t="shared" si="6"/>
        <v>7660738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7664520</v>
      </c>
      <c r="Y32" s="100">
        <f t="shared" si="6"/>
        <v>-7664520</v>
      </c>
      <c r="Z32" s="137">
        <f>+IF(X32&lt;&gt;0,+(Y32/X32)*100,0)</f>
        <v>-100</v>
      </c>
      <c r="AA32" s="153">
        <f>SUM(AA33:AA37)</f>
        <v>7660738</v>
      </c>
    </row>
    <row r="33" spans="1:27" ht="13.5">
      <c r="A33" s="138" t="s">
        <v>79</v>
      </c>
      <c r="B33" s="136"/>
      <c r="C33" s="155">
        <v>1984652</v>
      </c>
      <c r="D33" s="155"/>
      <c r="E33" s="156">
        <v>6621946</v>
      </c>
      <c r="F33" s="60">
        <v>6621946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6621948</v>
      </c>
      <c r="Y33" s="60">
        <v>-6621948</v>
      </c>
      <c r="Z33" s="140">
        <v>-100</v>
      </c>
      <c r="AA33" s="155">
        <v>6621946</v>
      </c>
    </row>
    <row r="34" spans="1:27" ht="13.5">
      <c r="A34" s="138" t="s">
        <v>80</v>
      </c>
      <c r="B34" s="136"/>
      <c r="C34" s="155"/>
      <c r="D34" s="155"/>
      <c r="E34" s="156">
        <v>17311</v>
      </c>
      <c r="F34" s="60">
        <v>17311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17316</v>
      </c>
      <c r="Y34" s="60">
        <v>-17316</v>
      </c>
      <c r="Z34" s="140">
        <v>-100</v>
      </c>
      <c r="AA34" s="155">
        <v>17311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>
        <v>871242</v>
      </c>
      <c r="D36" s="155"/>
      <c r="E36" s="156">
        <v>1021481</v>
      </c>
      <c r="F36" s="60">
        <v>1021481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1025256</v>
      </c>
      <c r="Y36" s="60">
        <v>-1025256</v>
      </c>
      <c r="Z36" s="140">
        <v>-100</v>
      </c>
      <c r="AA36" s="155">
        <v>1021481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3490928</v>
      </c>
      <c r="D38" s="153">
        <f>SUM(D39:D41)</f>
        <v>0</v>
      </c>
      <c r="E38" s="154">
        <f t="shared" si="7"/>
        <v>11223843</v>
      </c>
      <c r="F38" s="100">
        <f t="shared" si="7"/>
        <v>11223843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11223852</v>
      </c>
      <c r="Y38" s="100">
        <f t="shared" si="7"/>
        <v>-11223852</v>
      </c>
      <c r="Z38" s="137">
        <f>+IF(X38&lt;&gt;0,+(Y38/X38)*100,0)</f>
        <v>-100</v>
      </c>
      <c r="AA38" s="153">
        <f>SUM(AA39:AA41)</f>
        <v>11223843</v>
      </c>
    </row>
    <row r="39" spans="1:27" ht="13.5">
      <c r="A39" s="138" t="s">
        <v>85</v>
      </c>
      <c r="B39" s="136"/>
      <c r="C39" s="155">
        <v>1754476</v>
      </c>
      <c r="D39" s="155"/>
      <c r="E39" s="156">
        <v>1704356</v>
      </c>
      <c r="F39" s="60">
        <v>1704356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1704360</v>
      </c>
      <c r="Y39" s="60">
        <v>-1704360</v>
      </c>
      <c r="Z39" s="140">
        <v>-100</v>
      </c>
      <c r="AA39" s="155">
        <v>1704356</v>
      </c>
    </row>
    <row r="40" spans="1:27" ht="13.5">
      <c r="A40" s="138" t="s">
        <v>86</v>
      </c>
      <c r="B40" s="136"/>
      <c r="C40" s="155">
        <v>1736452</v>
      </c>
      <c r="D40" s="155"/>
      <c r="E40" s="156">
        <v>9519487</v>
      </c>
      <c r="F40" s="60">
        <v>9519487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9519492</v>
      </c>
      <c r="Y40" s="60">
        <v>-9519492</v>
      </c>
      <c r="Z40" s="140">
        <v>-100</v>
      </c>
      <c r="AA40" s="155">
        <v>9519487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9203278</v>
      </c>
      <c r="D42" s="153">
        <f>SUM(D43:D46)</f>
        <v>0</v>
      </c>
      <c r="E42" s="154">
        <f t="shared" si="8"/>
        <v>24065833</v>
      </c>
      <c r="F42" s="100">
        <f t="shared" si="8"/>
        <v>24065833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24062424</v>
      </c>
      <c r="Y42" s="100">
        <f t="shared" si="8"/>
        <v>-24062424</v>
      </c>
      <c r="Z42" s="137">
        <f>+IF(X42&lt;&gt;0,+(Y42/X42)*100,0)</f>
        <v>-100</v>
      </c>
      <c r="AA42" s="153">
        <f>SUM(AA43:AA46)</f>
        <v>24065833</v>
      </c>
    </row>
    <row r="43" spans="1:27" ht="13.5">
      <c r="A43" s="138" t="s">
        <v>89</v>
      </c>
      <c r="B43" s="136"/>
      <c r="C43" s="155">
        <v>4914276</v>
      </c>
      <c r="D43" s="155"/>
      <c r="E43" s="156">
        <v>13039509</v>
      </c>
      <c r="F43" s="60">
        <v>13039509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13039512</v>
      </c>
      <c r="Y43" s="60">
        <v>-13039512</v>
      </c>
      <c r="Z43" s="140">
        <v>-100</v>
      </c>
      <c r="AA43" s="155">
        <v>13039509</v>
      </c>
    </row>
    <row r="44" spans="1:27" ht="13.5">
      <c r="A44" s="138" t="s">
        <v>90</v>
      </c>
      <c r="B44" s="136"/>
      <c r="C44" s="155">
        <v>1187515</v>
      </c>
      <c r="D44" s="155"/>
      <c r="E44" s="156">
        <v>3285343</v>
      </c>
      <c r="F44" s="60">
        <v>3285343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3285348</v>
      </c>
      <c r="Y44" s="60">
        <v>-3285348</v>
      </c>
      <c r="Z44" s="140">
        <v>-100</v>
      </c>
      <c r="AA44" s="155">
        <v>3285343</v>
      </c>
    </row>
    <row r="45" spans="1:27" ht="13.5">
      <c r="A45" s="138" t="s">
        <v>91</v>
      </c>
      <c r="B45" s="136"/>
      <c r="C45" s="157">
        <v>3101487</v>
      </c>
      <c r="D45" s="157"/>
      <c r="E45" s="158">
        <v>1507534</v>
      </c>
      <c r="F45" s="159">
        <v>1507534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1507536</v>
      </c>
      <c r="Y45" s="159">
        <v>-1507536</v>
      </c>
      <c r="Z45" s="141">
        <v>-100</v>
      </c>
      <c r="AA45" s="157">
        <v>1507534</v>
      </c>
    </row>
    <row r="46" spans="1:27" ht="13.5">
      <c r="A46" s="138" t="s">
        <v>92</v>
      </c>
      <c r="B46" s="136"/>
      <c r="C46" s="155"/>
      <c r="D46" s="155"/>
      <c r="E46" s="156">
        <v>6233447</v>
      </c>
      <c r="F46" s="60">
        <v>6233447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6230028</v>
      </c>
      <c r="Y46" s="60">
        <v>-6230028</v>
      </c>
      <c r="Z46" s="140">
        <v>-100</v>
      </c>
      <c r="AA46" s="155">
        <v>6233447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35268202</v>
      </c>
      <c r="D48" s="168">
        <f>+D28+D32+D38+D42+D47</f>
        <v>0</v>
      </c>
      <c r="E48" s="169">
        <f t="shared" si="9"/>
        <v>68798099</v>
      </c>
      <c r="F48" s="73">
        <f t="shared" si="9"/>
        <v>68798099</v>
      </c>
      <c r="G48" s="73">
        <f t="shared" si="9"/>
        <v>0</v>
      </c>
      <c r="H48" s="73">
        <f t="shared" si="9"/>
        <v>0</v>
      </c>
      <c r="I48" s="73">
        <f t="shared" si="9"/>
        <v>0</v>
      </c>
      <c r="J48" s="73">
        <f t="shared" si="9"/>
        <v>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0</v>
      </c>
      <c r="X48" s="73">
        <f t="shared" si="9"/>
        <v>68798388</v>
      </c>
      <c r="Y48" s="73">
        <f t="shared" si="9"/>
        <v>-68798388</v>
      </c>
      <c r="Z48" s="170">
        <f>+IF(X48&lt;&gt;0,+(Y48/X48)*100,0)</f>
        <v>-100</v>
      </c>
      <c r="AA48" s="168">
        <f>+AA28+AA32+AA38+AA42+AA47</f>
        <v>68798099</v>
      </c>
    </row>
    <row r="49" spans="1:27" ht="13.5">
      <c r="A49" s="148" t="s">
        <v>49</v>
      </c>
      <c r="B49" s="149"/>
      <c r="C49" s="171">
        <f aca="true" t="shared" si="10" ref="C49:Y49">+C25-C48</f>
        <v>1149195</v>
      </c>
      <c r="D49" s="171">
        <f>+D25-D48</f>
        <v>0</v>
      </c>
      <c r="E49" s="172">
        <f t="shared" si="10"/>
        <v>-3908338</v>
      </c>
      <c r="F49" s="173">
        <f t="shared" si="10"/>
        <v>-3908338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0</v>
      </c>
      <c r="X49" s="173">
        <f>IF(F25=F48,0,X25-X48)</f>
        <v>-3908911</v>
      </c>
      <c r="Y49" s="173">
        <f t="shared" si="10"/>
        <v>3908911</v>
      </c>
      <c r="Z49" s="174">
        <f>+IF(X49&lt;&gt;0,+(Y49/X49)*100,0)</f>
        <v>-100</v>
      </c>
      <c r="AA49" s="171">
        <f>+AA25-AA48</f>
        <v>-3908338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5123242</v>
      </c>
      <c r="D5" s="155">
        <v>0</v>
      </c>
      <c r="E5" s="156">
        <v>6000256</v>
      </c>
      <c r="F5" s="60">
        <v>6000256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6000252</v>
      </c>
      <c r="Y5" s="60">
        <v>-6000252</v>
      </c>
      <c r="Z5" s="140">
        <v>-100</v>
      </c>
      <c r="AA5" s="155">
        <v>6000256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4704743</v>
      </c>
      <c r="D7" s="155">
        <v>0</v>
      </c>
      <c r="E7" s="156">
        <v>6000300</v>
      </c>
      <c r="F7" s="60">
        <v>6000300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6000300</v>
      </c>
      <c r="Y7" s="60">
        <v>-6000300</v>
      </c>
      <c r="Z7" s="140">
        <v>-100</v>
      </c>
      <c r="AA7" s="155">
        <v>6000300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2525289</v>
      </c>
      <c r="D10" s="155">
        <v>0</v>
      </c>
      <c r="E10" s="156">
        <v>3009512</v>
      </c>
      <c r="F10" s="54">
        <v>3009512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3009516</v>
      </c>
      <c r="Y10" s="54">
        <v>-3009516</v>
      </c>
      <c r="Z10" s="184">
        <v>-100</v>
      </c>
      <c r="AA10" s="130">
        <v>3009512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152777</v>
      </c>
      <c r="D12" s="155">
        <v>0</v>
      </c>
      <c r="E12" s="156">
        <v>224879</v>
      </c>
      <c r="F12" s="60">
        <v>224879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224880</v>
      </c>
      <c r="Y12" s="60">
        <v>-224880</v>
      </c>
      <c r="Z12" s="140">
        <v>-100</v>
      </c>
      <c r="AA12" s="155">
        <v>224879</v>
      </c>
    </row>
    <row r="13" spans="1:27" ht="13.5">
      <c r="A13" s="181" t="s">
        <v>109</v>
      </c>
      <c r="B13" s="185"/>
      <c r="C13" s="155">
        <v>68</v>
      </c>
      <c r="D13" s="155">
        <v>0</v>
      </c>
      <c r="E13" s="156">
        <v>33772</v>
      </c>
      <c r="F13" s="60">
        <v>33772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33768</v>
      </c>
      <c r="Y13" s="60">
        <v>-33768</v>
      </c>
      <c r="Z13" s="140">
        <v>-100</v>
      </c>
      <c r="AA13" s="155">
        <v>33772</v>
      </c>
    </row>
    <row r="14" spans="1:27" ht="13.5">
      <c r="A14" s="181" t="s">
        <v>110</v>
      </c>
      <c r="B14" s="185"/>
      <c r="C14" s="155">
        <v>1286559</v>
      </c>
      <c r="D14" s="155">
        <v>0</v>
      </c>
      <c r="E14" s="156">
        <v>1126856</v>
      </c>
      <c r="F14" s="60">
        <v>1126856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1126860</v>
      </c>
      <c r="Y14" s="60">
        <v>-1126860</v>
      </c>
      <c r="Z14" s="140">
        <v>-100</v>
      </c>
      <c r="AA14" s="155">
        <v>1126856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29900</v>
      </c>
      <c r="D16" s="155">
        <v>0</v>
      </c>
      <c r="E16" s="156">
        <v>66077</v>
      </c>
      <c r="F16" s="60">
        <v>66077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66072</v>
      </c>
      <c r="Y16" s="60">
        <v>-66072</v>
      </c>
      <c r="Z16" s="140">
        <v>-100</v>
      </c>
      <c r="AA16" s="155">
        <v>66077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337716</v>
      </c>
      <c r="F17" s="60">
        <v>337716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337716</v>
      </c>
      <c r="Y17" s="60">
        <v>-337716</v>
      </c>
      <c r="Z17" s="140">
        <v>-100</v>
      </c>
      <c r="AA17" s="155">
        <v>337716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4792877</v>
      </c>
      <c r="F18" s="60">
        <v>4792877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4792872</v>
      </c>
      <c r="Y18" s="60">
        <v>-4792872</v>
      </c>
      <c r="Z18" s="140">
        <v>-100</v>
      </c>
      <c r="AA18" s="155">
        <v>4792877</v>
      </c>
    </row>
    <row r="19" spans="1:27" ht="13.5">
      <c r="A19" s="181" t="s">
        <v>34</v>
      </c>
      <c r="B19" s="185"/>
      <c r="C19" s="155">
        <v>21108670</v>
      </c>
      <c r="D19" s="155">
        <v>0</v>
      </c>
      <c r="E19" s="156">
        <v>29948000</v>
      </c>
      <c r="F19" s="60">
        <v>29948000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29947800</v>
      </c>
      <c r="Y19" s="60">
        <v>-29947800</v>
      </c>
      <c r="Z19" s="140">
        <v>-100</v>
      </c>
      <c r="AA19" s="155">
        <v>29948000</v>
      </c>
    </row>
    <row r="20" spans="1:27" ht="13.5">
      <c r="A20" s="181" t="s">
        <v>35</v>
      </c>
      <c r="B20" s="185"/>
      <c r="C20" s="155">
        <v>1486149</v>
      </c>
      <c r="D20" s="155">
        <v>0</v>
      </c>
      <c r="E20" s="156">
        <v>3999516</v>
      </c>
      <c r="F20" s="54">
        <v>3999516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3998700</v>
      </c>
      <c r="Y20" s="54">
        <v>-3998700</v>
      </c>
      <c r="Z20" s="184">
        <v>-100</v>
      </c>
      <c r="AA20" s="130">
        <v>3999516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36417397</v>
      </c>
      <c r="D22" s="188">
        <f>SUM(D5:D21)</f>
        <v>0</v>
      </c>
      <c r="E22" s="189">
        <f t="shared" si="0"/>
        <v>55539761</v>
      </c>
      <c r="F22" s="190">
        <f t="shared" si="0"/>
        <v>55539761</v>
      </c>
      <c r="G22" s="190">
        <f t="shared" si="0"/>
        <v>0</v>
      </c>
      <c r="H22" s="190">
        <f t="shared" si="0"/>
        <v>0</v>
      </c>
      <c r="I22" s="190">
        <f t="shared" si="0"/>
        <v>0</v>
      </c>
      <c r="J22" s="190">
        <f t="shared" si="0"/>
        <v>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0</v>
      </c>
      <c r="X22" s="190">
        <f t="shared" si="0"/>
        <v>55538736</v>
      </c>
      <c r="Y22" s="190">
        <f t="shared" si="0"/>
        <v>-55538736</v>
      </c>
      <c r="Z22" s="191">
        <f>+IF(X22&lt;&gt;0,+(Y22/X22)*100,0)</f>
        <v>-100</v>
      </c>
      <c r="AA22" s="188">
        <f>SUM(AA5:AA21)</f>
        <v>55539761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14987416</v>
      </c>
      <c r="D25" s="155">
        <v>0</v>
      </c>
      <c r="E25" s="156">
        <v>28117213</v>
      </c>
      <c r="F25" s="60">
        <v>28117213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28117212</v>
      </c>
      <c r="Y25" s="60">
        <v>-28117212</v>
      </c>
      <c r="Z25" s="140">
        <v>-100</v>
      </c>
      <c r="AA25" s="155">
        <v>28117213</v>
      </c>
    </row>
    <row r="26" spans="1:27" ht="13.5">
      <c r="A26" s="183" t="s">
        <v>38</v>
      </c>
      <c r="B26" s="182"/>
      <c r="C26" s="155">
        <v>1579153</v>
      </c>
      <c r="D26" s="155">
        <v>0</v>
      </c>
      <c r="E26" s="156">
        <v>1970041</v>
      </c>
      <c r="F26" s="60">
        <v>1970041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1970040</v>
      </c>
      <c r="Y26" s="60">
        <v>-1970040</v>
      </c>
      <c r="Z26" s="140">
        <v>-100</v>
      </c>
      <c r="AA26" s="155">
        <v>1970041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6828717</v>
      </c>
      <c r="F27" s="60">
        <v>6828717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6828720</v>
      </c>
      <c r="Y27" s="60">
        <v>-6828720</v>
      </c>
      <c r="Z27" s="140">
        <v>-100</v>
      </c>
      <c r="AA27" s="155">
        <v>6828717</v>
      </c>
    </row>
    <row r="28" spans="1:27" ht="13.5">
      <c r="A28" s="183" t="s">
        <v>39</v>
      </c>
      <c r="B28" s="182"/>
      <c r="C28" s="155">
        <v>7945318</v>
      </c>
      <c r="D28" s="155">
        <v>0</v>
      </c>
      <c r="E28" s="156">
        <v>11770014</v>
      </c>
      <c r="F28" s="60">
        <v>11770014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11769612</v>
      </c>
      <c r="Y28" s="60">
        <v>-11769612</v>
      </c>
      <c r="Z28" s="140">
        <v>-100</v>
      </c>
      <c r="AA28" s="155">
        <v>11770014</v>
      </c>
    </row>
    <row r="29" spans="1:27" ht="13.5">
      <c r="A29" s="183" t="s">
        <v>40</v>
      </c>
      <c r="B29" s="182"/>
      <c r="C29" s="155">
        <v>604259</v>
      </c>
      <c r="D29" s="155">
        <v>0</v>
      </c>
      <c r="E29" s="156">
        <v>138060</v>
      </c>
      <c r="F29" s="60">
        <v>138060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138060</v>
      </c>
      <c r="Y29" s="60">
        <v>-138060</v>
      </c>
      <c r="Z29" s="140">
        <v>-100</v>
      </c>
      <c r="AA29" s="155">
        <v>138060</v>
      </c>
    </row>
    <row r="30" spans="1:27" ht="13.5">
      <c r="A30" s="183" t="s">
        <v>119</v>
      </c>
      <c r="B30" s="182"/>
      <c r="C30" s="155">
        <v>3764293</v>
      </c>
      <c r="D30" s="155">
        <v>0</v>
      </c>
      <c r="E30" s="156">
        <v>7082880</v>
      </c>
      <c r="F30" s="60">
        <v>7082880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7082880</v>
      </c>
      <c r="Y30" s="60">
        <v>-7082880</v>
      </c>
      <c r="Z30" s="140">
        <v>-100</v>
      </c>
      <c r="AA30" s="155">
        <v>7082880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226206</v>
      </c>
      <c r="F31" s="60">
        <v>226206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226212</v>
      </c>
      <c r="Y31" s="60">
        <v>-226212</v>
      </c>
      <c r="Z31" s="140">
        <v>-100</v>
      </c>
      <c r="AA31" s="155">
        <v>226206</v>
      </c>
    </row>
    <row r="32" spans="1:27" ht="13.5">
      <c r="A32" s="183" t="s">
        <v>121</v>
      </c>
      <c r="B32" s="182"/>
      <c r="C32" s="155">
        <v>16030</v>
      </c>
      <c r="D32" s="155">
        <v>0</v>
      </c>
      <c r="E32" s="156">
        <v>177865</v>
      </c>
      <c r="F32" s="60">
        <v>177865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177864</v>
      </c>
      <c r="Y32" s="60">
        <v>-177864</v>
      </c>
      <c r="Z32" s="140">
        <v>-100</v>
      </c>
      <c r="AA32" s="155">
        <v>177865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6371733</v>
      </c>
      <c r="D34" s="155">
        <v>0</v>
      </c>
      <c r="E34" s="156">
        <v>12487103</v>
      </c>
      <c r="F34" s="60">
        <v>12487103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12486924</v>
      </c>
      <c r="Y34" s="60">
        <v>-12486924</v>
      </c>
      <c r="Z34" s="140">
        <v>-100</v>
      </c>
      <c r="AA34" s="155">
        <v>12487103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35268202</v>
      </c>
      <c r="D36" s="188">
        <f>SUM(D25:D35)</f>
        <v>0</v>
      </c>
      <c r="E36" s="189">
        <f t="shared" si="1"/>
        <v>68798099</v>
      </c>
      <c r="F36" s="190">
        <f t="shared" si="1"/>
        <v>68798099</v>
      </c>
      <c r="G36" s="190">
        <f t="shared" si="1"/>
        <v>0</v>
      </c>
      <c r="H36" s="190">
        <f t="shared" si="1"/>
        <v>0</v>
      </c>
      <c r="I36" s="190">
        <f t="shared" si="1"/>
        <v>0</v>
      </c>
      <c r="J36" s="190">
        <f t="shared" si="1"/>
        <v>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0</v>
      </c>
      <c r="X36" s="190">
        <f t="shared" si="1"/>
        <v>68797524</v>
      </c>
      <c r="Y36" s="190">
        <f t="shared" si="1"/>
        <v>-68797524</v>
      </c>
      <c r="Z36" s="191">
        <f>+IF(X36&lt;&gt;0,+(Y36/X36)*100,0)</f>
        <v>-100</v>
      </c>
      <c r="AA36" s="188">
        <f>SUM(AA25:AA35)</f>
        <v>68798099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1149195</v>
      </c>
      <c r="D38" s="199">
        <f>+D22-D36</f>
        <v>0</v>
      </c>
      <c r="E38" s="200">
        <f t="shared" si="2"/>
        <v>-13258338</v>
      </c>
      <c r="F38" s="106">
        <f t="shared" si="2"/>
        <v>-13258338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0</v>
      </c>
      <c r="X38" s="106">
        <f>IF(F22=F36,0,X22-X36)</f>
        <v>-13258788</v>
      </c>
      <c r="Y38" s="106">
        <f t="shared" si="2"/>
        <v>13258788</v>
      </c>
      <c r="Z38" s="201">
        <f>+IF(X38&lt;&gt;0,+(Y38/X38)*100,0)</f>
        <v>-100</v>
      </c>
      <c r="AA38" s="199">
        <f>+AA22-AA36</f>
        <v>-13258338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9350000</v>
      </c>
      <c r="F39" s="60">
        <v>9350000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9350200</v>
      </c>
      <c r="Y39" s="60">
        <v>-9350200</v>
      </c>
      <c r="Z39" s="140">
        <v>-100</v>
      </c>
      <c r="AA39" s="155">
        <v>9350000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1149195</v>
      </c>
      <c r="D42" s="206">
        <f>SUM(D38:D41)</f>
        <v>0</v>
      </c>
      <c r="E42" s="207">
        <f t="shared" si="3"/>
        <v>-3908338</v>
      </c>
      <c r="F42" s="88">
        <f t="shared" si="3"/>
        <v>-3908338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0</v>
      </c>
      <c r="X42" s="88">
        <f t="shared" si="3"/>
        <v>-3908588</v>
      </c>
      <c r="Y42" s="88">
        <f t="shared" si="3"/>
        <v>3908588</v>
      </c>
      <c r="Z42" s="208">
        <f>+IF(X42&lt;&gt;0,+(Y42/X42)*100,0)</f>
        <v>-100</v>
      </c>
      <c r="AA42" s="206">
        <f>SUM(AA38:AA41)</f>
        <v>-3908338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1149195</v>
      </c>
      <c r="D44" s="210">
        <f>+D42-D43</f>
        <v>0</v>
      </c>
      <c r="E44" s="211">
        <f t="shared" si="4"/>
        <v>-3908338</v>
      </c>
      <c r="F44" s="77">
        <f t="shared" si="4"/>
        <v>-3908338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0</v>
      </c>
      <c r="X44" s="77">
        <f t="shared" si="4"/>
        <v>-3908588</v>
      </c>
      <c r="Y44" s="77">
        <f t="shared" si="4"/>
        <v>3908588</v>
      </c>
      <c r="Z44" s="212">
        <f>+IF(X44&lt;&gt;0,+(Y44/X44)*100,0)</f>
        <v>-100</v>
      </c>
      <c r="AA44" s="210">
        <f>+AA42-AA43</f>
        <v>-3908338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1149195</v>
      </c>
      <c r="D46" s="206">
        <f>SUM(D44:D45)</f>
        <v>0</v>
      </c>
      <c r="E46" s="207">
        <f t="shared" si="5"/>
        <v>-3908338</v>
      </c>
      <c r="F46" s="88">
        <f t="shared" si="5"/>
        <v>-3908338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0</v>
      </c>
      <c r="X46" s="88">
        <f t="shared" si="5"/>
        <v>-3908588</v>
      </c>
      <c r="Y46" s="88">
        <f t="shared" si="5"/>
        <v>3908588</v>
      </c>
      <c r="Z46" s="208">
        <f>+IF(X46&lt;&gt;0,+(Y46/X46)*100,0)</f>
        <v>-100</v>
      </c>
      <c r="AA46" s="206">
        <f>SUM(AA44:AA45)</f>
        <v>-3908338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1149195</v>
      </c>
      <c r="D48" s="217">
        <f>SUM(D46:D47)</f>
        <v>0</v>
      </c>
      <c r="E48" s="218">
        <f t="shared" si="6"/>
        <v>-3908338</v>
      </c>
      <c r="F48" s="219">
        <f t="shared" si="6"/>
        <v>-3908338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0</v>
      </c>
      <c r="X48" s="220">
        <f t="shared" si="6"/>
        <v>-3908588</v>
      </c>
      <c r="Y48" s="220">
        <f t="shared" si="6"/>
        <v>3908588</v>
      </c>
      <c r="Z48" s="221">
        <f>+IF(X48&lt;&gt;0,+(Y48/X48)*100,0)</f>
        <v>-100</v>
      </c>
      <c r="AA48" s="222">
        <f>SUM(AA46:AA47)</f>
        <v>-3908338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2100000</v>
      </c>
      <c r="F9" s="100">
        <f t="shared" si="1"/>
        <v>2100000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2100000</v>
      </c>
      <c r="Y9" s="100">
        <f t="shared" si="1"/>
        <v>-2100000</v>
      </c>
      <c r="Z9" s="137">
        <f>+IF(X9&lt;&gt;0,+(Y9/X9)*100,0)</f>
        <v>-100</v>
      </c>
      <c r="AA9" s="102">
        <f>SUM(AA10:AA14)</f>
        <v>2100000</v>
      </c>
    </row>
    <row r="10" spans="1:27" ht="13.5">
      <c r="A10" s="138" t="s">
        <v>79</v>
      </c>
      <c r="B10" s="136"/>
      <c r="C10" s="155"/>
      <c r="D10" s="155"/>
      <c r="E10" s="156">
        <v>2000000</v>
      </c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2000000</v>
      </c>
      <c r="Y10" s="60">
        <v>-2000000</v>
      </c>
      <c r="Z10" s="140">
        <v>-100</v>
      </c>
      <c r="AA10" s="62">
        <v>2000000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</v>
      </c>
      <c r="Y12" s="60">
        <v>-100000</v>
      </c>
      <c r="Z12" s="140">
        <v>-100</v>
      </c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6750200</v>
      </c>
      <c r="F15" s="100">
        <f t="shared" si="2"/>
        <v>6750200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6750200</v>
      </c>
      <c r="Y15" s="100">
        <f t="shared" si="2"/>
        <v>-6750200</v>
      </c>
      <c r="Z15" s="137">
        <f>+IF(X15&lt;&gt;0,+(Y15/X15)*100,0)</f>
        <v>-100</v>
      </c>
      <c r="AA15" s="102">
        <f>SUM(AA16:AA18)</f>
        <v>6750200</v>
      </c>
    </row>
    <row r="16" spans="1:27" ht="13.5">
      <c r="A16" s="138" t="s">
        <v>85</v>
      </c>
      <c r="B16" s="136"/>
      <c r="C16" s="155"/>
      <c r="D16" s="155"/>
      <c r="E16" s="156">
        <v>300000</v>
      </c>
      <c r="F16" s="60">
        <v>300000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300000</v>
      </c>
      <c r="Y16" s="60">
        <v>-300000</v>
      </c>
      <c r="Z16" s="140">
        <v>-100</v>
      </c>
      <c r="AA16" s="62">
        <v>300000</v>
      </c>
    </row>
    <row r="17" spans="1:27" ht="13.5">
      <c r="A17" s="138" t="s">
        <v>86</v>
      </c>
      <c r="B17" s="136"/>
      <c r="C17" s="155"/>
      <c r="D17" s="155"/>
      <c r="E17" s="156">
        <v>6450200</v>
      </c>
      <c r="F17" s="60">
        <v>6450200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6450200</v>
      </c>
      <c r="Y17" s="60">
        <v>-6450200</v>
      </c>
      <c r="Z17" s="140">
        <v>-100</v>
      </c>
      <c r="AA17" s="62">
        <v>6450200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500000</v>
      </c>
      <c r="F19" s="100">
        <f t="shared" si="3"/>
        <v>500000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500000</v>
      </c>
      <c r="Y19" s="100">
        <f t="shared" si="3"/>
        <v>-500000</v>
      </c>
      <c r="Z19" s="137">
        <f>+IF(X19&lt;&gt;0,+(Y19/X19)*100,0)</f>
        <v>-100</v>
      </c>
      <c r="AA19" s="102">
        <f>SUM(AA20:AA23)</f>
        <v>500000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500000</v>
      </c>
      <c r="Y23" s="60">
        <v>-500000</v>
      </c>
      <c r="Z23" s="140">
        <v>-100</v>
      </c>
      <c r="AA23" s="62">
        <v>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9350200</v>
      </c>
      <c r="F25" s="219">
        <f t="shared" si="4"/>
        <v>9350200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9350200</v>
      </c>
      <c r="Y25" s="219">
        <f t="shared" si="4"/>
        <v>-9350200</v>
      </c>
      <c r="Z25" s="231">
        <f>+IF(X25&lt;&gt;0,+(Y25/X25)*100,0)</f>
        <v>-100</v>
      </c>
      <c r="AA25" s="232">
        <f>+AA5+AA9+AA15+AA19+AA24</f>
        <v>9350200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8850200</v>
      </c>
      <c r="F28" s="60">
        <v>8850200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8850200</v>
      </c>
      <c r="Y28" s="60">
        <v>-8850200</v>
      </c>
      <c r="Z28" s="140">
        <v>-100</v>
      </c>
      <c r="AA28" s="155">
        <v>8850200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8850200</v>
      </c>
      <c r="F32" s="77">
        <f t="shared" si="5"/>
        <v>8850200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8850200</v>
      </c>
      <c r="Y32" s="77">
        <f t="shared" si="5"/>
        <v>-8850200</v>
      </c>
      <c r="Z32" s="212">
        <f>+IF(X32&lt;&gt;0,+(Y32/X32)*100,0)</f>
        <v>-100</v>
      </c>
      <c r="AA32" s="79">
        <f>SUM(AA28:AA31)</f>
        <v>8850200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500000</v>
      </c>
      <c r="F35" s="60">
        <v>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500000</v>
      </c>
      <c r="Y35" s="60">
        <v>-500000</v>
      </c>
      <c r="Z35" s="140">
        <v>-100</v>
      </c>
      <c r="AA35" s="62">
        <v>500000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9350200</v>
      </c>
      <c r="F36" s="220">
        <f t="shared" si="6"/>
        <v>9350200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9350200</v>
      </c>
      <c r="Y36" s="220">
        <f t="shared" si="6"/>
        <v>-9350200</v>
      </c>
      <c r="Z36" s="221">
        <f>+IF(X36&lt;&gt;0,+(Y36/X36)*100,0)</f>
        <v>-100</v>
      </c>
      <c r="AA36" s="239">
        <f>SUM(AA32:AA35)</f>
        <v>9350200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76268</v>
      </c>
      <c r="D6" s="155"/>
      <c r="E6" s="59">
        <v>226775</v>
      </c>
      <c r="F6" s="60">
        <v>226775</v>
      </c>
      <c r="G6" s="60">
        <v>-1922797</v>
      </c>
      <c r="H6" s="60">
        <v>-1922797</v>
      </c>
      <c r="I6" s="60">
        <v>-1922797</v>
      </c>
      <c r="J6" s="60">
        <v>-1922797</v>
      </c>
      <c r="K6" s="60">
        <v>-1922797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226775</v>
      </c>
      <c r="Y6" s="60">
        <v>-226775</v>
      </c>
      <c r="Z6" s="140">
        <v>-100</v>
      </c>
      <c r="AA6" s="62">
        <v>226775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1212466</v>
      </c>
      <c r="D8" s="155"/>
      <c r="E8" s="59">
        <v>5977149</v>
      </c>
      <c r="F8" s="60">
        <v>5977149</v>
      </c>
      <c r="G8" s="60">
        <v>62878581</v>
      </c>
      <c r="H8" s="60">
        <v>62878581</v>
      </c>
      <c r="I8" s="60">
        <v>62878581</v>
      </c>
      <c r="J8" s="60">
        <v>62878581</v>
      </c>
      <c r="K8" s="60">
        <v>62878581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5977149</v>
      </c>
      <c r="Y8" s="60">
        <v>-5977149</v>
      </c>
      <c r="Z8" s="140">
        <v>-100</v>
      </c>
      <c r="AA8" s="62">
        <v>5977149</v>
      </c>
    </row>
    <row r="9" spans="1:27" ht="13.5">
      <c r="A9" s="249" t="s">
        <v>146</v>
      </c>
      <c r="B9" s="182"/>
      <c r="C9" s="155">
        <v>9728812</v>
      </c>
      <c r="D9" s="155"/>
      <c r="E9" s="59">
        <v>134000</v>
      </c>
      <c r="F9" s="60">
        <v>134000</v>
      </c>
      <c r="G9" s="60">
        <v>-26555457</v>
      </c>
      <c r="H9" s="60">
        <v>-26555457</v>
      </c>
      <c r="I9" s="60">
        <v>-26555457</v>
      </c>
      <c r="J9" s="60">
        <v>-26555457</v>
      </c>
      <c r="K9" s="60">
        <v>-26555457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134000</v>
      </c>
      <c r="Y9" s="60">
        <v>-134000</v>
      </c>
      <c r="Z9" s="140">
        <v>-100</v>
      </c>
      <c r="AA9" s="62">
        <v>134000</v>
      </c>
    </row>
    <row r="10" spans="1:27" ht="13.5">
      <c r="A10" s="249" t="s">
        <v>147</v>
      </c>
      <c r="B10" s="182"/>
      <c r="C10" s="155"/>
      <c r="D10" s="155"/>
      <c r="E10" s="59">
        <v>1600000</v>
      </c>
      <c r="F10" s="60">
        <v>1600000</v>
      </c>
      <c r="G10" s="159">
        <v>660979</v>
      </c>
      <c r="H10" s="159">
        <v>660979</v>
      </c>
      <c r="I10" s="159">
        <v>660979</v>
      </c>
      <c r="J10" s="60">
        <v>660979</v>
      </c>
      <c r="K10" s="159">
        <v>660979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1600000</v>
      </c>
      <c r="Y10" s="159">
        <v>-1600000</v>
      </c>
      <c r="Z10" s="141">
        <v>-100</v>
      </c>
      <c r="AA10" s="225">
        <v>1600000</v>
      </c>
    </row>
    <row r="11" spans="1:27" ht="13.5">
      <c r="A11" s="249" t="s">
        <v>148</v>
      </c>
      <c r="B11" s="182"/>
      <c r="C11" s="155">
        <v>92617</v>
      </c>
      <c r="D11" s="155"/>
      <c r="E11" s="59">
        <v>165774</v>
      </c>
      <c r="F11" s="60">
        <v>165774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165774</v>
      </c>
      <c r="Y11" s="60">
        <v>-165774</v>
      </c>
      <c r="Z11" s="140">
        <v>-100</v>
      </c>
      <c r="AA11" s="62">
        <v>165774</v>
      </c>
    </row>
    <row r="12" spans="1:27" ht="13.5">
      <c r="A12" s="250" t="s">
        <v>56</v>
      </c>
      <c r="B12" s="251"/>
      <c r="C12" s="168">
        <f aca="true" t="shared" si="0" ref="C12:Y12">SUM(C6:C11)</f>
        <v>11110163</v>
      </c>
      <c r="D12" s="168">
        <f>SUM(D6:D11)</f>
        <v>0</v>
      </c>
      <c r="E12" s="72">
        <f t="shared" si="0"/>
        <v>8103698</v>
      </c>
      <c r="F12" s="73">
        <f t="shared" si="0"/>
        <v>8103698</v>
      </c>
      <c r="G12" s="73">
        <f t="shared" si="0"/>
        <v>35061306</v>
      </c>
      <c r="H12" s="73">
        <f t="shared" si="0"/>
        <v>35061306</v>
      </c>
      <c r="I12" s="73">
        <f t="shared" si="0"/>
        <v>35061306</v>
      </c>
      <c r="J12" s="73">
        <f t="shared" si="0"/>
        <v>35061306</v>
      </c>
      <c r="K12" s="73">
        <f t="shared" si="0"/>
        <v>35061306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8103698</v>
      </c>
      <c r="Y12" s="73">
        <f t="shared" si="0"/>
        <v>-8103698</v>
      </c>
      <c r="Z12" s="170">
        <f>+IF(X12&lt;&gt;0,+(Y12/X12)*100,0)</f>
        <v>-100</v>
      </c>
      <c r="AA12" s="74">
        <f>SUM(AA6:AA11)</f>
        <v>8103698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278986</v>
      </c>
      <c r="D17" s="155"/>
      <c r="E17" s="59">
        <v>353372</v>
      </c>
      <c r="F17" s="60">
        <v>353372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353372</v>
      </c>
      <c r="Y17" s="60">
        <v>-353372</v>
      </c>
      <c r="Z17" s="140">
        <v>-100</v>
      </c>
      <c r="AA17" s="62">
        <v>353372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148997148</v>
      </c>
      <c r="D19" s="155"/>
      <c r="E19" s="59">
        <v>154516360</v>
      </c>
      <c r="F19" s="60">
        <v>154516360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154516360</v>
      </c>
      <c r="Y19" s="60">
        <v>-154516360</v>
      </c>
      <c r="Z19" s="140">
        <v>-100</v>
      </c>
      <c r="AA19" s="62">
        <v>154516360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149276134</v>
      </c>
      <c r="D24" s="168">
        <f>SUM(D15:D23)</f>
        <v>0</v>
      </c>
      <c r="E24" s="76">
        <f t="shared" si="1"/>
        <v>154869732</v>
      </c>
      <c r="F24" s="77">
        <f t="shared" si="1"/>
        <v>154869732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154869732</v>
      </c>
      <c r="Y24" s="77">
        <f t="shared" si="1"/>
        <v>-154869732</v>
      </c>
      <c r="Z24" s="212">
        <f>+IF(X24&lt;&gt;0,+(Y24/X24)*100,0)</f>
        <v>-100</v>
      </c>
      <c r="AA24" s="79">
        <f>SUM(AA15:AA23)</f>
        <v>154869732</v>
      </c>
    </row>
    <row r="25" spans="1:27" ht="13.5">
      <c r="A25" s="250" t="s">
        <v>159</v>
      </c>
      <c r="B25" s="251"/>
      <c r="C25" s="168">
        <f aca="true" t="shared" si="2" ref="C25:Y25">+C12+C24</f>
        <v>160386297</v>
      </c>
      <c r="D25" s="168">
        <f>+D12+D24</f>
        <v>0</v>
      </c>
      <c r="E25" s="72">
        <f t="shared" si="2"/>
        <v>162973430</v>
      </c>
      <c r="F25" s="73">
        <f t="shared" si="2"/>
        <v>162973430</v>
      </c>
      <c r="G25" s="73">
        <f t="shared" si="2"/>
        <v>35061306</v>
      </c>
      <c r="H25" s="73">
        <f t="shared" si="2"/>
        <v>35061306</v>
      </c>
      <c r="I25" s="73">
        <f t="shared" si="2"/>
        <v>35061306</v>
      </c>
      <c r="J25" s="73">
        <f t="shared" si="2"/>
        <v>35061306</v>
      </c>
      <c r="K25" s="73">
        <f t="shared" si="2"/>
        <v>35061306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162973430</v>
      </c>
      <c r="Y25" s="73">
        <f t="shared" si="2"/>
        <v>-162973430</v>
      </c>
      <c r="Z25" s="170">
        <f>+IF(X25&lt;&gt;0,+(Y25/X25)*100,0)</f>
        <v>-100</v>
      </c>
      <c r="AA25" s="74">
        <f>+AA12+AA24</f>
        <v>162973430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126200</v>
      </c>
      <c r="D30" s="155"/>
      <c r="E30" s="59">
        <v>83652</v>
      </c>
      <c r="F30" s="60">
        <v>83652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83652</v>
      </c>
      <c r="Y30" s="60">
        <v>-83652</v>
      </c>
      <c r="Z30" s="140">
        <v>-100</v>
      </c>
      <c r="AA30" s="62">
        <v>83652</v>
      </c>
    </row>
    <row r="31" spans="1:27" ht="13.5">
      <c r="A31" s="249" t="s">
        <v>163</v>
      </c>
      <c r="B31" s="182"/>
      <c r="C31" s="155">
        <v>214301</v>
      </c>
      <c r="D31" s="155"/>
      <c r="E31" s="59"/>
      <c r="F31" s="60"/>
      <c r="G31" s="60">
        <v>3049</v>
      </c>
      <c r="H31" s="60">
        <v>3049</v>
      </c>
      <c r="I31" s="60">
        <v>3049</v>
      </c>
      <c r="J31" s="60">
        <v>3049</v>
      </c>
      <c r="K31" s="60">
        <v>3049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18900830</v>
      </c>
      <c r="D32" s="155"/>
      <c r="E32" s="59">
        <v>27729403</v>
      </c>
      <c r="F32" s="60">
        <v>27729403</v>
      </c>
      <c r="G32" s="60">
        <v>5475936</v>
      </c>
      <c r="H32" s="60">
        <v>5475936</v>
      </c>
      <c r="I32" s="60">
        <v>5475936</v>
      </c>
      <c r="J32" s="60">
        <v>5475936</v>
      </c>
      <c r="K32" s="60">
        <v>5475936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27729403</v>
      </c>
      <c r="Y32" s="60">
        <v>-27729403</v>
      </c>
      <c r="Z32" s="140">
        <v>-100</v>
      </c>
      <c r="AA32" s="62">
        <v>27729403</v>
      </c>
    </row>
    <row r="33" spans="1:27" ht="13.5">
      <c r="A33" s="249" t="s">
        <v>165</v>
      </c>
      <c r="B33" s="182"/>
      <c r="C33" s="155">
        <v>436992</v>
      </c>
      <c r="D33" s="155"/>
      <c r="E33" s="59"/>
      <c r="F33" s="60"/>
      <c r="G33" s="60">
        <v>98848</v>
      </c>
      <c r="H33" s="60">
        <v>98848</v>
      </c>
      <c r="I33" s="60">
        <v>98848</v>
      </c>
      <c r="J33" s="60">
        <v>98848</v>
      </c>
      <c r="K33" s="60">
        <v>98848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19678323</v>
      </c>
      <c r="D34" s="168">
        <f>SUM(D29:D33)</f>
        <v>0</v>
      </c>
      <c r="E34" s="72">
        <f t="shared" si="3"/>
        <v>27813055</v>
      </c>
      <c r="F34" s="73">
        <f t="shared" si="3"/>
        <v>27813055</v>
      </c>
      <c r="G34" s="73">
        <f t="shared" si="3"/>
        <v>5577833</v>
      </c>
      <c r="H34" s="73">
        <f t="shared" si="3"/>
        <v>5577833</v>
      </c>
      <c r="I34" s="73">
        <f t="shared" si="3"/>
        <v>5577833</v>
      </c>
      <c r="J34" s="73">
        <f t="shared" si="3"/>
        <v>5577833</v>
      </c>
      <c r="K34" s="73">
        <f t="shared" si="3"/>
        <v>5577833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27813055</v>
      </c>
      <c r="Y34" s="73">
        <f t="shared" si="3"/>
        <v>-27813055</v>
      </c>
      <c r="Z34" s="170">
        <f>+IF(X34&lt;&gt;0,+(Y34/X34)*100,0)</f>
        <v>-100</v>
      </c>
      <c r="AA34" s="74">
        <f>SUM(AA29:AA33)</f>
        <v>27813055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152229</v>
      </c>
      <c r="D37" s="155"/>
      <c r="E37" s="59">
        <v>377686</v>
      </c>
      <c r="F37" s="60">
        <v>377686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377686</v>
      </c>
      <c r="Y37" s="60">
        <v>-377686</v>
      </c>
      <c r="Z37" s="140">
        <v>-100</v>
      </c>
      <c r="AA37" s="62">
        <v>377686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29483473</v>
      </c>
      <c r="H38" s="60">
        <v>29483473</v>
      </c>
      <c r="I38" s="60">
        <v>29483473</v>
      </c>
      <c r="J38" s="60">
        <v>29483473</v>
      </c>
      <c r="K38" s="60">
        <v>29483473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152229</v>
      </c>
      <c r="D39" s="168">
        <f>SUM(D37:D38)</f>
        <v>0</v>
      </c>
      <c r="E39" s="76">
        <f t="shared" si="4"/>
        <v>377686</v>
      </c>
      <c r="F39" s="77">
        <f t="shared" si="4"/>
        <v>377686</v>
      </c>
      <c r="G39" s="77">
        <f t="shared" si="4"/>
        <v>29483473</v>
      </c>
      <c r="H39" s="77">
        <f t="shared" si="4"/>
        <v>29483473</v>
      </c>
      <c r="I39" s="77">
        <f t="shared" si="4"/>
        <v>29483473</v>
      </c>
      <c r="J39" s="77">
        <f t="shared" si="4"/>
        <v>29483473</v>
      </c>
      <c r="K39" s="77">
        <f t="shared" si="4"/>
        <v>29483473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377686</v>
      </c>
      <c r="Y39" s="77">
        <f t="shared" si="4"/>
        <v>-377686</v>
      </c>
      <c r="Z39" s="212">
        <f>+IF(X39&lt;&gt;0,+(Y39/X39)*100,0)</f>
        <v>-100</v>
      </c>
      <c r="AA39" s="79">
        <f>SUM(AA37:AA38)</f>
        <v>377686</v>
      </c>
    </row>
    <row r="40" spans="1:27" ht="13.5">
      <c r="A40" s="250" t="s">
        <v>167</v>
      </c>
      <c r="B40" s="251"/>
      <c r="C40" s="168">
        <f aca="true" t="shared" si="5" ref="C40:Y40">+C34+C39</f>
        <v>19830552</v>
      </c>
      <c r="D40" s="168">
        <f>+D34+D39</f>
        <v>0</v>
      </c>
      <c r="E40" s="72">
        <f t="shared" si="5"/>
        <v>28190741</v>
      </c>
      <c r="F40" s="73">
        <f t="shared" si="5"/>
        <v>28190741</v>
      </c>
      <c r="G40" s="73">
        <f t="shared" si="5"/>
        <v>35061306</v>
      </c>
      <c r="H40" s="73">
        <f t="shared" si="5"/>
        <v>35061306</v>
      </c>
      <c r="I40" s="73">
        <f t="shared" si="5"/>
        <v>35061306</v>
      </c>
      <c r="J40" s="73">
        <f t="shared" si="5"/>
        <v>35061306</v>
      </c>
      <c r="K40" s="73">
        <f t="shared" si="5"/>
        <v>35061306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28190741</v>
      </c>
      <c r="Y40" s="73">
        <f t="shared" si="5"/>
        <v>-28190741</v>
      </c>
      <c r="Z40" s="170">
        <f>+IF(X40&lt;&gt;0,+(Y40/X40)*100,0)</f>
        <v>-100</v>
      </c>
      <c r="AA40" s="74">
        <f>+AA34+AA39</f>
        <v>28190741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140555745</v>
      </c>
      <c r="D42" s="257">
        <f>+D25-D40</f>
        <v>0</v>
      </c>
      <c r="E42" s="258">
        <f t="shared" si="6"/>
        <v>134782689</v>
      </c>
      <c r="F42" s="259">
        <f t="shared" si="6"/>
        <v>134782689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134782689</v>
      </c>
      <c r="Y42" s="259">
        <f t="shared" si="6"/>
        <v>-134782689</v>
      </c>
      <c r="Z42" s="260">
        <f>+IF(X42&lt;&gt;0,+(Y42/X42)*100,0)</f>
        <v>-100</v>
      </c>
      <c r="AA42" s="261">
        <f>+AA25-AA40</f>
        <v>134782689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140555745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134782689</v>
      </c>
      <c r="F46" s="60">
        <v>134782689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134782689</v>
      </c>
      <c r="Y46" s="60">
        <v>-134782689</v>
      </c>
      <c r="Z46" s="139">
        <v>-100</v>
      </c>
      <c r="AA46" s="62">
        <v>134782689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140555745</v>
      </c>
      <c r="D48" s="217">
        <f>SUM(D45:D47)</f>
        <v>0</v>
      </c>
      <c r="E48" s="264">
        <f t="shared" si="7"/>
        <v>134782689</v>
      </c>
      <c r="F48" s="219">
        <f t="shared" si="7"/>
        <v>134782689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134782689</v>
      </c>
      <c r="Y48" s="219">
        <f t="shared" si="7"/>
        <v>-134782689</v>
      </c>
      <c r="Z48" s="265">
        <f>+IF(X48&lt;&gt;0,+(Y48/X48)*100,0)</f>
        <v>-100</v>
      </c>
      <c r="AA48" s="232">
        <f>SUM(AA45:AA47)</f>
        <v>134782689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5123424</v>
      </c>
      <c r="D6" s="155"/>
      <c r="E6" s="59">
        <v>5100216</v>
      </c>
      <c r="F6" s="60">
        <v>5100216</v>
      </c>
      <c r="G6" s="60">
        <v>61613</v>
      </c>
      <c r="H6" s="60">
        <v>38710</v>
      </c>
      <c r="I6" s="60">
        <v>64916</v>
      </c>
      <c r="J6" s="60">
        <v>165239</v>
      </c>
      <c r="K6" s="60">
        <v>47771</v>
      </c>
      <c r="L6" s="60"/>
      <c r="M6" s="60"/>
      <c r="N6" s="60">
        <v>47771</v>
      </c>
      <c r="O6" s="60"/>
      <c r="P6" s="60"/>
      <c r="Q6" s="60"/>
      <c r="R6" s="60"/>
      <c r="S6" s="60"/>
      <c r="T6" s="60"/>
      <c r="U6" s="60"/>
      <c r="V6" s="60"/>
      <c r="W6" s="60">
        <v>213010</v>
      </c>
      <c r="X6" s="60">
        <v>5100216</v>
      </c>
      <c r="Y6" s="60">
        <v>-4887206</v>
      </c>
      <c r="Z6" s="140">
        <v>-95.82</v>
      </c>
      <c r="AA6" s="62">
        <v>5100216</v>
      </c>
    </row>
    <row r="7" spans="1:27" ht="13.5">
      <c r="A7" s="249" t="s">
        <v>32</v>
      </c>
      <c r="B7" s="182"/>
      <c r="C7" s="155"/>
      <c r="D7" s="155"/>
      <c r="E7" s="59">
        <v>7658088</v>
      </c>
      <c r="F7" s="60">
        <v>7658088</v>
      </c>
      <c r="G7" s="60">
        <v>293486</v>
      </c>
      <c r="H7" s="60">
        <v>199834</v>
      </c>
      <c r="I7" s="60">
        <v>119333</v>
      </c>
      <c r="J7" s="60">
        <v>612653</v>
      </c>
      <c r="K7" s="60">
        <v>310621</v>
      </c>
      <c r="L7" s="60"/>
      <c r="M7" s="60"/>
      <c r="N7" s="60">
        <v>310621</v>
      </c>
      <c r="O7" s="60"/>
      <c r="P7" s="60"/>
      <c r="Q7" s="60"/>
      <c r="R7" s="60"/>
      <c r="S7" s="60"/>
      <c r="T7" s="60"/>
      <c r="U7" s="60"/>
      <c r="V7" s="60"/>
      <c r="W7" s="60">
        <v>923274</v>
      </c>
      <c r="X7" s="60">
        <v>7658088</v>
      </c>
      <c r="Y7" s="60">
        <v>-6734814</v>
      </c>
      <c r="Z7" s="140">
        <v>-87.94</v>
      </c>
      <c r="AA7" s="62">
        <v>7658088</v>
      </c>
    </row>
    <row r="8" spans="1:27" ht="13.5">
      <c r="A8" s="249" t="s">
        <v>178</v>
      </c>
      <c r="B8" s="182"/>
      <c r="C8" s="155">
        <v>2652737</v>
      </c>
      <c r="D8" s="155"/>
      <c r="E8" s="59">
        <v>16698552</v>
      </c>
      <c r="F8" s="60">
        <v>16698552</v>
      </c>
      <c r="G8" s="60">
        <v>194565</v>
      </c>
      <c r="H8" s="60">
        <v>184948</v>
      </c>
      <c r="I8" s="60">
        <v>1890166</v>
      </c>
      <c r="J8" s="60">
        <v>2269679</v>
      </c>
      <c r="K8" s="60">
        <v>61870</v>
      </c>
      <c r="L8" s="60"/>
      <c r="M8" s="60"/>
      <c r="N8" s="60">
        <v>61870</v>
      </c>
      <c r="O8" s="60"/>
      <c r="P8" s="60"/>
      <c r="Q8" s="60"/>
      <c r="R8" s="60"/>
      <c r="S8" s="60"/>
      <c r="T8" s="60"/>
      <c r="U8" s="60"/>
      <c r="V8" s="60"/>
      <c r="W8" s="60">
        <v>2331549</v>
      </c>
      <c r="X8" s="60">
        <v>16698552</v>
      </c>
      <c r="Y8" s="60">
        <v>-14367003</v>
      </c>
      <c r="Z8" s="140">
        <v>-86.04</v>
      </c>
      <c r="AA8" s="62">
        <v>16698552</v>
      </c>
    </row>
    <row r="9" spans="1:27" ht="13.5">
      <c r="A9" s="249" t="s">
        <v>179</v>
      </c>
      <c r="B9" s="182"/>
      <c r="C9" s="155">
        <v>23319224</v>
      </c>
      <c r="D9" s="155"/>
      <c r="E9" s="59">
        <v>29948000</v>
      </c>
      <c r="F9" s="60">
        <v>29948000</v>
      </c>
      <c r="G9" s="60">
        <v>10203000</v>
      </c>
      <c r="H9" s="60">
        <v>934000</v>
      </c>
      <c r="I9" s="60"/>
      <c r="J9" s="60">
        <v>11137000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11137000</v>
      </c>
      <c r="X9" s="60">
        <v>29948000</v>
      </c>
      <c r="Y9" s="60">
        <v>-18811000</v>
      </c>
      <c r="Z9" s="140">
        <v>-62.81</v>
      </c>
      <c r="AA9" s="62">
        <v>29948000</v>
      </c>
    </row>
    <row r="10" spans="1:27" ht="13.5">
      <c r="A10" s="249" t="s">
        <v>180</v>
      </c>
      <c r="B10" s="182"/>
      <c r="C10" s="155"/>
      <c r="D10" s="155"/>
      <c r="E10" s="59">
        <v>8850200</v>
      </c>
      <c r="F10" s="60">
        <v>8850200</v>
      </c>
      <c r="G10" s="60"/>
      <c r="H10" s="60">
        <v>3000000</v>
      </c>
      <c r="I10" s="60"/>
      <c r="J10" s="60">
        <v>3000000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3000000</v>
      </c>
      <c r="X10" s="60">
        <v>8850200</v>
      </c>
      <c r="Y10" s="60">
        <v>-5850200</v>
      </c>
      <c r="Z10" s="140">
        <v>-66.1</v>
      </c>
      <c r="AA10" s="62">
        <v>8850200</v>
      </c>
    </row>
    <row r="11" spans="1:27" ht="13.5">
      <c r="A11" s="249" t="s">
        <v>181</v>
      </c>
      <c r="B11" s="182"/>
      <c r="C11" s="155">
        <v>1286627</v>
      </c>
      <c r="D11" s="155"/>
      <c r="E11" s="59">
        <v>1160628</v>
      </c>
      <c r="F11" s="60">
        <v>1160628</v>
      </c>
      <c r="G11" s="60">
        <v>250</v>
      </c>
      <c r="H11" s="60">
        <v>120</v>
      </c>
      <c r="I11" s="60">
        <v>23</v>
      </c>
      <c r="J11" s="60">
        <v>393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393</v>
      </c>
      <c r="X11" s="60">
        <v>1160628</v>
      </c>
      <c r="Y11" s="60">
        <v>-1160235</v>
      </c>
      <c r="Z11" s="140">
        <v>-99.97</v>
      </c>
      <c r="AA11" s="62">
        <v>1160628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-32452943</v>
      </c>
      <c r="D14" s="155"/>
      <c r="E14" s="59">
        <v>-49973808</v>
      </c>
      <c r="F14" s="60">
        <v>-49973808</v>
      </c>
      <c r="G14" s="60">
        <v>-6683903</v>
      </c>
      <c r="H14" s="60">
        <v>-4146871</v>
      </c>
      <c r="I14" s="60">
        <v>-3683233</v>
      </c>
      <c r="J14" s="60">
        <v>-14514007</v>
      </c>
      <c r="K14" s="60">
        <v>-1396923</v>
      </c>
      <c r="L14" s="60"/>
      <c r="M14" s="60"/>
      <c r="N14" s="60">
        <v>-1396923</v>
      </c>
      <c r="O14" s="60"/>
      <c r="P14" s="60"/>
      <c r="Q14" s="60"/>
      <c r="R14" s="60"/>
      <c r="S14" s="60"/>
      <c r="T14" s="60"/>
      <c r="U14" s="60"/>
      <c r="V14" s="60"/>
      <c r="W14" s="60">
        <v>-15910930</v>
      </c>
      <c r="X14" s="60">
        <v>-49973808</v>
      </c>
      <c r="Y14" s="60">
        <v>34062878</v>
      </c>
      <c r="Z14" s="140">
        <v>-68.16</v>
      </c>
      <c r="AA14" s="62">
        <v>-49973808</v>
      </c>
    </row>
    <row r="15" spans="1:27" ht="13.5">
      <c r="A15" s="249" t="s">
        <v>40</v>
      </c>
      <c r="B15" s="182"/>
      <c r="C15" s="155"/>
      <c r="D15" s="155"/>
      <c r="E15" s="59">
        <v>-138060</v>
      </c>
      <c r="F15" s="60">
        <v>-138060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-138060</v>
      </c>
      <c r="Y15" s="60">
        <v>138060</v>
      </c>
      <c r="Z15" s="140">
        <v>-100</v>
      </c>
      <c r="AA15" s="62">
        <v>-138060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-70931</v>
      </c>
      <c r="D17" s="168">
        <f t="shared" si="0"/>
        <v>0</v>
      </c>
      <c r="E17" s="72">
        <f t="shared" si="0"/>
        <v>19303816</v>
      </c>
      <c r="F17" s="73">
        <f t="shared" si="0"/>
        <v>19303816</v>
      </c>
      <c r="G17" s="73">
        <f t="shared" si="0"/>
        <v>4069011</v>
      </c>
      <c r="H17" s="73">
        <f t="shared" si="0"/>
        <v>210741</v>
      </c>
      <c r="I17" s="73">
        <f t="shared" si="0"/>
        <v>-1608795</v>
      </c>
      <c r="J17" s="73">
        <f t="shared" si="0"/>
        <v>2670957</v>
      </c>
      <c r="K17" s="73">
        <f t="shared" si="0"/>
        <v>-976661</v>
      </c>
      <c r="L17" s="73">
        <f t="shared" si="0"/>
        <v>0</v>
      </c>
      <c r="M17" s="73">
        <f t="shared" si="0"/>
        <v>0</v>
      </c>
      <c r="N17" s="73">
        <f t="shared" si="0"/>
        <v>-976661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1694296</v>
      </c>
      <c r="X17" s="73">
        <f t="shared" si="0"/>
        <v>19303816</v>
      </c>
      <c r="Y17" s="73">
        <f t="shared" si="0"/>
        <v>-17609520</v>
      </c>
      <c r="Z17" s="170">
        <f>+IF(X17&lt;&gt;0,+(Y17/X17)*100,0)</f>
        <v>-91.2229996390351</v>
      </c>
      <c r="AA17" s="74">
        <f>SUM(AA6:AA16)</f>
        <v>19303816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/>
      <c r="F26" s="60"/>
      <c r="G26" s="60">
        <v>-302247</v>
      </c>
      <c r="H26" s="60"/>
      <c r="I26" s="60">
        <v>-1326762</v>
      </c>
      <c r="J26" s="60">
        <v>-1629009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-1629009</v>
      </c>
      <c r="X26" s="60"/>
      <c r="Y26" s="60">
        <v>-1629009</v>
      </c>
      <c r="Z26" s="140"/>
      <c r="AA26" s="62"/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-302247</v>
      </c>
      <c r="H27" s="73">
        <f t="shared" si="1"/>
        <v>0</v>
      </c>
      <c r="I27" s="73">
        <f t="shared" si="1"/>
        <v>-1326762</v>
      </c>
      <c r="J27" s="73">
        <f t="shared" si="1"/>
        <v>-1629009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-1629009</v>
      </c>
      <c r="X27" s="73">
        <f t="shared" si="1"/>
        <v>0</v>
      </c>
      <c r="Y27" s="73">
        <f t="shared" si="1"/>
        <v>-1629009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-70931</v>
      </c>
      <c r="D38" s="153">
        <f>+D17+D27+D36</f>
        <v>0</v>
      </c>
      <c r="E38" s="99">
        <f t="shared" si="3"/>
        <v>19303816</v>
      </c>
      <c r="F38" s="100">
        <f t="shared" si="3"/>
        <v>19303816</v>
      </c>
      <c r="G38" s="100">
        <f t="shared" si="3"/>
        <v>3766764</v>
      </c>
      <c r="H38" s="100">
        <f t="shared" si="3"/>
        <v>210741</v>
      </c>
      <c r="I38" s="100">
        <f t="shared" si="3"/>
        <v>-2935557</v>
      </c>
      <c r="J38" s="100">
        <f t="shared" si="3"/>
        <v>1041948</v>
      </c>
      <c r="K38" s="100">
        <f t="shared" si="3"/>
        <v>-976661</v>
      </c>
      <c r="L38" s="100">
        <f t="shared" si="3"/>
        <v>0</v>
      </c>
      <c r="M38" s="100">
        <f t="shared" si="3"/>
        <v>0</v>
      </c>
      <c r="N38" s="100">
        <f t="shared" si="3"/>
        <v>-976661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65287</v>
      </c>
      <c r="X38" s="100">
        <f t="shared" si="3"/>
        <v>19303816</v>
      </c>
      <c r="Y38" s="100">
        <f t="shared" si="3"/>
        <v>-19238529</v>
      </c>
      <c r="Z38" s="137">
        <f>+IF(X38&lt;&gt;0,+(Y38/X38)*100,0)</f>
        <v>-99.66179225910567</v>
      </c>
      <c r="AA38" s="102">
        <f>+AA17+AA27+AA36</f>
        <v>19303816</v>
      </c>
    </row>
    <row r="39" spans="1:27" ht="13.5">
      <c r="A39" s="249" t="s">
        <v>200</v>
      </c>
      <c r="B39" s="182"/>
      <c r="C39" s="153">
        <v>147199</v>
      </c>
      <c r="D39" s="153"/>
      <c r="E39" s="99"/>
      <c r="F39" s="100"/>
      <c r="G39" s="100"/>
      <c r="H39" s="100">
        <v>3766764</v>
      </c>
      <c r="I39" s="100">
        <v>3977505</v>
      </c>
      <c r="J39" s="100"/>
      <c r="K39" s="100">
        <v>1041948</v>
      </c>
      <c r="L39" s="100"/>
      <c r="M39" s="100"/>
      <c r="N39" s="100">
        <v>1041948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>
        <v>76268</v>
      </c>
      <c r="D40" s="257"/>
      <c r="E40" s="258">
        <v>19303817</v>
      </c>
      <c r="F40" s="259">
        <v>19303817</v>
      </c>
      <c r="G40" s="259">
        <v>3766764</v>
      </c>
      <c r="H40" s="259">
        <v>3977505</v>
      </c>
      <c r="I40" s="259">
        <v>1041948</v>
      </c>
      <c r="J40" s="259">
        <v>1041948</v>
      </c>
      <c r="K40" s="259">
        <v>65287</v>
      </c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19303817</v>
      </c>
      <c r="Y40" s="259">
        <v>-19303817</v>
      </c>
      <c r="Z40" s="260">
        <v>-100</v>
      </c>
      <c r="AA40" s="261">
        <v>19303817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2900000</v>
      </c>
      <c r="F5" s="106">
        <f t="shared" si="0"/>
        <v>2900000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2900000</v>
      </c>
      <c r="Y5" s="106">
        <f t="shared" si="0"/>
        <v>-2900000</v>
      </c>
      <c r="Z5" s="201">
        <f>+IF(X5&lt;&gt;0,+(Y5/X5)*100,0)</f>
        <v>-100</v>
      </c>
      <c r="AA5" s="199">
        <f>SUM(AA11:AA18)</f>
        <v>2900000</v>
      </c>
    </row>
    <row r="6" spans="1:27" ht="13.5">
      <c r="A6" s="291" t="s">
        <v>205</v>
      </c>
      <c r="B6" s="142"/>
      <c r="C6" s="62"/>
      <c r="D6" s="156"/>
      <c r="E6" s="60">
        <v>2300000</v>
      </c>
      <c r="F6" s="60">
        <v>2300000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2300000</v>
      </c>
      <c r="Y6" s="60">
        <v>-2300000</v>
      </c>
      <c r="Z6" s="140">
        <v>-100</v>
      </c>
      <c r="AA6" s="155">
        <v>2300000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500000</v>
      </c>
      <c r="F10" s="60">
        <v>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155">
        <v>500000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2800000</v>
      </c>
      <c r="F11" s="295">
        <f t="shared" si="1"/>
        <v>2800000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2800000</v>
      </c>
      <c r="Y11" s="295">
        <f t="shared" si="1"/>
        <v>-2800000</v>
      </c>
      <c r="Z11" s="296">
        <f>+IF(X11&lt;&gt;0,+(Y11/X11)*100,0)</f>
        <v>-100</v>
      </c>
      <c r="AA11" s="297">
        <f>SUM(AA6:AA10)</f>
        <v>2800000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100000</v>
      </c>
      <c r="F15" s="60">
        <v>100000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100000</v>
      </c>
      <c r="Y15" s="60">
        <v>-100000</v>
      </c>
      <c r="Z15" s="140">
        <v>-100</v>
      </c>
      <c r="AA15" s="155">
        <v>100000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6450200</v>
      </c>
      <c r="F20" s="100">
        <f t="shared" si="2"/>
        <v>6450200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6450200</v>
      </c>
      <c r="Y20" s="100">
        <f t="shared" si="2"/>
        <v>-6450200</v>
      </c>
      <c r="Z20" s="137">
        <f>+IF(X20&lt;&gt;0,+(Y20/X20)*100,0)</f>
        <v>-100</v>
      </c>
      <c r="AA20" s="153">
        <f>SUM(AA26:AA33)</f>
        <v>6450200</v>
      </c>
    </row>
    <row r="21" spans="1:27" ht="13.5">
      <c r="A21" s="291" t="s">
        <v>205</v>
      </c>
      <c r="B21" s="142"/>
      <c r="C21" s="62"/>
      <c r="D21" s="156"/>
      <c r="E21" s="60">
        <v>4450200</v>
      </c>
      <c r="F21" s="60">
        <v>4450200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4450200</v>
      </c>
      <c r="Y21" s="60">
        <v>-4450200</v>
      </c>
      <c r="Z21" s="140">
        <v>-100</v>
      </c>
      <c r="AA21" s="155">
        <v>4450200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4450200</v>
      </c>
      <c r="F26" s="295">
        <f t="shared" si="3"/>
        <v>4450200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4450200</v>
      </c>
      <c r="Y26" s="295">
        <f t="shared" si="3"/>
        <v>-4450200</v>
      </c>
      <c r="Z26" s="296">
        <f>+IF(X26&lt;&gt;0,+(Y26/X26)*100,0)</f>
        <v>-100</v>
      </c>
      <c r="AA26" s="297">
        <f>SUM(AA21:AA25)</f>
        <v>4450200</v>
      </c>
    </row>
    <row r="27" spans="1:27" ht="13.5">
      <c r="A27" s="298" t="s">
        <v>211</v>
      </c>
      <c r="B27" s="147"/>
      <c r="C27" s="62"/>
      <c r="D27" s="156"/>
      <c r="E27" s="60">
        <v>2000000</v>
      </c>
      <c r="F27" s="60">
        <v>2000000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2000000</v>
      </c>
      <c r="Y27" s="60">
        <v>-2000000</v>
      </c>
      <c r="Z27" s="140">
        <v>-100</v>
      </c>
      <c r="AA27" s="155">
        <v>2000000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6750200</v>
      </c>
      <c r="F36" s="60">
        <f t="shared" si="4"/>
        <v>6750200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6750200</v>
      </c>
      <c r="Y36" s="60">
        <f t="shared" si="4"/>
        <v>-6750200</v>
      </c>
      <c r="Z36" s="140">
        <f aca="true" t="shared" si="5" ref="Z36:Z49">+IF(X36&lt;&gt;0,+(Y36/X36)*100,0)</f>
        <v>-100</v>
      </c>
      <c r="AA36" s="155">
        <f>AA6+AA21</f>
        <v>6750200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500000</v>
      </c>
      <c r="F40" s="60">
        <f t="shared" si="4"/>
        <v>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500000</v>
      </c>
      <c r="Y40" s="60">
        <f t="shared" si="4"/>
        <v>-500000</v>
      </c>
      <c r="Z40" s="140">
        <f t="shared" si="5"/>
        <v>-100</v>
      </c>
      <c r="AA40" s="155">
        <f>AA10+AA25</f>
        <v>500000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7250200</v>
      </c>
      <c r="F41" s="295">
        <f t="shared" si="6"/>
        <v>7250200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7250200</v>
      </c>
      <c r="Y41" s="295">
        <f t="shared" si="6"/>
        <v>-7250200</v>
      </c>
      <c r="Z41" s="296">
        <f t="shared" si="5"/>
        <v>-100</v>
      </c>
      <c r="AA41" s="297">
        <f>SUM(AA36:AA40)</f>
        <v>7250200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2000000</v>
      </c>
      <c r="F42" s="54">
        <f t="shared" si="7"/>
        <v>2000000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2000000</v>
      </c>
      <c r="Y42" s="54">
        <f t="shared" si="7"/>
        <v>-2000000</v>
      </c>
      <c r="Z42" s="184">
        <f t="shared" si="5"/>
        <v>-100</v>
      </c>
      <c r="AA42" s="130">
        <f aca="true" t="shared" si="8" ref="AA42:AA48">AA12+AA27</f>
        <v>2000000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100000</v>
      </c>
      <c r="F45" s="54">
        <f t="shared" si="7"/>
        <v>100000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100000</v>
      </c>
      <c r="Y45" s="54">
        <f t="shared" si="7"/>
        <v>-100000</v>
      </c>
      <c r="Z45" s="184">
        <f t="shared" si="5"/>
        <v>-100</v>
      </c>
      <c r="AA45" s="130">
        <f t="shared" si="8"/>
        <v>100000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9350200</v>
      </c>
      <c r="F49" s="220">
        <f t="shared" si="9"/>
        <v>9350200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9350200</v>
      </c>
      <c r="Y49" s="220">
        <f t="shared" si="9"/>
        <v>-9350200</v>
      </c>
      <c r="Z49" s="221">
        <f t="shared" si="5"/>
        <v>-100</v>
      </c>
      <c r="AA49" s="222">
        <f>SUM(AA41:AA48)</f>
        <v>9350200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604259</v>
      </c>
      <c r="D51" s="129">
        <f t="shared" si="10"/>
        <v>0</v>
      </c>
      <c r="E51" s="54">
        <f t="shared" si="10"/>
        <v>3863565</v>
      </c>
      <c r="F51" s="54">
        <f t="shared" si="10"/>
        <v>3863565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3863565</v>
      </c>
      <c r="Y51" s="54">
        <f t="shared" si="10"/>
        <v>-3863565</v>
      </c>
      <c r="Z51" s="184">
        <f>+IF(X51&lt;&gt;0,+(Y51/X51)*100,0)</f>
        <v>-100</v>
      </c>
      <c r="AA51" s="130">
        <f>SUM(AA57:AA61)</f>
        <v>3863565</v>
      </c>
    </row>
    <row r="52" spans="1:27" ht="13.5">
      <c r="A52" s="310" t="s">
        <v>205</v>
      </c>
      <c r="B52" s="142"/>
      <c r="C52" s="62">
        <v>604259</v>
      </c>
      <c r="D52" s="156"/>
      <c r="E52" s="60">
        <v>477900</v>
      </c>
      <c r="F52" s="60">
        <v>477900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477900</v>
      </c>
      <c r="Y52" s="60">
        <v>-477900</v>
      </c>
      <c r="Z52" s="140">
        <v>-100</v>
      </c>
      <c r="AA52" s="155">
        <v>477900</v>
      </c>
    </row>
    <row r="53" spans="1:27" ht="13.5">
      <c r="A53" s="310" t="s">
        <v>206</v>
      </c>
      <c r="B53" s="142"/>
      <c r="C53" s="62"/>
      <c r="D53" s="156"/>
      <c r="E53" s="60">
        <v>1008900</v>
      </c>
      <c r="F53" s="60">
        <v>1008900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1008900</v>
      </c>
      <c r="Y53" s="60">
        <v>-1008900</v>
      </c>
      <c r="Z53" s="140">
        <v>-100</v>
      </c>
      <c r="AA53" s="155">
        <v>1008900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604259</v>
      </c>
      <c r="D57" s="294">
        <f t="shared" si="11"/>
        <v>0</v>
      </c>
      <c r="E57" s="295">
        <f t="shared" si="11"/>
        <v>1486800</v>
      </c>
      <c r="F57" s="295">
        <f t="shared" si="11"/>
        <v>1486800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1486800</v>
      </c>
      <c r="Y57" s="295">
        <f t="shared" si="11"/>
        <v>-1486800</v>
      </c>
      <c r="Z57" s="296">
        <f>+IF(X57&lt;&gt;0,+(Y57/X57)*100,0)</f>
        <v>-100</v>
      </c>
      <c r="AA57" s="297">
        <f>SUM(AA52:AA56)</f>
        <v>1486800</v>
      </c>
    </row>
    <row r="58" spans="1:27" ht="13.5">
      <c r="A58" s="311" t="s">
        <v>211</v>
      </c>
      <c r="B58" s="136"/>
      <c r="C58" s="62"/>
      <c r="D58" s="156"/>
      <c r="E58" s="60">
        <v>176823</v>
      </c>
      <c r="F58" s="60">
        <v>176823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176823</v>
      </c>
      <c r="Y58" s="60">
        <v>-176823</v>
      </c>
      <c r="Z58" s="140">
        <v>-100</v>
      </c>
      <c r="AA58" s="155">
        <v>176823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2199942</v>
      </c>
      <c r="F61" s="60">
        <v>2199942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2199942</v>
      </c>
      <c r="Y61" s="60">
        <v>-2199942</v>
      </c>
      <c r="Z61" s="140">
        <v>-100</v>
      </c>
      <c r="AA61" s="155">
        <v>2199942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1000000</v>
      </c>
      <c r="F65" s="60"/>
      <c r="G65" s="60">
        <v>133162</v>
      </c>
      <c r="H65" s="60">
        <v>133162</v>
      </c>
      <c r="I65" s="60">
        <v>133162</v>
      </c>
      <c r="J65" s="60">
        <v>399486</v>
      </c>
      <c r="K65" s="60"/>
      <c r="L65" s="60">
        <v>133162</v>
      </c>
      <c r="M65" s="60"/>
      <c r="N65" s="60">
        <v>133162</v>
      </c>
      <c r="O65" s="60"/>
      <c r="P65" s="60"/>
      <c r="Q65" s="60"/>
      <c r="R65" s="60"/>
      <c r="S65" s="60"/>
      <c r="T65" s="60"/>
      <c r="U65" s="60"/>
      <c r="V65" s="60"/>
      <c r="W65" s="60">
        <v>532648</v>
      </c>
      <c r="X65" s="60"/>
      <c r="Y65" s="60">
        <v>532648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1615714</v>
      </c>
      <c r="F66" s="275"/>
      <c r="G66" s="275"/>
      <c r="H66" s="275"/>
      <c r="I66" s="275">
        <v>16374</v>
      </c>
      <c r="J66" s="275">
        <v>16374</v>
      </c>
      <c r="K66" s="275"/>
      <c r="L66" s="275">
        <v>16374</v>
      </c>
      <c r="M66" s="275"/>
      <c r="N66" s="275">
        <v>16374</v>
      </c>
      <c r="O66" s="275"/>
      <c r="P66" s="275"/>
      <c r="Q66" s="275"/>
      <c r="R66" s="275"/>
      <c r="S66" s="275"/>
      <c r="T66" s="275"/>
      <c r="U66" s="275"/>
      <c r="V66" s="275"/>
      <c r="W66" s="275">
        <v>32748</v>
      </c>
      <c r="X66" s="275"/>
      <c r="Y66" s="275">
        <v>32748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1000000</v>
      </c>
      <c r="F68" s="60"/>
      <c r="G68" s="60">
        <v>356250</v>
      </c>
      <c r="H68" s="60">
        <v>10102</v>
      </c>
      <c r="I68" s="60">
        <v>2395</v>
      </c>
      <c r="J68" s="60">
        <v>368747</v>
      </c>
      <c r="K68" s="60"/>
      <c r="L68" s="60">
        <v>2395</v>
      </c>
      <c r="M68" s="60"/>
      <c r="N68" s="60">
        <v>2395</v>
      </c>
      <c r="O68" s="60"/>
      <c r="P68" s="60"/>
      <c r="Q68" s="60"/>
      <c r="R68" s="60"/>
      <c r="S68" s="60"/>
      <c r="T68" s="60"/>
      <c r="U68" s="60"/>
      <c r="V68" s="60"/>
      <c r="W68" s="60">
        <v>371142</v>
      </c>
      <c r="X68" s="60"/>
      <c r="Y68" s="60">
        <v>371142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3615714</v>
      </c>
      <c r="F69" s="220">
        <f t="shared" si="12"/>
        <v>0</v>
      </c>
      <c r="G69" s="220">
        <f t="shared" si="12"/>
        <v>489412</v>
      </c>
      <c r="H69" s="220">
        <f t="shared" si="12"/>
        <v>143264</v>
      </c>
      <c r="I69" s="220">
        <f t="shared" si="12"/>
        <v>151931</v>
      </c>
      <c r="J69" s="220">
        <f t="shared" si="12"/>
        <v>784607</v>
      </c>
      <c r="K69" s="220">
        <f t="shared" si="12"/>
        <v>0</v>
      </c>
      <c r="L69" s="220">
        <f t="shared" si="12"/>
        <v>151931</v>
      </c>
      <c r="M69" s="220">
        <f t="shared" si="12"/>
        <v>0</v>
      </c>
      <c r="N69" s="220">
        <f t="shared" si="12"/>
        <v>151931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936538</v>
      </c>
      <c r="X69" s="220">
        <f t="shared" si="12"/>
        <v>0</v>
      </c>
      <c r="Y69" s="220">
        <f t="shared" si="12"/>
        <v>936538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2800000</v>
      </c>
      <c r="F5" s="358">
        <f t="shared" si="0"/>
        <v>2800000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2800000</v>
      </c>
      <c r="Y5" s="358">
        <f t="shared" si="0"/>
        <v>-2800000</v>
      </c>
      <c r="Z5" s="359">
        <f>+IF(X5&lt;&gt;0,+(Y5/X5)*100,0)</f>
        <v>-100</v>
      </c>
      <c r="AA5" s="360">
        <f>+AA6+AA8+AA11+AA13+AA15</f>
        <v>2800000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2300000</v>
      </c>
      <c r="F6" s="59">
        <f t="shared" si="1"/>
        <v>2300000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2300000</v>
      </c>
      <c r="Y6" s="59">
        <f t="shared" si="1"/>
        <v>-2300000</v>
      </c>
      <c r="Z6" s="61">
        <f>+IF(X6&lt;&gt;0,+(Y6/X6)*100,0)</f>
        <v>-100</v>
      </c>
      <c r="AA6" s="62">
        <f t="shared" si="1"/>
        <v>2300000</v>
      </c>
    </row>
    <row r="7" spans="1:27" ht="13.5">
      <c r="A7" s="291" t="s">
        <v>229</v>
      </c>
      <c r="B7" s="142"/>
      <c r="C7" s="60"/>
      <c r="D7" s="340"/>
      <c r="E7" s="60">
        <v>2300000</v>
      </c>
      <c r="F7" s="59">
        <v>2300000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2300000</v>
      </c>
      <c r="Y7" s="59">
        <v>-2300000</v>
      </c>
      <c r="Z7" s="61">
        <v>-100</v>
      </c>
      <c r="AA7" s="62">
        <v>2300000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500000</v>
      </c>
    </row>
    <row r="16" spans="1:27" ht="13.5">
      <c r="A16" s="291" t="s">
        <v>234</v>
      </c>
      <c r="B16" s="300"/>
      <c r="C16" s="60"/>
      <c r="D16" s="340"/>
      <c r="E16" s="60">
        <v>500000</v>
      </c>
      <c r="F16" s="59">
        <v>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500000</v>
      </c>
      <c r="Y16" s="59">
        <v>-500000</v>
      </c>
      <c r="Z16" s="61">
        <v>-100</v>
      </c>
      <c r="AA16" s="62">
        <v>500000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</v>
      </c>
      <c r="F40" s="345">
        <f t="shared" si="9"/>
        <v>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</v>
      </c>
      <c r="Y40" s="345">
        <f t="shared" si="9"/>
        <v>-100000</v>
      </c>
      <c r="Z40" s="336">
        <f>+IF(X40&lt;&gt;0,+(Y40/X40)*100,0)</f>
        <v>-100</v>
      </c>
      <c r="AA40" s="350">
        <f>SUM(AA41:AA49)</f>
        <v>100000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100000</v>
      </c>
      <c r="Y49" s="53">
        <v>-100000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2900000</v>
      </c>
      <c r="F60" s="264">
        <f t="shared" si="14"/>
        <v>2900000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2900000</v>
      </c>
      <c r="Y60" s="264">
        <f t="shared" si="14"/>
        <v>-2900000</v>
      </c>
      <c r="Z60" s="337">
        <f>+IF(X60&lt;&gt;0,+(Y60/X60)*100,0)</f>
        <v>-100</v>
      </c>
      <c r="AA60" s="232">
        <f>+AA57+AA54+AA51+AA40+AA37+AA34+AA22+AA5</f>
        <v>2900000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4450200</v>
      </c>
      <c r="F5" s="358">
        <f t="shared" si="0"/>
        <v>4450200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4450200</v>
      </c>
      <c r="Y5" s="358">
        <f t="shared" si="0"/>
        <v>-4450200</v>
      </c>
      <c r="Z5" s="359">
        <f>+IF(X5&lt;&gt;0,+(Y5/X5)*100,0)</f>
        <v>-100</v>
      </c>
      <c r="AA5" s="360">
        <f>+AA6+AA8+AA11+AA13+AA15</f>
        <v>4450200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4450200</v>
      </c>
      <c r="F6" s="59">
        <f t="shared" si="1"/>
        <v>4450200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4450200</v>
      </c>
      <c r="Y6" s="59">
        <f t="shared" si="1"/>
        <v>-4450200</v>
      </c>
      <c r="Z6" s="61">
        <f>+IF(X6&lt;&gt;0,+(Y6/X6)*100,0)</f>
        <v>-100</v>
      </c>
      <c r="AA6" s="62">
        <f t="shared" si="1"/>
        <v>4450200</v>
      </c>
    </row>
    <row r="7" spans="1:27" ht="13.5">
      <c r="A7" s="291" t="s">
        <v>229</v>
      </c>
      <c r="B7" s="142"/>
      <c r="C7" s="60"/>
      <c r="D7" s="340"/>
      <c r="E7" s="60">
        <v>4450200</v>
      </c>
      <c r="F7" s="59">
        <v>4450200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4450200</v>
      </c>
      <c r="Y7" s="59">
        <v>-4450200</v>
      </c>
      <c r="Z7" s="61">
        <v>-100</v>
      </c>
      <c r="AA7" s="62">
        <v>4450200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2000000</v>
      </c>
      <c r="F22" s="345">
        <f t="shared" si="6"/>
        <v>2000000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2000000</v>
      </c>
      <c r="Y22" s="345">
        <f t="shared" si="6"/>
        <v>-2000000</v>
      </c>
      <c r="Z22" s="336">
        <f>+IF(X22&lt;&gt;0,+(Y22/X22)*100,0)</f>
        <v>-100</v>
      </c>
      <c r="AA22" s="350">
        <f>SUM(AA23:AA32)</f>
        <v>2000000</v>
      </c>
    </row>
    <row r="23" spans="1:27" ht="13.5">
      <c r="A23" s="361" t="s">
        <v>237</v>
      </c>
      <c r="B23" s="142"/>
      <c r="C23" s="60"/>
      <c r="D23" s="340"/>
      <c r="E23" s="60">
        <v>2000000</v>
      </c>
      <c r="F23" s="59">
        <v>2000000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2000000</v>
      </c>
      <c r="Y23" s="59">
        <v>-2000000</v>
      </c>
      <c r="Z23" s="61">
        <v>-100</v>
      </c>
      <c r="AA23" s="62">
        <v>2000000</v>
      </c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6450200</v>
      </c>
      <c r="F60" s="264">
        <f t="shared" si="14"/>
        <v>6450200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6450200</v>
      </c>
      <c r="Y60" s="264">
        <f t="shared" si="14"/>
        <v>-6450200</v>
      </c>
      <c r="Z60" s="337">
        <f>+IF(X60&lt;&gt;0,+(Y60/X60)*100,0)</f>
        <v>-100</v>
      </c>
      <c r="AA60" s="232">
        <f>+AA57+AA54+AA51+AA40+AA37+AA34+AA22+AA5</f>
        <v>6450200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2016-08-05T07:08:12Z</dcterms:created>
  <dcterms:modified xsi:type="dcterms:W3CDTF">2016-08-05T07:08:21Z</dcterms:modified>
  <cp:category/>
  <cp:version/>
  <cp:contentType/>
  <cp:contentStatus/>
</cp:coreProperties>
</file>