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<sst xmlns="http://schemas.openxmlformats.org/spreadsheetml/2006/main" count="857" uniqueCount="303">
  <si>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Emalahleni (Ec)(EC136)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</si>
  <si>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</si>
  <si>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</si>
  <si>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</si>
  <si>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</si>
  <si>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</si>
  <si>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</si>
  <si>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</si>
  <si>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</si>
  <si>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</si>
  <si>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</si>
  <si>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</si>
  <si>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</si>
  <si>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</si>
  <si>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</si>
  <si>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</si>
  <si>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</si>
  <si>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</si>
  <si>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</si>
  <si>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</si>
  <si>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</si>
  <si>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</si>
  <si>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</si>
  <si>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</si>
  <si>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</si>
  <si>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</si>
  <si>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</si>
  <si>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</si>
  <si>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</si>
  <si>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</si>
  <si>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</si>
  <si>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</si>
  <si>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</si>
  <si>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</si>
  <si>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</si>
  <si>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</si>
  <si>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</si>
  <si>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</si>
  <si>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</si>
  <si>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</si>
  <si>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</si>
  <si>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</si>
  <si>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</si>
  <si>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</si>
  <si>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</si>
  <si>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</si>
  <si>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</si>
  <si>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</si>
  <si>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</si>
  <si>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</si>
  <si>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</si>
  <si>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</si>
  <si>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</si>
  <si>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</si>
  <si>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</si>
  <si>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</si>
  <si>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</si>
  <si>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</si>
  <si>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</si>
  <si>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</si>
  <si>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</si>
  <si>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</si>
  <si>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</si>
  <si>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</si>
  <si>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</si>
  <si>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</si>
  <si>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</si>
  <si>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</si>
  <si>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</si>
  <si>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</si>
  <si>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Emalahleni (Ec)(EC136)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</si>
  <si>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</si>
  <si>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</si>
  <si>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</si>
  <si>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</si>
  <si>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</si>
  <si>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</si>
  <si>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</si>
  <si>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</si>
  <si>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</si>
  <si>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</si>
  <si>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</si>
  <si>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</si>
  <si>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</si>
  <si>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</si>
  <si>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</si>
  <si>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</si>
  <si>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</si>
  <si>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</si>
  <si>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</si>
  <si>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</si>
  <si>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</si>
  <si>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</si>
  <si>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</si>
  <si>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</si>
  <si>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</si>
  <si>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</si>
  <si>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</si>
  <si>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</si>
  <si>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</si>
  <si>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Emalahleni (Ec)(EC136)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</si>
  <si>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</si>
  <si>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</si>
  <si>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</si>
  <si>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</si>
  <si>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</si>
  <si>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</si>
  <si>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</si>
  <si>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</si>
  <si>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</si>
  <si>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</si>
  <si>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</si>
  <si>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</si>
  <si>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</si>
  <si>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</si>
  <si>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</si>
  <si>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</si>
  <si>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</si>
  <si>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</si>
  <si>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</si>
  <si>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</si>
  <si>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</si>
  <si>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</si>
  <si>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</si>
  <si>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</si>
  <si>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</si>
  <si>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</si>
  <si>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</si>
  <si>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</si>
  <si>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Emalahleni (Ec)(EC136)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</si>
  <si>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</si>
  <si>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</si>
  <si>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</si>
  <si>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</si>
  <si>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</si>
  <si>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</si>
  <si>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</si>
  <si>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</si>
  <si>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</si>
  <si>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</si>
  <si>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Emalahleni (Ec)(EC136)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</si>
  <si>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</si>
  <si>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</si>
  <si>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</si>
  <si>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</si>
  <si>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</si>
  <si>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</si>
  <si>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</si>
  <si>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</si>
  <si>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</si>
  <si>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</si>
  <si>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</si>
  <si>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</si>
  <si>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</si>
  <si>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</si>
  <si>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</si>
  <si>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</si>
  <si>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</si>
  <si>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</si>
  <si>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</si>
  <si>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</si>
  <si>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</si>
  <si>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</si>
  <si>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</si>
  <si>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</si>
  <si>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</si>
  <si>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</si>
  <si>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</si>
  <si>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</si>
  <si>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</si>
  <si>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</si>
  <si>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</si>
  <si>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</si>
  <si>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</si>
  <si>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Emalahleni (Ec)(EC136)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</si>
  <si>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</si>
  <si>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</si>
  <si>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</si>
  <si>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</si>
  <si>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</si>
  <si>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</si>
  <si>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</si>
  <si>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</si>
  <si>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</si>
  <si>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</si>
  <si>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</si>
  <si>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</si>
  <si>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</si>
  <si>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</si>
  <si>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</si>
  <si>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</si>
  <si>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</si>
  <si>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</si>
  <si>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</si>
  <si>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</si>
  <si>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</si>
  <si>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</si>
  <si>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</si>
  <si>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</si>
  <si>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</si>
  <si>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</si>
  <si>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</si>
  <si>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Emalahleni (Ec)(EC136)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</si>
  <si>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</si>
  <si>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</si>
  <si>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</si>
  <si>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</si>
  <si>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</si>
  <si>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</si>
  <si>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</si>
  <si>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</si>
  <si>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</si>
  <si>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</si>
  <si>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</si>
  <si>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</si>
  <si>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</si>
  <si>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</si>
  <si>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</si>
  <si>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</si>
  <si>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</si>
  <si>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</si>
  <si>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</si>
  <si>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</si>
  <si>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</si>
  <si>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</si>
  <si>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</si>
  <si>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</si>
  <si>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Emalahleni (Ec)(EC136)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</si>
  <si>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</si>
  <si>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</si>
  <si>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</si>
  <si>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</si>
  <si>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</si>
  <si>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</si>
  <si>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</si>
  <si>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</si>
  <si>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</si>
  <si>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</si>
  <si>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</si>
  <si>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</si>
  <si>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</si>
  <si>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</si>
  <si>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</si>
  <si>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</si>
  <si>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</si>
  <si>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</si>
  <si>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</si>
  <si>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</si>
  <si>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</si>
  <si>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</si>
  <si>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</si>
  <si>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</si>
  <si>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</si>
  <si>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</si>
  <si>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</si>
  <si>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</si>
  <si>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</si>
  <si>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</si>
  <si>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</si>
  <si>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</si>
  <si>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</si>
  <si>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</si>
  <si>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</si>
  <si>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Emalahleni (Ec)(EC136)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</si>
  <si>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</si>
  <si>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</si>
  <si>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Eastern Cape: Emalahleni (Ec)(EC136)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</si>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</sst>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3719278</v>
      </c>
      <c r="C5" s="19">
        <v>0</v>
      </c>
      <c r="D5" s="59">
        <v>2851000</v>
      </c>
      <c r="E5" s="60">
        <v>3433543</v>
      </c>
      <c r="F5" s="60">
        <v>-500</v>
      </c>
      <c r="G5" s="60">
        <v>4168860</v>
      </c>
      <c r="H5" s="60">
        <v>-34817</v>
      </c>
      <c r="I5" s="60">
        <v>4133543</v>
      </c>
      <c r="J5" s="60">
        <v>0</v>
      </c>
      <c r="K5" s="60">
        <v>0</v>
      </c>
      <c r="L5" s="60">
        <v>-500</v>
      </c>
      <c r="M5" s="60">
        <v>-500</v>
      </c>
      <c r="N5" s="60">
        <v>-18827</v>
      </c>
      <c r="O5" s="60">
        <v>-1448</v>
      </c>
      <c r="P5" s="60">
        <v>202192</v>
      </c>
      <c r="Q5" s="60">
        <v>181917</v>
      </c>
      <c r="R5" s="60">
        <v>-293550</v>
      </c>
      <c r="S5" s="60">
        <v>-5343</v>
      </c>
      <c r="T5" s="60">
        <v>292109</v>
      </c>
      <c r="U5" s="60">
        <v>-6784</v>
      </c>
      <c r="V5" s="60">
        <v>4308176</v>
      </c>
      <c r="W5" s="60">
        <v>2850996</v>
      </c>
      <c r="X5" s="60">
        <v>1457180</v>
      </c>
      <c r="Y5" s="61">
        <v>51.11</v>
      </c>
      <c r="Z5" s="62">
        <v>3433543</v>
      </c>
    </row>
    <row r="6" spans="1:26" ht="13.5">
      <c r="A6" s="58" t="s">
        <v>32</v>
      </c>
      <c r="B6" s="19">
        <v>11179543</v>
      </c>
      <c r="C6" s="19">
        <v>0</v>
      </c>
      <c r="D6" s="59">
        <v>16015401</v>
      </c>
      <c r="E6" s="60">
        <v>2845764</v>
      </c>
      <c r="F6" s="60">
        <v>664899</v>
      </c>
      <c r="G6" s="60">
        <v>909107</v>
      </c>
      <c r="H6" s="60">
        <v>1212405</v>
      </c>
      <c r="I6" s="60">
        <v>2786411</v>
      </c>
      <c r="J6" s="60">
        <v>1067804</v>
      </c>
      <c r="K6" s="60">
        <v>1116537</v>
      </c>
      <c r="L6" s="60">
        <v>664899</v>
      </c>
      <c r="M6" s="60">
        <v>2849240</v>
      </c>
      <c r="N6" s="60">
        <v>1118904</v>
      </c>
      <c r="O6" s="60">
        <v>936799</v>
      </c>
      <c r="P6" s="60">
        <v>1060141</v>
      </c>
      <c r="Q6" s="60">
        <v>3115844</v>
      </c>
      <c r="R6" s="60">
        <v>-1050613</v>
      </c>
      <c r="S6" s="60">
        <v>-2254339</v>
      </c>
      <c r="T6" s="60">
        <v>4878225</v>
      </c>
      <c r="U6" s="60">
        <v>1573273</v>
      </c>
      <c r="V6" s="60">
        <v>10324768</v>
      </c>
      <c r="W6" s="60">
        <v>16015392</v>
      </c>
      <c r="X6" s="60">
        <v>-5690624</v>
      </c>
      <c r="Y6" s="61">
        <v>-35.53</v>
      </c>
      <c r="Z6" s="62">
        <v>2845764</v>
      </c>
    </row>
    <row r="7" spans="1:26" ht="13.5">
      <c r="A7" s="58" t="s">
        <v>33</v>
      </c>
      <c r="B7" s="19">
        <v>3349949</v>
      </c>
      <c r="C7" s="19">
        <v>0</v>
      </c>
      <c r="D7" s="59">
        <v>2185866</v>
      </c>
      <c r="E7" s="60">
        <v>3399026</v>
      </c>
      <c r="F7" s="60">
        <v>110831</v>
      </c>
      <c r="G7" s="60">
        <v>485957</v>
      </c>
      <c r="H7" s="60">
        <v>491355</v>
      </c>
      <c r="I7" s="60">
        <v>1088143</v>
      </c>
      <c r="J7" s="60">
        <v>265859</v>
      </c>
      <c r="K7" s="60">
        <v>309531</v>
      </c>
      <c r="L7" s="60">
        <v>110831</v>
      </c>
      <c r="M7" s="60">
        <v>686221</v>
      </c>
      <c r="N7" s="60">
        <v>361874</v>
      </c>
      <c r="O7" s="60">
        <v>402019</v>
      </c>
      <c r="P7" s="60">
        <v>359392</v>
      </c>
      <c r="Q7" s="60">
        <v>1123285</v>
      </c>
      <c r="R7" s="60">
        <v>-473165</v>
      </c>
      <c r="S7" s="60">
        <v>329164</v>
      </c>
      <c r="T7" s="60">
        <v>220997</v>
      </c>
      <c r="U7" s="60">
        <v>76996</v>
      </c>
      <c r="V7" s="60">
        <v>2974645</v>
      </c>
      <c r="W7" s="60">
        <v>2185872</v>
      </c>
      <c r="X7" s="60">
        <v>788773</v>
      </c>
      <c r="Y7" s="61">
        <v>36.09</v>
      </c>
      <c r="Z7" s="62">
        <v>3399026</v>
      </c>
    </row>
    <row r="8" spans="1:26" ht="13.5">
      <c r="A8" s="58" t="s">
        <v>34</v>
      </c>
      <c r="B8" s="19">
        <v>112880725</v>
      </c>
      <c r="C8" s="19">
        <v>0</v>
      </c>
      <c r="D8" s="59">
        <v>131473300</v>
      </c>
      <c r="E8" s="60">
        <v>120855245</v>
      </c>
      <c r="F8" s="60">
        <v>49755599</v>
      </c>
      <c r="G8" s="60">
        <v>312423</v>
      </c>
      <c r="H8" s="60">
        <v>379368</v>
      </c>
      <c r="I8" s="60">
        <v>50447390</v>
      </c>
      <c r="J8" s="60">
        <v>-536259</v>
      </c>
      <c r="K8" s="60">
        <v>39749903</v>
      </c>
      <c r="L8" s="60">
        <v>49755599</v>
      </c>
      <c r="M8" s="60">
        <v>88969243</v>
      </c>
      <c r="N8" s="60">
        <v>197342</v>
      </c>
      <c r="O8" s="60">
        <v>894744</v>
      </c>
      <c r="P8" s="60">
        <v>30012773</v>
      </c>
      <c r="Q8" s="60">
        <v>31104859</v>
      </c>
      <c r="R8" s="60">
        <v>-1818973</v>
      </c>
      <c r="S8" s="60">
        <v>364668</v>
      </c>
      <c r="T8" s="60">
        <v>18080993</v>
      </c>
      <c r="U8" s="60">
        <v>16626688</v>
      </c>
      <c r="V8" s="60">
        <v>187148180</v>
      </c>
      <c r="W8" s="60">
        <v>143753304</v>
      </c>
      <c r="X8" s="60">
        <v>43394876</v>
      </c>
      <c r="Y8" s="61">
        <v>30.19</v>
      </c>
      <c r="Z8" s="62">
        <v>120855245</v>
      </c>
    </row>
    <row r="9" spans="1:26" ht="13.5">
      <c r="A9" s="58" t="s">
        <v>35</v>
      </c>
      <c r="B9" s="19">
        <v>9105690</v>
      </c>
      <c r="C9" s="19">
        <v>0</v>
      </c>
      <c r="D9" s="59">
        <v>5766399</v>
      </c>
      <c r="E9" s="60">
        <v>5331845</v>
      </c>
      <c r="F9" s="60">
        <v>461435</v>
      </c>
      <c r="G9" s="60">
        <v>148475</v>
      </c>
      <c r="H9" s="60">
        <v>543018</v>
      </c>
      <c r="I9" s="60">
        <v>1152928</v>
      </c>
      <c r="J9" s="60">
        <v>905288</v>
      </c>
      <c r="K9" s="60">
        <v>583215</v>
      </c>
      <c r="L9" s="60">
        <v>461435</v>
      </c>
      <c r="M9" s="60">
        <v>1949938</v>
      </c>
      <c r="N9" s="60">
        <v>497019</v>
      </c>
      <c r="O9" s="60">
        <v>726870</v>
      </c>
      <c r="P9" s="60">
        <v>629436</v>
      </c>
      <c r="Q9" s="60">
        <v>1853325</v>
      </c>
      <c r="R9" s="60">
        <v>-569464</v>
      </c>
      <c r="S9" s="60">
        <v>493430</v>
      </c>
      <c r="T9" s="60">
        <v>777710</v>
      </c>
      <c r="U9" s="60">
        <v>701676</v>
      </c>
      <c r="V9" s="60">
        <v>5657867</v>
      </c>
      <c r="W9" s="60">
        <v>5766396</v>
      </c>
      <c r="X9" s="60">
        <v>-108529</v>
      </c>
      <c r="Y9" s="61">
        <v>-1.88</v>
      </c>
      <c r="Z9" s="62">
        <v>5331845</v>
      </c>
    </row>
    <row r="10" spans="1:26" ht="25.5">
      <c r="A10" s="63" t="s">
        <v>278</v>
      </c>
      <c r="B10" s="64">
        <f>SUM(B5:B9)</f>
        <v>140235185</v>
      </c>
      <c r="C10" s="64">
        <f>SUM(C5:C9)</f>
        <v>0</v>
      </c>
      <c r="D10" s="65">
        <f aca="true" t="shared" si="0" ref="D10:Z10">SUM(D5:D9)</f>
        <v>158291966</v>
      </c>
      <c r="E10" s="66">
        <f t="shared" si="0"/>
        <v>135865423</v>
      </c>
      <c r="F10" s="66">
        <f t="shared" si="0"/>
        <v>50992264</v>
      </c>
      <c r="G10" s="66">
        <f t="shared" si="0"/>
        <v>6024822</v>
      </c>
      <c r="H10" s="66">
        <f t="shared" si="0"/>
        <v>2591329</v>
      </c>
      <c r="I10" s="66">
        <f t="shared" si="0"/>
        <v>59608415</v>
      </c>
      <c r="J10" s="66">
        <f t="shared" si="0"/>
        <v>1702692</v>
      </c>
      <c r="K10" s="66">
        <f t="shared" si="0"/>
        <v>41759186</v>
      </c>
      <c r="L10" s="66">
        <f t="shared" si="0"/>
        <v>50992264</v>
      </c>
      <c r="M10" s="66">
        <f t="shared" si="0"/>
        <v>94454142</v>
      </c>
      <c r="N10" s="66">
        <f t="shared" si="0"/>
        <v>2156312</v>
      </c>
      <c r="O10" s="66">
        <f t="shared" si="0"/>
        <v>2958984</v>
      </c>
      <c r="P10" s="66">
        <f t="shared" si="0"/>
        <v>32263934</v>
      </c>
      <c r="Q10" s="66">
        <f t="shared" si="0"/>
        <v>37379230</v>
      </c>
      <c r="R10" s="66">
        <f t="shared" si="0"/>
        <v>-4205765</v>
      </c>
      <c r="S10" s="66">
        <f t="shared" si="0"/>
        <v>-1072420</v>
      </c>
      <c r="T10" s="66">
        <f t="shared" si="0"/>
        <v>24250034</v>
      </c>
      <c r="U10" s="66">
        <f t="shared" si="0"/>
        <v>18971849</v>
      </c>
      <c r="V10" s="66">
        <f t="shared" si="0"/>
        <v>210413636</v>
      </c>
      <c r="W10" s="66">
        <f t="shared" si="0"/>
        <v>170571960</v>
      </c>
      <c r="X10" s="66">
        <f t="shared" si="0"/>
        <v>39841676</v>
      </c>
      <c r="Y10" s="67">
        <f>+IF(W10&lt;&gt;0,(X10/W10)*100,0)</f>
        <v>23.357693726448357</v>
      </c>
      <c r="Z10" s="68">
        <f t="shared" si="0"/>
        <v>135865423</v>
      </c>
    </row>
    <row r="11" spans="1:26" ht="13.5">
      <c r="A11" s="58" t="s">
        <v>37</v>
      </c>
      <c r="B11" s="19">
        <v>42782608</v>
      </c>
      <c r="C11" s="19">
        <v>0</v>
      </c>
      <c r="D11" s="59">
        <v>59213779</v>
      </c>
      <c r="E11" s="60">
        <v>45920815</v>
      </c>
      <c r="F11" s="60">
        <v>3306089</v>
      </c>
      <c r="G11" s="60">
        <v>3342421</v>
      </c>
      <c r="H11" s="60">
        <v>4164925</v>
      </c>
      <c r="I11" s="60">
        <v>10813435</v>
      </c>
      <c r="J11" s="60">
        <v>4210350</v>
      </c>
      <c r="K11" s="60">
        <v>3777968</v>
      </c>
      <c r="L11" s="60">
        <v>3306089</v>
      </c>
      <c r="M11" s="60">
        <v>11294407</v>
      </c>
      <c r="N11" s="60">
        <v>4011402</v>
      </c>
      <c r="O11" s="60">
        <v>4243834</v>
      </c>
      <c r="P11" s="60">
        <v>4276923</v>
      </c>
      <c r="Q11" s="60">
        <v>12532159</v>
      </c>
      <c r="R11" s="60">
        <v>4155737</v>
      </c>
      <c r="S11" s="60">
        <v>4167230</v>
      </c>
      <c r="T11" s="60">
        <v>3995373</v>
      </c>
      <c r="U11" s="60">
        <v>12318340</v>
      </c>
      <c r="V11" s="60">
        <v>46958341</v>
      </c>
      <c r="W11" s="60">
        <v>59251872</v>
      </c>
      <c r="X11" s="60">
        <v>-12293531</v>
      </c>
      <c r="Y11" s="61">
        <v>-20.75</v>
      </c>
      <c r="Z11" s="62">
        <v>45920815</v>
      </c>
    </row>
    <row r="12" spans="1:26" ht="13.5">
      <c r="A12" s="58" t="s">
        <v>38</v>
      </c>
      <c r="B12" s="19">
        <v>10103758</v>
      </c>
      <c r="C12" s="19">
        <v>0</v>
      </c>
      <c r="D12" s="59">
        <v>10739427</v>
      </c>
      <c r="E12" s="60">
        <v>10895855</v>
      </c>
      <c r="F12" s="60">
        <v>862579</v>
      </c>
      <c r="G12" s="60">
        <v>861415</v>
      </c>
      <c r="H12" s="60">
        <v>861295</v>
      </c>
      <c r="I12" s="60">
        <v>2585289</v>
      </c>
      <c r="J12" s="60">
        <v>861295</v>
      </c>
      <c r="K12" s="60">
        <v>861295</v>
      </c>
      <c r="L12" s="60">
        <v>862579</v>
      </c>
      <c r="M12" s="60">
        <v>2585169</v>
      </c>
      <c r="N12" s="60">
        <v>1168739</v>
      </c>
      <c r="O12" s="60">
        <v>907986</v>
      </c>
      <c r="P12" s="60">
        <v>907986</v>
      </c>
      <c r="Q12" s="60">
        <v>2984711</v>
      </c>
      <c r="R12" s="60">
        <v>956021</v>
      </c>
      <c r="S12" s="60">
        <v>887207</v>
      </c>
      <c r="T12" s="60">
        <v>887207</v>
      </c>
      <c r="U12" s="60">
        <v>2730435</v>
      </c>
      <c r="V12" s="60">
        <v>10885604</v>
      </c>
      <c r="W12" s="60">
        <v>10739244</v>
      </c>
      <c r="X12" s="60">
        <v>146360</v>
      </c>
      <c r="Y12" s="61">
        <v>1.36</v>
      </c>
      <c r="Z12" s="62">
        <v>10895855</v>
      </c>
    </row>
    <row r="13" spans="1:26" ht="13.5">
      <c r="A13" s="58" t="s">
        <v>279</v>
      </c>
      <c r="B13" s="19">
        <v>31314205</v>
      </c>
      <c r="C13" s="19">
        <v>0</v>
      </c>
      <c r="D13" s="59">
        <v>24503017</v>
      </c>
      <c r="E13" s="60">
        <v>1978634</v>
      </c>
      <c r="F13" s="60">
        <v>2019289</v>
      </c>
      <c r="G13" s="60">
        <v>2127189</v>
      </c>
      <c r="H13" s="60">
        <v>2019289</v>
      </c>
      <c r="I13" s="60">
        <v>6165767</v>
      </c>
      <c r="J13" s="60">
        <v>2019289</v>
      </c>
      <c r="K13" s="60">
        <v>2019289</v>
      </c>
      <c r="L13" s="60">
        <v>2019289</v>
      </c>
      <c r="M13" s="60">
        <v>6057867</v>
      </c>
      <c r="N13" s="60">
        <v>2019289</v>
      </c>
      <c r="O13" s="60">
        <v>2019289</v>
      </c>
      <c r="P13" s="60">
        <v>2019289</v>
      </c>
      <c r="Q13" s="60">
        <v>6057867</v>
      </c>
      <c r="R13" s="60">
        <v>2019289</v>
      </c>
      <c r="S13" s="60">
        <v>2019289</v>
      </c>
      <c r="T13" s="60">
        <v>2116593</v>
      </c>
      <c r="U13" s="60">
        <v>6155171</v>
      </c>
      <c r="V13" s="60">
        <v>24436672</v>
      </c>
      <c r="W13" s="60">
        <v>24502536</v>
      </c>
      <c r="X13" s="60">
        <v>-65864</v>
      </c>
      <c r="Y13" s="61">
        <v>-0.27</v>
      </c>
      <c r="Z13" s="62">
        <v>1978634</v>
      </c>
    </row>
    <row r="14" spans="1:26" ht="13.5">
      <c r="A14" s="58" t="s">
        <v>40</v>
      </c>
      <c r="B14" s="19">
        <v>786929</v>
      </c>
      <c r="C14" s="19">
        <v>0</v>
      </c>
      <c r="D14" s="59">
        <v>730000</v>
      </c>
      <c r="E14" s="60">
        <v>400000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729996</v>
      </c>
      <c r="X14" s="60">
        <v>-729996</v>
      </c>
      <c r="Y14" s="61">
        <v>-100</v>
      </c>
      <c r="Z14" s="62">
        <v>400000</v>
      </c>
    </row>
    <row r="15" spans="1:26" ht="13.5">
      <c r="A15" s="58" t="s">
        <v>41</v>
      </c>
      <c r="B15" s="19">
        <v>14809208</v>
      </c>
      <c r="C15" s="19">
        <v>0</v>
      </c>
      <c r="D15" s="59">
        <v>18039661</v>
      </c>
      <c r="E15" s="60">
        <v>2569354</v>
      </c>
      <c r="F15" s="60">
        <v>12227</v>
      </c>
      <c r="G15" s="60">
        <v>3331478</v>
      </c>
      <c r="H15" s="60">
        <v>1693934</v>
      </c>
      <c r="I15" s="60">
        <v>5037639</v>
      </c>
      <c r="J15" s="60">
        <v>1213959</v>
      </c>
      <c r="K15" s="60">
        <v>1165205</v>
      </c>
      <c r="L15" s="60">
        <v>12227</v>
      </c>
      <c r="M15" s="60">
        <v>2391391</v>
      </c>
      <c r="N15" s="60">
        <v>1113176</v>
      </c>
      <c r="O15" s="60">
        <v>1087871</v>
      </c>
      <c r="P15" s="60">
        <v>1037532</v>
      </c>
      <c r="Q15" s="60">
        <v>3238579</v>
      </c>
      <c r="R15" s="60">
        <v>1120785</v>
      </c>
      <c r="S15" s="60">
        <v>1200729</v>
      </c>
      <c r="T15" s="60">
        <v>1589889</v>
      </c>
      <c r="U15" s="60">
        <v>3911403</v>
      </c>
      <c r="V15" s="60">
        <v>14579012</v>
      </c>
      <c r="W15" s="60">
        <v>18039660</v>
      </c>
      <c r="X15" s="60">
        <v>-3460648</v>
      </c>
      <c r="Y15" s="61">
        <v>-19.18</v>
      </c>
      <c r="Z15" s="62">
        <v>2569354</v>
      </c>
    </row>
    <row r="16" spans="1:26" ht="13.5">
      <c r="A16" s="69" t="s">
        <v>42</v>
      </c>
      <c r="B16" s="19">
        <v>23060456</v>
      </c>
      <c r="C16" s="19">
        <v>0</v>
      </c>
      <c r="D16" s="59">
        <v>28390000</v>
      </c>
      <c r="E16" s="60">
        <v>5025660</v>
      </c>
      <c r="F16" s="60">
        <v>273911</v>
      </c>
      <c r="G16" s="60">
        <v>576267</v>
      </c>
      <c r="H16" s="60">
        <v>576280</v>
      </c>
      <c r="I16" s="60">
        <v>1426458</v>
      </c>
      <c r="J16" s="60">
        <v>741191</v>
      </c>
      <c r="K16" s="60">
        <v>969441</v>
      </c>
      <c r="L16" s="60">
        <v>273911</v>
      </c>
      <c r="M16" s="60">
        <v>1984543</v>
      </c>
      <c r="N16" s="60">
        <v>504335</v>
      </c>
      <c r="O16" s="60">
        <v>1217491</v>
      </c>
      <c r="P16" s="60">
        <v>1223836</v>
      </c>
      <c r="Q16" s="60">
        <v>2945662</v>
      </c>
      <c r="R16" s="60">
        <v>1380824</v>
      </c>
      <c r="S16" s="60">
        <v>12188926</v>
      </c>
      <c r="T16" s="60">
        <v>4659420</v>
      </c>
      <c r="U16" s="60">
        <v>18229170</v>
      </c>
      <c r="V16" s="60">
        <v>24585833</v>
      </c>
      <c r="W16" s="60">
        <v>28389648</v>
      </c>
      <c r="X16" s="60">
        <v>-3803815</v>
      </c>
      <c r="Y16" s="61">
        <v>-13.4</v>
      </c>
      <c r="Z16" s="62">
        <v>5025660</v>
      </c>
    </row>
    <row r="17" spans="1:26" ht="13.5">
      <c r="A17" s="58" t="s">
        <v>43</v>
      </c>
      <c r="B17" s="19">
        <v>58934085</v>
      </c>
      <c r="C17" s="19">
        <v>0</v>
      </c>
      <c r="D17" s="59">
        <v>59465000</v>
      </c>
      <c r="E17" s="60">
        <v>45686704</v>
      </c>
      <c r="F17" s="60">
        <v>1502465</v>
      </c>
      <c r="G17" s="60">
        <v>1841366</v>
      </c>
      <c r="H17" s="60">
        <v>5208013</v>
      </c>
      <c r="I17" s="60">
        <v>8551844</v>
      </c>
      <c r="J17" s="60">
        <v>6353776</v>
      </c>
      <c r="K17" s="60">
        <v>2803105</v>
      </c>
      <c r="L17" s="60">
        <v>1502465</v>
      </c>
      <c r="M17" s="60">
        <v>10659346</v>
      </c>
      <c r="N17" s="60">
        <v>2286918</v>
      </c>
      <c r="O17" s="60">
        <v>4068550</v>
      </c>
      <c r="P17" s="60">
        <v>4316803</v>
      </c>
      <c r="Q17" s="60">
        <v>10672271</v>
      </c>
      <c r="R17" s="60">
        <v>5526425</v>
      </c>
      <c r="S17" s="60">
        <v>4382763</v>
      </c>
      <c r="T17" s="60">
        <v>11946484</v>
      </c>
      <c r="U17" s="60">
        <v>21855672</v>
      </c>
      <c r="V17" s="60">
        <v>51739133</v>
      </c>
      <c r="W17" s="60">
        <v>59462340</v>
      </c>
      <c r="X17" s="60">
        <v>-7723207</v>
      </c>
      <c r="Y17" s="61">
        <v>-12.99</v>
      </c>
      <c r="Z17" s="62">
        <v>45686704</v>
      </c>
    </row>
    <row r="18" spans="1:26" ht="13.5">
      <c r="A18" s="70" t="s">
        <v>44</v>
      </c>
      <c r="B18" s="71">
        <f>SUM(B11:B17)</f>
        <v>181791249</v>
      </c>
      <c r="C18" s="71">
        <f>SUM(C11:C17)</f>
        <v>0</v>
      </c>
      <c r="D18" s="72">
        <f aca="true" t="shared" si="1" ref="D18:Z18">SUM(D11:D17)</f>
        <v>201080884</v>
      </c>
      <c r="E18" s="73">
        <f t="shared" si="1"/>
        <v>112477022</v>
      </c>
      <c r="F18" s="73">
        <f t="shared" si="1"/>
        <v>7976560</v>
      </c>
      <c r="G18" s="73">
        <f t="shared" si="1"/>
        <v>12080136</v>
      </c>
      <c r="H18" s="73">
        <f t="shared" si="1"/>
        <v>14523736</v>
      </c>
      <c r="I18" s="73">
        <f t="shared" si="1"/>
        <v>34580432</v>
      </c>
      <c r="J18" s="73">
        <f t="shared" si="1"/>
        <v>15399860</v>
      </c>
      <c r="K18" s="73">
        <f t="shared" si="1"/>
        <v>11596303</v>
      </c>
      <c r="L18" s="73">
        <f t="shared" si="1"/>
        <v>7976560</v>
      </c>
      <c r="M18" s="73">
        <f t="shared" si="1"/>
        <v>34972723</v>
      </c>
      <c r="N18" s="73">
        <f t="shared" si="1"/>
        <v>11103859</v>
      </c>
      <c r="O18" s="73">
        <f t="shared" si="1"/>
        <v>13545021</v>
      </c>
      <c r="P18" s="73">
        <f t="shared" si="1"/>
        <v>13782369</v>
      </c>
      <c r="Q18" s="73">
        <f t="shared" si="1"/>
        <v>38431249</v>
      </c>
      <c r="R18" s="73">
        <f t="shared" si="1"/>
        <v>15159081</v>
      </c>
      <c r="S18" s="73">
        <f t="shared" si="1"/>
        <v>24846144</v>
      </c>
      <c r="T18" s="73">
        <f t="shared" si="1"/>
        <v>25194966</v>
      </c>
      <c r="U18" s="73">
        <f t="shared" si="1"/>
        <v>65200191</v>
      </c>
      <c r="V18" s="73">
        <f t="shared" si="1"/>
        <v>173184595</v>
      </c>
      <c r="W18" s="73">
        <f t="shared" si="1"/>
        <v>201115296</v>
      </c>
      <c r="X18" s="73">
        <f t="shared" si="1"/>
        <v>-27930701</v>
      </c>
      <c r="Y18" s="67">
        <f>+IF(W18&lt;&gt;0,(X18/W18)*100,0)</f>
        <v>-13.88790487621588</v>
      </c>
      <c r="Z18" s="74">
        <f t="shared" si="1"/>
        <v>112477022</v>
      </c>
    </row>
    <row r="19" spans="1:26" ht="13.5">
      <c r="A19" s="70" t="s">
        <v>45</v>
      </c>
      <c r="B19" s="75">
        <f>+B10-B18</f>
        <v>-41556064</v>
      </c>
      <c r="C19" s="75">
        <f>+C10-C18</f>
        <v>0</v>
      </c>
      <c r="D19" s="76">
        <f aca="true" t="shared" si="2" ref="D19:Z19">+D10-D18</f>
        <v>-42788918</v>
      </c>
      <c r="E19" s="77">
        <f t="shared" si="2"/>
        <v>23388401</v>
      </c>
      <c r="F19" s="77">
        <f t="shared" si="2"/>
        <v>43015704</v>
      </c>
      <c r="G19" s="77">
        <f t="shared" si="2"/>
        <v>-6055314</v>
      </c>
      <c r="H19" s="77">
        <f t="shared" si="2"/>
        <v>-11932407</v>
      </c>
      <c r="I19" s="77">
        <f t="shared" si="2"/>
        <v>25027983</v>
      </c>
      <c r="J19" s="77">
        <f t="shared" si="2"/>
        <v>-13697168</v>
      </c>
      <c r="K19" s="77">
        <f t="shared" si="2"/>
        <v>30162883</v>
      </c>
      <c r="L19" s="77">
        <f t="shared" si="2"/>
        <v>43015704</v>
      </c>
      <c r="M19" s="77">
        <f t="shared" si="2"/>
        <v>59481419</v>
      </c>
      <c r="N19" s="77">
        <f t="shared" si="2"/>
        <v>-8947547</v>
      </c>
      <c r="O19" s="77">
        <f t="shared" si="2"/>
        <v>-10586037</v>
      </c>
      <c r="P19" s="77">
        <f t="shared" si="2"/>
        <v>18481565</v>
      </c>
      <c r="Q19" s="77">
        <f t="shared" si="2"/>
        <v>-1052019</v>
      </c>
      <c r="R19" s="77">
        <f t="shared" si="2"/>
        <v>-19364846</v>
      </c>
      <c r="S19" s="77">
        <f t="shared" si="2"/>
        <v>-25918564</v>
      </c>
      <c r="T19" s="77">
        <f t="shared" si="2"/>
        <v>-944932</v>
      </c>
      <c r="U19" s="77">
        <f t="shared" si="2"/>
        <v>-46228342</v>
      </c>
      <c r="V19" s="77">
        <f t="shared" si="2"/>
        <v>37229041</v>
      </c>
      <c r="W19" s="77">
        <f>IF(E10=E18,0,W10-W18)</f>
        <v>-30543336</v>
      </c>
      <c r="X19" s="77">
        <f t="shared" si="2"/>
        <v>67772377</v>
      </c>
      <c r="Y19" s="78">
        <f>+IF(W19&lt;&gt;0,(X19/W19)*100,0)</f>
        <v>-221.88924287772625</v>
      </c>
      <c r="Z19" s="79">
        <f t="shared" si="2"/>
        <v>23388401</v>
      </c>
    </row>
    <row r="20" spans="1:26" ht="13.5">
      <c r="A20" s="58" t="s">
        <v>46</v>
      </c>
      <c r="B20" s="19">
        <v>30399227</v>
      </c>
      <c r="C20" s="19">
        <v>0</v>
      </c>
      <c r="D20" s="59">
        <v>30614700</v>
      </c>
      <c r="E20" s="60">
        <v>0</v>
      </c>
      <c r="F20" s="60">
        <v>0</v>
      </c>
      <c r="G20" s="60">
        <v>0</v>
      </c>
      <c r="H20" s="60">
        <v>704353</v>
      </c>
      <c r="I20" s="60">
        <v>704353</v>
      </c>
      <c r="J20" s="60">
        <v>1014457</v>
      </c>
      <c r="K20" s="60">
        <v>2095504</v>
      </c>
      <c r="L20" s="60">
        <v>0</v>
      </c>
      <c r="M20" s="60">
        <v>3109961</v>
      </c>
      <c r="N20" s="60">
        <v>10404000</v>
      </c>
      <c r="O20" s="60">
        <v>1778321</v>
      </c>
      <c r="P20" s="60">
        <v>98698</v>
      </c>
      <c r="Q20" s="60">
        <v>12281019</v>
      </c>
      <c r="R20" s="60">
        <v>19104257</v>
      </c>
      <c r="S20" s="60">
        <v>12584678</v>
      </c>
      <c r="T20" s="60">
        <v>16929343</v>
      </c>
      <c r="U20" s="60">
        <v>48618278</v>
      </c>
      <c r="V20" s="60">
        <v>64713611</v>
      </c>
      <c r="W20" s="60">
        <v>30614700</v>
      </c>
      <c r="X20" s="60">
        <v>34098911</v>
      </c>
      <c r="Y20" s="61">
        <v>111.38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-11156837</v>
      </c>
      <c r="C22" s="86">
        <f>SUM(C19:C21)</f>
        <v>0</v>
      </c>
      <c r="D22" s="87">
        <f aca="true" t="shared" si="3" ref="D22:Z22">SUM(D19:D21)</f>
        <v>-12174218</v>
      </c>
      <c r="E22" s="88">
        <f t="shared" si="3"/>
        <v>23388401</v>
      </c>
      <c r="F22" s="88">
        <f t="shared" si="3"/>
        <v>43015704</v>
      </c>
      <c r="G22" s="88">
        <f t="shared" si="3"/>
        <v>-6055314</v>
      </c>
      <c r="H22" s="88">
        <f t="shared" si="3"/>
        <v>-11228054</v>
      </c>
      <c r="I22" s="88">
        <f t="shared" si="3"/>
        <v>25732336</v>
      </c>
      <c r="J22" s="88">
        <f t="shared" si="3"/>
        <v>-12682711</v>
      </c>
      <c r="K22" s="88">
        <f t="shared" si="3"/>
        <v>32258387</v>
      </c>
      <c r="L22" s="88">
        <f t="shared" si="3"/>
        <v>43015704</v>
      </c>
      <c r="M22" s="88">
        <f t="shared" si="3"/>
        <v>62591380</v>
      </c>
      <c r="N22" s="88">
        <f t="shared" si="3"/>
        <v>1456453</v>
      </c>
      <c r="O22" s="88">
        <f t="shared" si="3"/>
        <v>-8807716</v>
      </c>
      <c r="P22" s="88">
        <f t="shared" si="3"/>
        <v>18580263</v>
      </c>
      <c r="Q22" s="88">
        <f t="shared" si="3"/>
        <v>11229000</v>
      </c>
      <c r="R22" s="88">
        <f t="shared" si="3"/>
        <v>-260589</v>
      </c>
      <c r="S22" s="88">
        <f t="shared" si="3"/>
        <v>-13333886</v>
      </c>
      <c r="T22" s="88">
        <f t="shared" si="3"/>
        <v>15984411</v>
      </c>
      <c r="U22" s="88">
        <f t="shared" si="3"/>
        <v>2389936</v>
      </c>
      <c r="V22" s="88">
        <f t="shared" si="3"/>
        <v>101942652</v>
      </c>
      <c r="W22" s="88">
        <f t="shared" si="3"/>
        <v>71364</v>
      </c>
      <c r="X22" s="88">
        <f t="shared" si="3"/>
        <v>101871288</v>
      </c>
      <c r="Y22" s="89">
        <f>+IF(W22&lt;&gt;0,(X22/W22)*100,0)</f>
        <v>142748.8481587355</v>
      </c>
      <c r="Z22" s="90">
        <f t="shared" si="3"/>
        <v>23388401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-11156837</v>
      </c>
      <c r="C24" s="75">
        <f>SUM(C22:C23)</f>
        <v>0</v>
      </c>
      <c r="D24" s="76">
        <f aca="true" t="shared" si="4" ref="D24:Z24">SUM(D22:D23)</f>
        <v>-12174218</v>
      </c>
      <c r="E24" s="77">
        <f t="shared" si="4"/>
        <v>23388401</v>
      </c>
      <c r="F24" s="77">
        <f t="shared" si="4"/>
        <v>43015704</v>
      </c>
      <c r="G24" s="77">
        <f t="shared" si="4"/>
        <v>-6055314</v>
      </c>
      <c r="H24" s="77">
        <f t="shared" si="4"/>
        <v>-11228054</v>
      </c>
      <c r="I24" s="77">
        <f t="shared" si="4"/>
        <v>25732336</v>
      </c>
      <c r="J24" s="77">
        <f t="shared" si="4"/>
        <v>-12682711</v>
      </c>
      <c r="K24" s="77">
        <f t="shared" si="4"/>
        <v>32258387</v>
      </c>
      <c r="L24" s="77">
        <f t="shared" si="4"/>
        <v>43015704</v>
      </c>
      <c r="M24" s="77">
        <f t="shared" si="4"/>
        <v>62591380</v>
      </c>
      <c r="N24" s="77">
        <f t="shared" si="4"/>
        <v>1456453</v>
      </c>
      <c r="O24" s="77">
        <f t="shared" si="4"/>
        <v>-8807716</v>
      </c>
      <c r="P24" s="77">
        <f t="shared" si="4"/>
        <v>18580263</v>
      </c>
      <c r="Q24" s="77">
        <f t="shared" si="4"/>
        <v>11229000</v>
      </c>
      <c r="R24" s="77">
        <f t="shared" si="4"/>
        <v>-260589</v>
      </c>
      <c r="S24" s="77">
        <f t="shared" si="4"/>
        <v>-13333886</v>
      </c>
      <c r="T24" s="77">
        <f t="shared" si="4"/>
        <v>15984411</v>
      </c>
      <c r="U24" s="77">
        <f t="shared" si="4"/>
        <v>2389936</v>
      </c>
      <c r="V24" s="77">
        <f t="shared" si="4"/>
        <v>101942652</v>
      </c>
      <c r="W24" s="77">
        <f t="shared" si="4"/>
        <v>71364</v>
      </c>
      <c r="X24" s="77">
        <f t="shared" si="4"/>
        <v>101871288</v>
      </c>
      <c r="Y24" s="78">
        <f>+IF(W24&lt;&gt;0,(X24/W24)*100,0)</f>
        <v>142748.8481587355</v>
      </c>
      <c r="Z24" s="79">
        <f t="shared" si="4"/>
        <v>23388401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38585214</v>
      </c>
      <c r="C27" s="22">
        <v>0</v>
      </c>
      <c r="D27" s="99">
        <v>40015000</v>
      </c>
      <c r="E27" s="100">
        <v>49947842</v>
      </c>
      <c r="F27" s="100">
        <v>1811228</v>
      </c>
      <c r="G27" s="100">
        <v>0</v>
      </c>
      <c r="H27" s="100">
        <v>1608500</v>
      </c>
      <c r="I27" s="100">
        <v>3419728</v>
      </c>
      <c r="J27" s="100">
        <v>2809363</v>
      </c>
      <c r="K27" s="100">
        <v>8409097</v>
      </c>
      <c r="L27" s="100">
        <v>8409097</v>
      </c>
      <c r="M27" s="100">
        <v>19627557</v>
      </c>
      <c r="N27" s="100">
        <v>851824</v>
      </c>
      <c r="O27" s="100">
        <v>1162369</v>
      </c>
      <c r="P27" s="100">
        <v>1451716</v>
      </c>
      <c r="Q27" s="100">
        <v>3465909</v>
      </c>
      <c r="R27" s="100">
        <v>2145020</v>
      </c>
      <c r="S27" s="100">
        <v>2854632</v>
      </c>
      <c r="T27" s="100">
        <v>17678654</v>
      </c>
      <c r="U27" s="100">
        <v>22678306</v>
      </c>
      <c r="V27" s="100">
        <v>49191500</v>
      </c>
      <c r="W27" s="100">
        <v>49947842</v>
      </c>
      <c r="X27" s="100">
        <v>-756342</v>
      </c>
      <c r="Y27" s="101">
        <v>-1.51</v>
      </c>
      <c r="Z27" s="102">
        <v>49947842</v>
      </c>
    </row>
    <row r="28" spans="1:26" ht="13.5">
      <c r="A28" s="103" t="s">
        <v>46</v>
      </c>
      <c r="B28" s="19">
        <v>24131990</v>
      </c>
      <c r="C28" s="19">
        <v>0</v>
      </c>
      <c r="D28" s="59">
        <v>30615000</v>
      </c>
      <c r="E28" s="60">
        <v>30614700</v>
      </c>
      <c r="F28" s="60">
        <v>512982</v>
      </c>
      <c r="G28" s="60">
        <v>0</v>
      </c>
      <c r="H28" s="60">
        <v>901281</v>
      </c>
      <c r="I28" s="60">
        <v>1414263</v>
      </c>
      <c r="J28" s="60">
        <v>907722</v>
      </c>
      <c r="K28" s="60">
        <v>5646828</v>
      </c>
      <c r="L28" s="60">
        <v>5646828</v>
      </c>
      <c r="M28" s="60">
        <v>12201378</v>
      </c>
      <c r="N28" s="60">
        <v>145174</v>
      </c>
      <c r="O28" s="60">
        <v>683974</v>
      </c>
      <c r="P28" s="60">
        <v>94857</v>
      </c>
      <c r="Q28" s="60">
        <v>924005</v>
      </c>
      <c r="R28" s="60">
        <v>1366212</v>
      </c>
      <c r="S28" s="60">
        <v>2200726</v>
      </c>
      <c r="T28" s="60">
        <v>15392471</v>
      </c>
      <c r="U28" s="60">
        <v>18959409</v>
      </c>
      <c r="V28" s="60">
        <v>33499055</v>
      </c>
      <c r="W28" s="60">
        <v>30614700</v>
      </c>
      <c r="X28" s="60">
        <v>2884355</v>
      </c>
      <c r="Y28" s="61">
        <v>9.42</v>
      </c>
      <c r="Z28" s="62">
        <v>30614700</v>
      </c>
    </row>
    <row r="29" spans="1:26" ht="13.5">
      <c r="A29" s="58" t="s">
        <v>283</v>
      </c>
      <c r="B29" s="19">
        <v>0</v>
      </c>
      <c r="C29" s="19">
        <v>0</v>
      </c>
      <c r="D29" s="59">
        <v>9400000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1901641</v>
      </c>
      <c r="K29" s="60">
        <v>0</v>
      </c>
      <c r="L29" s="60">
        <v>0</v>
      </c>
      <c r="M29" s="60">
        <v>1901641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1901641</v>
      </c>
      <c r="W29" s="60"/>
      <c r="X29" s="60">
        <v>1901641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14453224</v>
      </c>
      <c r="C31" s="19">
        <v>0</v>
      </c>
      <c r="D31" s="59">
        <v>0</v>
      </c>
      <c r="E31" s="60">
        <v>19333142</v>
      </c>
      <c r="F31" s="60">
        <v>1298246</v>
      </c>
      <c r="G31" s="60">
        <v>0</v>
      </c>
      <c r="H31" s="60">
        <v>707219</v>
      </c>
      <c r="I31" s="60">
        <v>2005465</v>
      </c>
      <c r="J31" s="60">
        <v>0</v>
      </c>
      <c r="K31" s="60">
        <v>2762269</v>
      </c>
      <c r="L31" s="60">
        <v>2762269</v>
      </c>
      <c r="M31" s="60">
        <v>5524538</v>
      </c>
      <c r="N31" s="60">
        <v>706650</v>
      </c>
      <c r="O31" s="60">
        <v>478395</v>
      </c>
      <c r="P31" s="60">
        <v>1356859</v>
      </c>
      <c r="Q31" s="60">
        <v>2541904</v>
      </c>
      <c r="R31" s="60">
        <v>778808</v>
      </c>
      <c r="S31" s="60">
        <v>653906</v>
      </c>
      <c r="T31" s="60">
        <v>2286184</v>
      </c>
      <c r="U31" s="60">
        <v>3718898</v>
      </c>
      <c r="V31" s="60">
        <v>13790805</v>
      </c>
      <c r="W31" s="60">
        <v>19333142</v>
      </c>
      <c r="X31" s="60">
        <v>-5542337</v>
      </c>
      <c r="Y31" s="61">
        <v>-28.67</v>
      </c>
      <c r="Z31" s="62">
        <v>19333142</v>
      </c>
    </row>
    <row r="32" spans="1:26" ht="13.5">
      <c r="A32" s="70" t="s">
        <v>54</v>
      </c>
      <c r="B32" s="22">
        <f>SUM(B28:B31)</f>
        <v>38585214</v>
      </c>
      <c r="C32" s="22">
        <f>SUM(C28:C31)</f>
        <v>0</v>
      </c>
      <c r="D32" s="99">
        <f aca="true" t="shared" si="5" ref="D32:Z32">SUM(D28:D31)</f>
        <v>40015000</v>
      </c>
      <c r="E32" s="100">
        <f t="shared" si="5"/>
        <v>49947842</v>
      </c>
      <c r="F32" s="100">
        <f t="shared" si="5"/>
        <v>1811228</v>
      </c>
      <c r="G32" s="100">
        <f t="shared" si="5"/>
        <v>0</v>
      </c>
      <c r="H32" s="100">
        <f t="shared" si="5"/>
        <v>1608500</v>
      </c>
      <c r="I32" s="100">
        <f t="shared" si="5"/>
        <v>3419728</v>
      </c>
      <c r="J32" s="100">
        <f t="shared" si="5"/>
        <v>2809363</v>
      </c>
      <c r="K32" s="100">
        <f t="shared" si="5"/>
        <v>8409097</v>
      </c>
      <c r="L32" s="100">
        <f t="shared" si="5"/>
        <v>8409097</v>
      </c>
      <c r="M32" s="100">
        <f t="shared" si="5"/>
        <v>19627557</v>
      </c>
      <c r="N32" s="100">
        <f t="shared" si="5"/>
        <v>851824</v>
      </c>
      <c r="O32" s="100">
        <f t="shared" si="5"/>
        <v>1162369</v>
      </c>
      <c r="P32" s="100">
        <f t="shared" si="5"/>
        <v>1451716</v>
      </c>
      <c r="Q32" s="100">
        <f t="shared" si="5"/>
        <v>3465909</v>
      </c>
      <c r="R32" s="100">
        <f t="shared" si="5"/>
        <v>2145020</v>
      </c>
      <c r="S32" s="100">
        <f t="shared" si="5"/>
        <v>2854632</v>
      </c>
      <c r="T32" s="100">
        <f t="shared" si="5"/>
        <v>17678655</v>
      </c>
      <c r="U32" s="100">
        <f t="shared" si="5"/>
        <v>22678307</v>
      </c>
      <c r="V32" s="100">
        <f t="shared" si="5"/>
        <v>49191501</v>
      </c>
      <c r="W32" s="100">
        <f t="shared" si="5"/>
        <v>49947842</v>
      </c>
      <c r="X32" s="100">
        <f t="shared" si="5"/>
        <v>-756341</v>
      </c>
      <c r="Y32" s="101">
        <f>+IF(W32&lt;&gt;0,(X32/W32)*100,0)</f>
        <v>-1.5142616171485446</v>
      </c>
      <c r="Z32" s="102">
        <f t="shared" si="5"/>
        <v>49947842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55816264</v>
      </c>
      <c r="C35" s="19">
        <v>0</v>
      </c>
      <c r="D35" s="59">
        <v>32607869</v>
      </c>
      <c r="E35" s="60">
        <v>44694223</v>
      </c>
      <c r="F35" s="60">
        <v>88057995</v>
      </c>
      <c r="G35" s="60">
        <v>98042630</v>
      </c>
      <c r="H35" s="60">
        <v>101773547</v>
      </c>
      <c r="I35" s="60">
        <v>101773547</v>
      </c>
      <c r="J35" s="60">
        <v>78098660</v>
      </c>
      <c r="K35" s="60">
        <v>139372621</v>
      </c>
      <c r="L35" s="60">
        <v>182161112</v>
      </c>
      <c r="M35" s="60">
        <v>182161112</v>
      </c>
      <c r="N35" s="60">
        <v>102168914</v>
      </c>
      <c r="O35" s="60">
        <v>91653979</v>
      </c>
      <c r="P35" s="60">
        <v>119622970</v>
      </c>
      <c r="Q35" s="60">
        <v>119622970</v>
      </c>
      <c r="R35" s="60">
        <v>106620592</v>
      </c>
      <c r="S35" s="60">
        <v>87365433</v>
      </c>
      <c r="T35" s="60">
        <v>51427016</v>
      </c>
      <c r="U35" s="60">
        <v>51427016</v>
      </c>
      <c r="V35" s="60">
        <v>51427016</v>
      </c>
      <c r="W35" s="60">
        <v>44694223</v>
      </c>
      <c r="X35" s="60">
        <v>6732793</v>
      </c>
      <c r="Y35" s="61">
        <v>15.06</v>
      </c>
      <c r="Z35" s="62">
        <v>44694223</v>
      </c>
    </row>
    <row r="36" spans="1:26" ht="13.5">
      <c r="A36" s="58" t="s">
        <v>57</v>
      </c>
      <c r="B36" s="19">
        <v>446104515</v>
      </c>
      <c r="C36" s="19">
        <v>0</v>
      </c>
      <c r="D36" s="59">
        <v>465645895</v>
      </c>
      <c r="E36" s="60">
        <v>471621000</v>
      </c>
      <c r="F36" s="60">
        <v>460552833</v>
      </c>
      <c r="G36" s="60">
        <v>459622894</v>
      </c>
      <c r="H36" s="60">
        <v>509500800</v>
      </c>
      <c r="I36" s="60">
        <v>509500800</v>
      </c>
      <c r="J36" s="60">
        <v>80791489</v>
      </c>
      <c r="K36" s="60">
        <v>80791489</v>
      </c>
      <c r="L36" s="60">
        <v>80791489</v>
      </c>
      <c r="M36" s="60">
        <v>80791489</v>
      </c>
      <c r="N36" s="60">
        <v>444492914</v>
      </c>
      <c r="O36" s="60">
        <v>443635993</v>
      </c>
      <c r="P36" s="60">
        <v>443068421</v>
      </c>
      <c r="Q36" s="60">
        <v>443068421</v>
      </c>
      <c r="R36" s="60">
        <v>443194153</v>
      </c>
      <c r="S36" s="60">
        <v>444029496</v>
      </c>
      <c r="T36" s="60">
        <v>459591557</v>
      </c>
      <c r="U36" s="60">
        <v>459591557</v>
      </c>
      <c r="V36" s="60">
        <v>459591557</v>
      </c>
      <c r="W36" s="60">
        <v>471621000</v>
      </c>
      <c r="X36" s="60">
        <v>-12029443</v>
      </c>
      <c r="Y36" s="61">
        <v>-2.55</v>
      </c>
      <c r="Z36" s="62">
        <v>471621000</v>
      </c>
    </row>
    <row r="37" spans="1:26" ht="13.5">
      <c r="A37" s="58" t="s">
        <v>58</v>
      </c>
      <c r="B37" s="19">
        <v>37293011</v>
      </c>
      <c r="C37" s="19">
        <v>0</v>
      </c>
      <c r="D37" s="59">
        <v>17142867</v>
      </c>
      <c r="E37" s="60">
        <v>40913392</v>
      </c>
      <c r="F37" s="60">
        <v>14610037</v>
      </c>
      <c r="G37" s="60">
        <v>14795317</v>
      </c>
      <c r="H37" s="60">
        <v>53260901</v>
      </c>
      <c r="I37" s="60">
        <v>53260901</v>
      </c>
      <c r="J37" s="60">
        <v>49249946</v>
      </c>
      <c r="K37" s="60">
        <v>78321701</v>
      </c>
      <c r="L37" s="60">
        <v>78321701</v>
      </c>
      <c r="M37" s="60">
        <v>78321701</v>
      </c>
      <c r="N37" s="60">
        <v>41102032</v>
      </c>
      <c r="O37" s="60">
        <v>37988652</v>
      </c>
      <c r="P37" s="60">
        <v>47052409</v>
      </c>
      <c r="Q37" s="60">
        <v>47052409</v>
      </c>
      <c r="R37" s="60">
        <v>64427899</v>
      </c>
      <c r="S37" s="60">
        <v>59562115</v>
      </c>
      <c r="T37" s="60">
        <v>23636521</v>
      </c>
      <c r="U37" s="60">
        <v>23636521</v>
      </c>
      <c r="V37" s="60">
        <v>23636521</v>
      </c>
      <c r="W37" s="60">
        <v>40913392</v>
      </c>
      <c r="X37" s="60">
        <v>-17276871</v>
      </c>
      <c r="Y37" s="61">
        <v>-42.23</v>
      </c>
      <c r="Z37" s="62">
        <v>40913392</v>
      </c>
    </row>
    <row r="38" spans="1:26" ht="13.5">
      <c r="A38" s="58" t="s">
        <v>59</v>
      </c>
      <c r="B38" s="19">
        <v>6241283</v>
      </c>
      <c r="C38" s="19">
        <v>0</v>
      </c>
      <c r="D38" s="59">
        <v>9997099</v>
      </c>
      <c r="E38" s="60">
        <v>5816666</v>
      </c>
      <c r="F38" s="60">
        <v>10715178</v>
      </c>
      <c r="G38" s="60">
        <v>10632678</v>
      </c>
      <c r="H38" s="60">
        <v>10668023</v>
      </c>
      <c r="I38" s="60">
        <v>10668023</v>
      </c>
      <c r="J38" s="60">
        <v>10590953</v>
      </c>
      <c r="K38" s="60">
        <v>30063576</v>
      </c>
      <c r="L38" s="60">
        <v>30063576</v>
      </c>
      <c r="M38" s="60">
        <v>30063576</v>
      </c>
      <c r="N38" s="60">
        <v>12702705</v>
      </c>
      <c r="O38" s="60">
        <v>12421476</v>
      </c>
      <c r="P38" s="60">
        <v>12178883</v>
      </c>
      <c r="Q38" s="60">
        <v>12178883</v>
      </c>
      <c r="R38" s="60">
        <v>11984318</v>
      </c>
      <c r="S38" s="60">
        <v>11764172</v>
      </c>
      <c r="T38" s="60">
        <v>11328999</v>
      </c>
      <c r="U38" s="60">
        <v>11328999</v>
      </c>
      <c r="V38" s="60">
        <v>11328999</v>
      </c>
      <c r="W38" s="60">
        <v>5816666</v>
      </c>
      <c r="X38" s="60">
        <v>5512333</v>
      </c>
      <c r="Y38" s="61">
        <v>94.77</v>
      </c>
      <c r="Z38" s="62">
        <v>5816666</v>
      </c>
    </row>
    <row r="39" spans="1:26" ht="13.5">
      <c r="A39" s="58" t="s">
        <v>60</v>
      </c>
      <c r="B39" s="19">
        <v>458386485</v>
      </c>
      <c r="C39" s="19">
        <v>0</v>
      </c>
      <c r="D39" s="59">
        <v>471113798</v>
      </c>
      <c r="E39" s="60">
        <v>469585165</v>
      </c>
      <c r="F39" s="60">
        <v>523285613</v>
      </c>
      <c r="G39" s="60">
        <v>532237529</v>
      </c>
      <c r="H39" s="60">
        <v>547345423</v>
      </c>
      <c r="I39" s="60">
        <v>547345423</v>
      </c>
      <c r="J39" s="60">
        <v>99049250</v>
      </c>
      <c r="K39" s="60">
        <v>111778833</v>
      </c>
      <c r="L39" s="60">
        <v>154567324</v>
      </c>
      <c r="M39" s="60">
        <v>154567324</v>
      </c>
      <c r="N39" s="60">
        <v>492857091</v>
      </c>
      <c r="O39" s="60">
        <v>484879842</v>
      </c>
      <c r="P39" s="60">
        <v>503460099</v>
      </c>
      <c r="Q39" s="60">
        <v>503460099</v>
      </c>
      <c r="R39" s="60">
        <v>473402528</v>
      </c>
      <c r="S39" s="60">
        <v>460068643</v>
      </c>
      <c r="T39" s="60">
        <v>476053052</v>
      </c>
      <c r="U39" s="60">
        <v>476053052</v>
      </c>
      <c r="V39" s="60">
        <v>476053052</v>
      </c>
      <c r="W39" s="60">
        <v>469585165</v>
      </c>
      <c r="X39" s="60">
        <v>6467887</v>
      </c>
      <c r="Y39" s="61">
        <v>1.38</v>
      </c>
      <c r="Z39" s="62">
        <v>469585165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18024460</v>
      </c>
      <c r="C42" s="19">
        <v>0</v>
      </c>
      <c r="D42" s="59">
        <v>28646100</v>
      </c>
      <c r="E42" s="60">
        <v>34599432</v>
      </c>
      <c r="F42" s="60">
        <v>46476456</v>
      </c>
      <c r="G42" s="60">
        <v>-3936396</v>
      </c>
      <c r="H42" s="60">
        <v>-9208765</v>
      </c>
      <c r="I42" s="60">
        <v>33331295</v>
      </c>
      <c r="J42" s="60">
        <v>-11115979</v>
      </c>
      <c r="K42" s="60">
        <v>52731020</v>
      </c>
      <c r="L42" s="60">
        <v>-1959522</v>
      </c>
      <c r="M42" s="60">
        <v>39655519</v>
      </c>
      <c r="N42" s="60">
        <v>3336351</v>
      </c>
      <c r="O42" s="60">
        <v>-9572255</v>
      </c>
      <c r="P42" s="60">
        <v>29313637</v>
      </c>
      <c r="Q42" s="60">
        <v>23077733</v>
      </c>
      <c r="R42" s="60">
        <v>-10464883</v>
      </c>
      <c r="S42" s="60">
        <v>-15025251</v>
      </c>
      <c r="T42" s="60">
        <v>-24648091</v>
      </c>
      <c r="U42" s="60">
        <v>-50138225</v>
      </c>
      <c r="V42" s="60">
        <v>45926322</v>
      </c>
      <c r="W42" s="60">
        <v>34599432</v>
      </c>
      <c r="X42" s="60">
        <v>11326890</v>
      </c>
      <c r="Y42" s="61">
        <v>32.74</v>
      </c>
      <c r="Z42" s="62">
        <v>34599432</v>
      </c>
    </row>
    <row r="43" spans="1:26" ht="13.5">
      <c r="A43" s="58" t="s">
        <v>63</v>
      </c>
      <c r="B43" s="19">
        <v>-36827585</v>
      </c>
      <c r="C43" s="19">
        <v>0</v>
      </c>
      <c r="D43" s="59">
        <v>-40015188</v>
      </c>
      <c r="E43" s="60">
        <v>-49537452</v>
      </c>
      <c r="F43" s="60">
        <v>-1800228</v>
      </c>
      <c r="G43" s="60">
        <v>0</v>
      </c>
      <c r="H43" s="60">
        <v>19739392</v>
      </c>
      <c r="I43" s="60">
        <v>17939164</v>
      </c>
      <c r="J43" s="60">
        <v>2702644</v>
      </c>
      <c r="K43" s="60">
        <v>-29052986</v>
      </c>
      <c r="L43" s="60">
        <v>-28804408</v>
      </c>
      <c r="M43" s="60">
        <v>-55154750</v>
      </c>
      <c r="N43" s="60">
        <v>-851824</v>
      </c>
      <c r="O43" s="60">
        <v>-1162368</v>
      </c>
      <c r="P43" s="60">
        <v>-1451717</v>
      </c>
      <c r="Q43" s="60">
        <v>-3465909</v>
      </c>
      <c r="R43" s="60">
        <v>-2145021</v>
      </c>
      <c r="S43" s="60">
        <v>-2854632</v>
      </c>
      <c r="T43" s="60">
        <v>-17678654</v>
      </c>
      <c r="U43" s="60">
        <v>-22678307</v>
      </c>
      <c r="V43" s="60">
        <v>-63359802</v>
      </c>
      <c r="W43" s="60">
        <v>-49537452</v>
      </c>
      <c r="X43" s="60">
        <v>-13822350</v>
      </c>
      <c r="Y43" s="61">
        <v>27.9</v>
      </c>
      <c r="Z43" s="62">
        <v>-49537452</v>
      </c>
    </row>
    <row r="44" spans="1:26" ht="13.5">
      <c r="A44" s="58" t="s">
        <v>64</v>
      </c>
      <c r="B44" s="19">
        <v>-413725</v>
      </c>
      <c r="C44" s="19">
        <v>0</v>
      </c>
      <c r="D44" s="59">
        <v>-5460</v>
      </c>
      <c r="E44" s="60">
        <v>-260388</v>
      </c>
      <c r="F44" s="60">
        <v>0</v>
      </c>
      <c r="G44" s="60">
        <v>-74370</v>
      </c>
      <c r="H44" s="60">
        <v>-35126</v>
      </c>
      <c r="I44" s="60">
        <v>-109496</v>
      </c>
      <c r="J44" s="60">
        <v>-34901</v>
      </c>
      <c r="K44" s="60">
        <v>768219</v>
      </c>
      <c r="L44" s="60">
        <v>-34901</v>
      </c>
      <c r="M44" s="60">
        <v>698417</v>
      </c>
      <c r="N44" s="60">
        <v>0</v>
      </c>
      <c r="O44" s="60">
        <v>-40769</v>
      </c>
      <c r="P44" s="60">
        <v>-7086</v>
      </c>
      <c r="Q44" s="60">
        <v>-47855</v>
      </c>
      <c r="R44" s="60">
        <v>-40969</v>
      </c>
      <c r="S44" s="60">
        <v>-41144</v>
      </c>
      <c r="T44" s="60">
        <v>-41062</v>
      </c>
      <c r="U44" s="60">
        <v>-123175</v>
      </c>
      <c r="V44" s="60">
        <v>417891</v>
      </c>
      <c r="W44" s="60">
        <v>-260388</v>
      </c>
      <c r="X44" s="60">
        <v>678279</v>
      </c>
      <c r="Y44" s="61">
        <v>-260.49</v>
      </c>
      <c r="Z44" s="62">
        <v>-260388</v>
      </c>
    </row>
    <row r="45" spans="1:26" ht="13.5">
      <c r="A45" s="70" t="s">
        <v>65</v>
      </c>
      <c r="B45" s="22">
        <v>31776400</v>
      </c>
      <c r="C45" s="22">
        <v>0</v>
      </c>
      <c r="D45" s="99">
        <v>22533144</v>
      </c>
      <c r="E45" s="100">
        <v>16577992</v>
      </c>
      <c r="F45" s="100">
        <v>76452628</v>
      </c>
      <c r="G45" s="100">
        <v>72441862</v>
      </c>
      <c r="H45" s="100">
        <v>82937363</v>
      </c>
      <c r="I45" s="100">
        <v>82937363</v>
      </c>
      <c r="J45" s="100">
        <v>74489127</v>
      </c>
      <c r="K45" s="100">
        <v>98935380</v>
      </c>
      <c r="L45" s="100">
        <v>68136549</v>
      </c>
      <c r="M45" s="100">
        <v>68136549</v>
      </c>
      <c r="N45" s="100">
        <v>70621076</v>
      </c>
      <c r="O45" s="100">
        <v>59845684</v>
      </c>
      <c r="P45" s="100">
        <v>87700518</v>
      </c>
      <c r="Q45" s="100">
        <v>70621076</v>
      </c>
      <c r="R45" s="100">
        <v>75049645</v>
      </c>
      <c r="S45" s="100">
        <v>57128618</v>
      </c>
      <c r="T45" s="100">
        <v>14760811</v>
      </c>
      <c r="U45" s="100">
        <v>14760811</v>
      </c>
      <c r="V45" s="100">
        <v>14760811</v>
      </c>
      <c r="W45" s="100">
        <v>16577992</v>
      </c>
      <c r="X45" s="100">
        <v>-1817181</v>
      </c>
      <c r="Y45" s="101">
        <v>-10.96</v>
      </c>
      <c r="Z45" s="102">
        <v>16577992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928759</v>
      </c>
      <c r="C49" s="52">
        <v>0</v>
      </c>
      <c r="D49" s="129">
        <v>1132028</v>
      </c>
      <c r="E49" s="54">
        <v>1016646</v>
      </c>
      <c r="F49" s="54">
        <v>0</v>
      </c>
      <c r="G49" s="54">
        <v>0</v>
      </c>
      <c r="H49" s="54">
        <v>0</v>
      </c>
      <c r="I49" s="54">
        <v>1016543</v>
      </c>
      <c r="J49" s="54">
        <v>0</v>
      </c>
      <c r="K49" s="54">
        <v>0</v>
      </c>
      <c r="L49" s="54">
        <v>0</v>
      </c>
      <c r="M49" s="54">
        <v>969559</v>
      </c>
      <c r="N49" s="54">
        <v>0</v>
      </c>
      <c r="O49" s="54">
        <v>0</v>
      </c>
      <c r="P49" s="54">
        <v>0</v>
      </c>
      <c r="Q49" s="54">
        <v>948257</v>
      </c>
      <c r="R49" s="54">
        <v>0</v>
      </c>
      <c r="S49" s="54">
        <v>0</v>
      </c>
      <c r="T49" s="54">
        <v>0</v>
      </c>
      <c r="U49" s="54">
        <v>5886755</v>
      </c>
      <c r="V49" s="54">
        <v>47394569</v>
      </c>
      <c r="W49" s="54">
        <v>59293116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5832461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5832461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97.67388909841254</v>
      </c>
      <c r="C58" s="5">
        <f>IF(C67=0,0,+(C76/C67)*100)</f>
        <v>0</v>
      </c>
      <c r="D58" s="6">
        <f aca="true" t="shared" si="6" ref="D58:Z58">IF(D67=0,0,+(D76/D67)*100)</f>
        <v>112.86424182598407</v>
      </c>
      <c r="E58" s="7">
        <f t="shared" si="6"/>
        <v>103.48326902250761</v>
      </c>
      <c r="F58" s="7">
        <f t="shared" si="6"/>
        <v>100</v>
      </c>
      <c r="G58" s="7">
        <f t="shared" si="6"/>
        <v>99.99722329822151</v>
      </c>
      <c r="H58" s="7">
        <f t="shared" si="6"/>
        <v>100</v>
      </c>
      <c r="I58" s="7">
        <f t="shared" si="6"/>
        <v>99.99814154470059</v>
      </c>
      <c r="J58" s="7">
        <f t="shared" si="6"/>
        <v>100</v>
      </c>
      <c r="K58" s="7">
        <f t="shared" si="6"/>
        <v>100</v>
      </c>
      <c r="L58" s="7">
        <f t="shared" si="6"/>
        <v>555.8711590242132</v>
      </c>
      <c r="M58" s="7">
        <f t="shared" si="6"/>
        <v>216.63435039916075</v>
      </c>
      <c r="N58" s="7">
        <f t="shared" si="6"/>
        <v>99.99986508810758</v>
      </c>
      <c r="O58" s="7">
        <f t="shared" si="6"/>
        <v>78.07620190050375</v>
      </c>
      <c r="P58" s="7">
        <f t="shared" si="6"/>
        <v>86.27614676895223</v>
      </c>
      <c r="Q58" s="7">
        <f t="shared" si="6"/>
        <v>88.41419619301764</v>
      </c>
      <c r="R58" s="7">
        <f t="shared" si="6"/>
        <v>-70.98559619744226</v>
      </c>
      <c r="S58" s="7">
        <f t="shared" si="6"/>
        <v>-78.7963178172473</v>
      </c>
      <c r="T58" s="7">
        <f t="shared" si="6"/>
        <v>110.18115599118859</v>
      </c>
      <c r="U58" s="7">
        <f t="shared" si="6"/>
        <v>413.7887534947656</v>
      </c>
      <c r="V58" s="7">
        <f t="shared" si="6"/>
        <v>160.36019448540165</v>
      </c>
      <c r="W58" s="7">
        <f t="shared" si="6"/>
        <v>48.280449873720144</v>
      </c>
      <c r="X58" s="7">
        <f t="shared" si="6"/>
        <v>0</v>
      </c>
      <c r="Y58" s="7">
        <f t="shared" si="6"/>
        <v>0</v>
      </c>
      <c r="Z58" s="8">
        <f t="shared" si="6"/>
        <v>103.48326902250761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99.99985969835146</v>
      </c>
      <c r="E59" s="10">
        <f t="shared" si="7"/>
        <v>42.114632028781934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-833771.9999999999</v>
      </c>
      <c r="M59" s="10">
        <f t="shared" si="7"/>
        <v>-833771.9999999999</v>
      </c>
      <c r="N59" s="10">
        <f t="shared" si="7"/>
        <v>100</v>
      </c>
      <c r="O59" s="10">
        <f t="shared" si="7"/>
        <v>-20108.2182320442</v>
      </c>
      <c r="P59" s="10">
        <f t="shared" si="7"/>
        <v>222.53551080161432</v>
      </c>
      <c r="Q59" s="10">
        <f t="shared" si="7"/>
        <v>397.04315704414654</v>
      </c>
      <c r="R59" s="10">
        <f t="shared" si="7"/>
        <v>-136.42343723386134</v>
      </c>
      <c r="S59" s="10">
        <f t="shared" si="7"/>
        <v>-5789.593861126707</v>
      </c>
      <c r="T59" s="10">
        <f t="shared" si="7"/>
        <v>265.0103214895809</v>
      </c>
      <c r="U59" s="10">
        <f t="shared" si="7"/>
        <v>-21873.938679245282</v>
      </c>
      <c r="V59" s="10">
        <f t="shared" si="7"/>
        <v>243.92271810622407</v>
      </c>
      <c r="W59" s="10">
        <f t="shared" si="7"/>
        <v>50.71995891961967</v>
      </c>
      <c r="X59" s="10">
        <f t="shared" si="7"/>
        <v>0</v>
      </c>
      <c r="Y59" s="10">
        <f t="shared" si="7"/>
        <v>0</v>
      </c>
      <c r="Z59" s="11">
        <f t="shared" si="7"/>
        <v>42.114632028781934</v>
      </c>
    </row>
    <row r="60" spans="1:26" ht="13.5">
      <c r="A60" s="38" t="s">
        <v>32</v>
      </c>
      <c r="B60" s="12">
        <f t="shared" si="7"/>
        <v>96.08239800142098</v>
      </c>
      <c r="C60" s="12">
        <f t="shared" si="7"/>
        <v>0</v>
      </c>
      <c r="D60" s="3">
        <f t="shared" si="7"/>
        <v>117.30780890219359</v>
      </c>
      <c r="E60" s="13">
        <f t="shared" si="7"/>
        <v>170.17588246952315</v>
      </c>
      <c r="F60" s="13">
        <f t="shared" si="7"/>
        <v>100</v>
      </c>
      <c r="G60" s="13">
        <f t="shared" si="7"/>
        <v>99.98449027452214</v>
      </c>
      <c r="H60" s="13">
        <f t="shared" si="7"/>
        <v>100</v>
      </c>
      <c r="I60" s="13">
        <f t="shared" si="7"/>
        <v>99.99493972712568</v>
      </c>
      <c r="J60" s="13">
        <f t="shared" si="7"/>
        <v>100</v>
      </c>
      <c r="K60" s="13">
        <f t="shared" si="7"/>
        <v>100</v>
      </c>
      <c r="L60" s="13">
        <f t="shared" si="7"/>
        <v>152.46857041445392</v>
      </c>
      <c r="M60" s="13">
        <f t="shared" si="7"/>
        <v>112.24407210343811</v>
      </c>
      <c r="N60" s="13">
        <f t="shared" si="7"/>
        <v>99.99991062682768</v>
      </c>
      <c r="O60" s="13">
        <f t="shared" si="7"/>
        <v>37.861056640752174</v>
      </c>
      <c r="P60" s="13">
        <f t="shared" si="7"/>
        <v>55.29349397863115</v>
      </c>
      <c r="Q60" s="13">
        <f t="shared" si="7"/>
        <v>66.10645462353058</v>
      </c>
      <c r="R60" s="13">
        <f t="shared" si="7"/>
        <v>-41.9477010088396</v>
      </c>
      <c r="S60" s="13">
        <f t="shared" si="7"/>
        <v>-35.84345566483124</v>
      </c>
      <c r="T60" s="13">
        <f t="shared" si="7"/>
        <v>102.29179670884389</v>
      </c>
      <c r="U60" s="13">
        <f t="shared" si="7"/>
        <v>396.5468802935028</v>
      </c>
      <c r="V60" s="13">
        <f t="shared" si="7"/>
        <v>138.33639651757792</v>
      </c>
      <c r="W60" s="13">
        <f t="shared" si="7"/>
        <v>30.238435624928815</v>
      </c>
      <c r="X60" s="13">
        <f t="shared" si="7"/>
        <v>0</v>
      </c>
      <c r="Y60" s="13">
        <f t="shared" si="7"/>
        <v>0</v>
      </c>
      <c r="Z60" s="14">
        <f t="shared" si="7"/>
        <v>170.17588246952315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120.55898639751904</v>
      </c>
      <c r="E61" s="13">
        <f t="shared" si="7"/>
        <v>0</v>
      </c>
      <c r="F61" s="13">
        <f t="shared" si="7"/>
        <v>108.0770908574443</v>
      </c>
      <c r="G61" s="13">
        <f t="shared" si="7"/>
        <v>100</v>
      </c>
      <c r="H61" s="13">
        <f t="shared" si="7"/>
        <v>100</v>
      </c>
      <c r="I61" s="13">
        <f t="shared" si="7"/>
        <v>101.6766767820778</v>
      </c>
      <c r="J61" s="13">
        <f t="shared" si="7"/>
        <v>100.16745699066168</v>
      </c>
      <c r="K61" s="13">
        <f t="shared" si="7"/>
        <v>99.17596992854644</v>
      </c>
      <c r="L61" s="13">
        <f t="shared" si="7"/>
        <v>176.80299679422149</v>
      </c>
      <c r="M61" s="13">
        <f t="shared" si="7"/>
        <v>115.33205389710983</v>
      </c>
      <c r="N61" s="13">
        <f t="shared" si="7"/>
        <v>100.5954816704379</v>
      </c>
      <c r="O61" s="13">
        <f t="shared" si="7"/>
        <v>78.3907365855659</v>
      </c>
      <c r="P61" s="13">
        <f t="shared" si="7"/>
        <v>102.42770196295923</v>
      </c>
      <c r="Q61" s="13">
        <f t="shared" si="7"/>
        <v>94.6511469172037</v>
      </c>
      <c r="R61" s="13">
        <f t="shared" si="7"/>
        <v>-78.06176061006752</v>
      </c>
      <c r="S61" s="13">
        <f t="shared" si="7"/>
        <v>101.06441891901225</v>
      </c>
      <c r="T61" s="13">
        <f t="shared" si="7"/>
        <v>107.87863349919375</v>
      </c>
      <c r="U61" s="13">
        <f t="shared" si="7"/>
        <v>235.05293921163207</v>
      </c>
      <c r="V61" s="13">
        <f t="shared" si="7"/>
        <v>126.86361496761533</v>
      </c>
      <c r="W61" s="13">
        <f t="shared" si="7"/>
        <v>27.05366766260548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100</v>
      </c>
      <c r="T62" s="13">
        <f t="shared" si="7"/>
        <v>0</v>
      </c>
      <c r="U62" s="13">
        <f t="shared" si="7"/>
        <v>100</v>
      </c>
      <c r="V62" s="13">
        <f t="shared" si="7"/>
        <v>100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100</v>
      </c>
      <c r="K63" s="13">
        <f t="shared" si="7"/>
        <v>0</v>
      </c>
      <c r="L63" s="13">
        <f t="shared" si="7"/>
        <v>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-103.08988764044943</v>
      </c>
      <c r="S63" s="13">
        <f t="shared" si="7"/>
        <v>100</v>
      </c>
      <c r="T63" s="13">
        <f t="shared" si="7"/>
        <v>100</v>
      </c>
      <c r="U63" s="13">
        <f t="shared" si="7"/>
        <v>103.11953918840204</v>
      </c>
      <c r="V63" s="13">
        <f t="shared" si="7"/>
        <v>103.1697319099498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84.41829843990868</v>
      </c>
      <c r="C64" s="12">
        <f t="shared" si="7"/>
        <v>0</v>
      </c>
      <c r="D64" s="3">
        <f t="shared" si="7"/>
        <v>99.99984206203804</v>
      </c>
      <c r="E64" s="13">
        <f t="shared" si="7"/>
        <v>42.000109636638875</v>
      </c>
      <c r="F64" s="13">
        <f t="shared" si="7"/>
        <v>100</v>
      </c>
      <c r="G64" s="13">
        <f t="shared" si="7"/>
        <v>149.36696321594007</v>
      </c>
      <c r="H64" s="13">
        <f t="shared" si="7"/>
        <v>100</v>
      </c>
      <c r="I64" s="13">
        <f t="shared" si="7"/>
        <v>112.23817520160159</v>
      </c>
      <c r="J64" s="13">
        <f t="shared" si="7"/>
        <v>100</v>
      </c>
      <c r="K64" s="13">
        <f t="shared" si="7"/>
        <v>100</v>
      </c>
      <c r="L64" s="13">
        <f t="shared" si="7"/>
        <v>132.62007672848503</v>
      </c>
      <c r="M64" s="13">
        <f t="shared" si="7"/>
        <v>108.83513681218145</v>
      </c>
      <c r="N64" s="13">
        <f t="shared" si="7"/>
        <v>100</v>
      </c>
      <c r="O64" s="13">
        <f t="shared" si="7"/>
        <v>-76.87066723975778</v>
      </c>
      <c r="P64" s="13">
        <f t="shared" si="7"/>
        <v>-67.18788551690106</v>
      </c>
      <c r="Q64" s="13">
        <f t="shared" si="7"/>
        <v>-16.881435130264695</v>
      </c>
      <c r="R64" s="13">
        <f t="shared" si="7"/>
        <v>89.68549339965394</v>
      </c>
      <c r="S64" s="13">
        <f t="shared" si="7"/>
        <v>-279.41348094877617</v>
      </c>
      <c r="T64" s="13">
        <f t="shared" si="7"/>
        <v>101.66719107251485</v>
      </c>
      <c r="U64" s="13">
        <f t="shared" si="7"/>
        <v>-251.48407662466545</v>
      </c>
      <c r="V64" s="13">
        <f t="shared" si="7"/>
        <v>40.34011404624969</v>
      </c>
      <c r="W64" s="13">
        <f t="shared" si="7"/>
        <v>47.19288519945227</v>
      </c>
      <c r="X64" s="13">
        <f t="shared" si="7"/>
        <v>0</v>
      </c>
      <c r="Y64" s="13">
        <f t="shared" si="7"/>
        <v>0</v>
      </c>
      <c r="Z64" s="14">
        <f t="shared" si="7"/>
        <v>42.000109636638875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-329.06082205545266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0.4463348036126864</v>
      </c>
      <c r="P65" s="13">
        <f t="shared" si="7"/>
        <v>-21.357442348008384</v>
      </c>
      <c r="Q65" s="13">
        <f t="shared" si="7"/>
        <v>-2.6046312484390053</v>
      </c>
      <c r="R65" s="13">
        <f t="shared" si="7"/>
        <v>-10.646387832699618</v>
      </c>
      <c r="S65" s="13">
        <f t="shared" si="7"/>
        <v>0</v>
      </c>
      <c r="T65" s="13">
        <f t="shared" si="7"/>
        <v>-1543.8833707145145</v>
      </c>
      <c r="U65" s="13">
        <f t="shared" si="7"/>
        <v>24833.717898579063</v>
      </c>
      <c r="V65" s="13">
        <f t="shared" si="7"/>
        <v>3640.8572242916252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99.99992540080284</v>
      </c>
      <c r="E66" s="16">
        <f t="shared" si="7"/>
        <v>109.02702181312094</v>
      </c>
      <c r="F66" s="16">
        <f t="shared" si="7"/>
        <v>100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100.68487917582235</v>
      </c>
      <c r="M66" s="16">
        <f t="shared" si="7"/>
        <v>100.2182047619465</v>
      </c>
      <c r="N66" s="16">
        <f t="shared" si="7"/>
        <v>99.9997384745745</v>
      </c>
      <c r="O66" s="16">
        <f t="shared" si="7"/>
        <v>100</v>
      </c>
      <c r="P66" s="16">
        <f t="shared" si="7"/>
        <v>99.99974084066106</v>
      </c>
      <c r="Q66" s="16">
        <f t="shared" si="7"/>
        <v>99.99982659601032</v>
      </c>
      <c r="R66" s="16">
        <f t="shared" si="7"/>
        <v>-99.99974319927479</v>
      </c>
      <c r="S66" s="16">
        <f t="shared" si="7"/>
        <v>100</v>
      </c>
      <c r="T66" s="16">
        <f t="shared" si="7"/>
        <v>100</v>
      </c>
      <c r="U66" s="16">
        <f t="shared" si="7"/>
        <v>221.00848039626976</v>
      </c>
      <c r="V66" s="16">
        <f t="shared" si="7"/>
        <v>122.3733860939614</v>
      </c>
      <c r="W66" s="16">
        <f t="shared" si="7"/>
        <v>153.463494109643</v>
      </c>
      <c r="X66" s="16">
        <f t="shared" si="7"/>
        <v>0</v>
      </c>
      <c r="Y66" s="16">
        <f t="shared" si="7"/>
        <v>0</v>
      </c>
      <c r="Z66" s="17">
        <f t="shared" si="7"/>
        <v>109.02702181312094</v>
      </c>
    </row>
    <row r="67" spans="1:26" ht="13.5" hidden="1">
      <c r="A67" s="41" t="s">
        <v>286</v>
      </c>
      <c r="B67" s="24">
        <v>18828423</v>
      </c>
      <c r="C67" s="24"/>
      <c r="D67" s="25">
        <v>21547395</v>
      </c>
      <c r="E67" s="26">
        <v>10052999</v>
      </c>
      <c r="F67" s="26">
        <v>991610</v>
      </c>
      <c r="G67" s="26">
        <v>5077967</v>
      </c>
      <c r="H67" s="26">
        <v>1517369</v>
      </c>
      <c r="I67" s="26">
        <v>7586946</v>
      </c>
      <c r="J67" s="26">
        <v>1411434</v>
      </c>
      <c r="K67" s="26">
        <v>1472713</v>
      </c>
      <c r="L67" s="26">
        <v>991610</v>
      </c>
      <c r="M67" s="26">
        <v>3875757</v>
      </c>
      <c r="N67" s="26">
        <v>1482449</v>
      </c>
      <c r="O67" s="26">
        <v>1320492</v>
      </c>
      <c r="P67" s="26">
        <v>1648196</v>
      </c>
      <c r="Q67" s="26">
        <v>4451137</v>
      </c>
      <c r="R67" s="26">
        <v>-1733570</v>
      </c>
      <c r="S67" s="26">
        <v>-1888771</v>
      </c>
      <c r="T67" s="26">
        <v>5832432</v>
      </c>
      <c r="U67" s="26">
        <v>2210091</v>
      </c>
      <c r="V67" s="26">
        <v>18123931</v>
      </c>
      <c r="W67" s="26">
        <v>21547380</v>
      </c>
      <c r="X67" s="26"/>
      <c r="Y67" s="25"/>
      <c r="Z67" s="27">
        <v>10052999</v>
      </c>
    </row>
    <row r="68" spans="1:26" ht="13.5" hidden="1">
      <c r="A68" s="37" t="s">
        <v>31</v>
      </c>
      <c r="B68" s="19">
        <v>3719278</v>
      </c>
      <c r="C68" s="19"/>
      <c r="D68" s="20">
        <v>2851000</v>
      </c>
      <c r="E68" s="21">
        <v>3433543</v>
      </c>
      <c r="F68" s="21">
        <v>-500</v>
      </c>
      <c r="G68" s="21">
        <v>4168860</v>
      </c>
      <c r="H68" s="21">
        <v>-34817</v>
      </c>
      <c r="I68" s="21">
        <v>4133543</v>
      </c>
      <c r="J68" s="21"/>
      <c r="K68" s="21"/>
      <c r="L68" s="21">
        <v>-500</v>
      </c>
      <c r="M68" s="21">
        <v>-500</v>
      </c>
      <c r="N68" s="21">
        <v>-18827</v>
      </c>
      <c r="O68" s="21">
        <v>-1448</v>
      </c>
      <c r="P68" s="21">
        <v>202192</v>
      </c>
      <c r="Q68" s="21">
        <v>181917</v>
      </c>
      <c r="R68" s="21">
        <v>-293550</v>
      </c>
      <c r="S68" s="21">
        <v>-5343</v>
      </c>
      <c r="T68" s="21">
        <v>292109</v>
      </c>
      <c r="U68" s="21">
        <v>-6784</v>
      </c>
      <c r="V68" s="21">
        <v>4308176</v>
      </c>
      <c r="W68" s="21">
        <v>2850996</v>
      </c>
      <c r="X68" s="21"/>
      <c r="Y68" s="20"/>
      <c r="Z68" s="23">
        <v>3433543</v>
      </c>
    </row>
    <row r="69" spans="1:26" ht="13.5" hidden="1">
      <c r="A69" s="38" t="s">
        <v>32</v>
      </c>
      <c r="B69" s="19">
        <v>11179543</v>
      </c>
      <c r="C69" s="19"/>
      <c r="D69" s="20">
        <v>16015401</v>
      </c>
      <c r="E69" s="21">
        <v>2845764</v>
      </c>
      <c r="F69" s="21">
        <v>664899</v>
      </c>
      <c r="G69" s="21">
        <v>909107</v>
      </c>
      <c r="H69" s="21">
        <v>1212405</v>
      </c>
      <c r="I69" s="21">
        <v>2786411</v>
      </c>
      <c r="J69" s="21">
        <v>1067804</v>
      </c>
      <c r="K69" s="21">
        <v>1116537</v>
      </c>
      <c r="L69" s="21">
        <v>664899</v>
      </c>
      <c r="M69" s="21">
        <v>2849240</v>
      </c>
      <c r="N69" s="21">
        <v>1118904</v>
      </c>
      <c r="O69" s="21">
        <v>936799</v>
      </c>
      <c r="P69" s="21">
        <v>1060141</v>
      </c>
      <c r="Q69" s="21">
        <v>3115844</v>
      </c>
      <c r="R69" s="21">
        <v>-1050613</v>
      </c>
      <c r="S69" s="21">
        <v>-2254339</v>
      </c>
      <c r="T69" s="21">
        <v>4878225</v>
      </c>
      <c r="U69" s="21">
        <v>1573273</v>
      </c>
      <c r="V69" s="21">
        <v>10324768</v>
      </c>
      <c r="W69" s="21">
        <v>16015392</v>
      </c>
      <c r="X69" s="21"/>
      <c r="Y69" s="20"/>
      <c r="Z69" s="23">
        <v>2845764</v>
      </c>
    </row>
    <row r="70" spans="1:26" ht="13.5" hidden="1">
      <c r="A70" s="39" t="s">
        <v>103</v>
      </c>
      <c r="B70" s="19">
        <v>8368746</v>
      </c>
      <c r="C70" s="19"/>
      <c r="D70" s="20">
        <v>13482761</v>
      </c>
      <c r="E70" s="21"/>
      <c r="F70" s="21">
        <v>394288</v>
      </c>
      <c r="G70" s="21">
        <v>697113</v>
      </c>
      <c r="H70" s="21">
        <v>808011</v>
      </c>
      <c r="I70" s="21">
        <v>1899412</v>
      </c>
      <c r="J70" s="21">
        <v>748849</v>
      </c>
      <c r="K70" s="21">
        <v>797301</v>
      </c>
      <c r="L70" s="21">
        <v>394288</v>
      </c>
      <c r="M70" s="21">
        <v>1940438</v>
      </c>
      <c r="N70" s="21">
        <v>867533</v>
      </c>
      <c r="O70" s="21">
        <v>682772</v>
      </c>
      <c r="P70" s="21">
        <v>764509</v>
      </c>
      <c r="Q70" s="21">
        <v>2314814</v>
      </c>
      <c r="R70" s="21">
        <v>-825089</v>
      </c>
      <c r="S70" s="21">
        <v>-2461249</v>
      </c>
      <c r="T70" s="21">
        <v>4624571</v>
      </c>
      <c r="U70" s="21">
        <v>1338233</v>
      </c>
      <c r="V70" s="21">
        <v>7492897</v>
      </c>
      <c r="W70" s="21">
        <v>13482756</v>
      </c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>
        <v>27</v>
      </c>
      <c r="T71" s="21"/>
      <c r="U71" s="21">
        <v>27</v>
      </c>
      <c r="V71" s="21">
        <v>27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>
        <v>734</v>
      </c>
      <c r="K72" s="21"/>
      <c r="L72" s="21"/>
      <c r="M72" s="21">
        <v>734</v>
      </c>
      <c r="N72" s="21"/>
      <c r="O72" s="21"/>
      <c r="P72" s="21"/>
      <c r="Q72" s="21"/>
      <c r="R72" s="21">
        <v>712</v>
      </c>
      <c r="S72" s="21">
        <v>-46749</v>
      </c>
      <c r="T72" s="21">
        <v>-316</v>
      </c>
      <c r="U72" s="21">
        <v>-46353</v>
      </c>
      <c r="V72" s="21">
        <v>-45619</v>
      </c>
      <c r="W72" s="21"/>
      <c r="X72" s="21"/>
      <c r="Y72" s="20"/>
      <c r="Z72" s="23"/>
    </row>
    <row r="73" spans="1:26" ht="13.5" hidden="1">
      <c r="A73" s="39" t="s">
        <v>106</v>
      </c>
      <c r="B73" s="19">
        <v>2810797</v>
      </c>
      <c r="C73" s="19"/>
      <c r="D73" s="20">
        <v>2532640</v>
      </c>
      <c r="E73" s="21">
        <v>2845764</v>
      </c>
      <c r="F73" s="21">
        <v>238764</v>
      </c>
      <c r="G73" s="21">
        <v>211994</v>
      </c>
      <c r="H73" s="21">
        <v>404394</v>
      </c>
      <c r="I73" s="21">
        <v>855152</v>
      </c>
      <c r="J73" s="21">
        <v>316967</v>
      </c>
      <c r="K73" s="21">
        <v>325806</v>
      </c>
      <c r="L73" s="21">
        <v>238764</v>
      </c>
      <c r="M73" s="21">
        <v>881537</v>
      </c>
      <c r="N73" s="21">
        <v>246204</v>
      </c>
      <c r="O73" s="21">
        <v>234983</v>
      </c>
      <c r="P73" s="21">
        <v>291816</v>
      </c>
      <c r="Q73" s="21">
        <v>773003</v>
      </c>
      <c r="R73" s="21">
        <v>-225973</v>
      </c>
      <c r="S73" s="21">
        <v>253632</v>
      </c>
      <c r="T73" s="21">
        <v>238365</v>
      </c>
      <c r="U73" s="21">
        <v>266024</v>
      </c>
      <c r="V73" s="21">
        <v>2775716</v>
      </c>
      <c r="W73" s="21">
        <v>2532636</v>
      </c>
      <c r="X73" s="21"/>
      <c r="Y73" s="20"/>
      <c r="Z73" s="23">
        <v>2845764</v>
      </c>
    </row>
    <row r="74" spans="1:26" ht="13.5" hidden="1">
      <c r="A74" s="39" t="s">
        <v>107</v>
      </c>
      <c r="B74" s="19"/>
      <c r="C74" s="19"/>
      <c r="D74" s="20"/>
      <c r="E74" s="21"/>
      <c r="F74" s="21">
        <v>31847</v>
      </c>
      <c r="G74" s="21"/>
      <c r="H74" s="21"/>
      <c r="I74" s="21">
        <v>31847</v>
      </c>
      <c r="J74" s="21">
        <v>1254</v>
      </c>
      <c r="K74" s="21">
        <v>-6570</v>
      </c>
      <c r="L74" s="21">
        <v>31847</v>
      </c>
      <c r="M74" s="21">
        <v>26531</v>
      </c>
      <c r="N74" s="21">
        <v>5167</v>
      </c>
      <c r="O74" s="21">
        <v>19044</v>
      </c>
      <c r="P74" s="21">
        <v>3816</v>
      </c>
      <c r="Q74" s="21">
        <v>28027</v>
      </c>
      <c r="R74" s="21">
        <v>-263</v>
      </c>
      <c r="S74" s="21"/>
      <c r="T74" s="21">
        <v>15605</v>
      </c>
      <c r="U74" s="21">
        <v>15342</v>
      </c>
      <c r="V74" s="21">
        <v>101747</v>
      </c>
      <c r="W74" s="21"/>
      <c r="X74" s="21"/>
      <c r="Y74" s="20"/>
      <c r="Z74" s="23"/>
    </row>
    <row r="75" spans="1:26" ht="13.5" hidden="1">
      <c r="A75" s="40" t="s">
        <v>110</v>
      </c>
      <c r="B75" s="28">
        <v>3929602</v>
      </c>
      <c r="C75" s="28"/>
      <c r="D75" s="29">
        <v>2680994</v>
      </c>
      <c r="E75" s="30">
        <v>3773692</v>
      </c>
      <c r="F75" s="30">
        <v>327211</v>
      </c>
      <c r="G75" s="30"/>
      <c r="H75" s="30">
        <v>339781</v>
      </c>
      <c r="I75" s="30">
        <v>666992</v>
      </c>
      <c r="J75" s="30">
        <v>343630</v>
      </c>
      <c r="K75" s="30">
        <v>356176</v>
      </c>
      <c r="L75" s="30">
        <v>327211</v>
      </c>
      <c r="M75" s="30">
        <v>1027017</v>
      </c>
      <c r="N75" s="30">
        <v>382372</v>
      </c>
      <c r="O75" s="30">
        <v>385141</v>
      </c>
      <c r="P75" s="30">
        <v>385863</v>
      </c>
      <c r="Q75" s="30">
        <v>1153376</v>
      </c>
      <c r="R75" s="30">
        <v>-389407</v>
      </c>
      <c r="S75" s="30">
        <v>370911</v>
      </c>
      <c r="T75" s="30">
        <v>662098</v>
      </c>
      <c r="U75" s="30">
        <v>643602</v>
      </c>
      <c r="V75" s="30">
        <v>3490987</v>
      </c>
      <c r="W75" s="30">
        <v>2680992</v>
      </c>
      <c r="X75" s="30"/>
      <c r="Y75" s="29"/>
      <c r="Z75" s="31">
        <v>3773692</v>
      </c>
    </row>
    <row r="76" spans="1:26" ht="13.5" hidden="1">
      <c r="A76" s="42" t="s">
        <v>287</v>
      </c>
      <c r="B76" s="32">
        <v>18390453</v>
      </c>
      <c r="C76" s="32"/>
      <c r="D76" s="33">
        <v>24319304</v>
      </c>
      <c r="E76" s="34">
        <v>10403172</v>
      </c>
      <c r="F76" s="34">
        <v>991610</v>
      </c>
      <c r="G76" s="34">
        <v>5077826</v>
      </c>
      <c r="H76" s="34">
        <v>1517369</v>
      </c>
      <c r="I76" s="34">
        <v>7586805</v>
      </c>
      <c r="J76" s="34">
        <v>1411434</v>
      </c>
      <c r="K76" s="34">
        <v>1472713</v>
      </c>
      <c r="L76" s="34">
        <v>5512074</v>
      </c>
      <c r="M76" s="34">
        <v>8396221</v>
      </c>
      <c r="N76" s="34">
        <v>1482447</v>
      </c>
      <c r="O76" s="34">
        <v>1030990</v>
      </c>
      <c r="P76" s="34">
        <v>1422000</v>
      </c>
      <c r="Q76" s="34">
        <v>3935437</v>
      </c>
      <c r="R76" s="34">
        <v>1230585</v>
      </c>
      <c r="S76" s="34">
        <v>1488282</v>
      </c>
      <c r="T76" s="34">
        <v>6426241</v>
      </c>
      <c r="U76" s="34">
        <v>9145108</v>
      </c>
      <c r="V76" s="34">
        <v>29063571</v>
      </c>
      <c r="W76" s="34">
        <v>10403172</v>
      </c>
      <c r="X76" s="34"/>
      <c r="Y76" s="33"/>
      <c r="Z76" s="35">
        <v>10403172</v>
      </c>
    </row>
    <row r="77" spans="1:26" ht="13.5" hidden="1">
      <c r="A77" s="37" t="s">
        <v>31</v>
      </c>
      <c r="B77" s="19">
        <v>3719278</v>
      </c>
      <c r="C77" s="19"/>
      <c r="D77" s="20">
        <v>2850996</v>
      </c>
      <c r="E77" s="21">
        <v>1446024</v>
      </c>
      <c r="F77" s="21">
        <v>-500</v>
      </c>
      <c r="G77" s="21">
        <v>4168860</v>
      </c>
      <c r="H77" s="21">
        <v>-34817</v>
      </c>
      <c r="I77" s="21">
        <v>4133543</v>
      </c>
      <c r="J77" s="21"/>
      <c r="K77" s="21"/>
      <c r="L77" s="21">
        <v>4168860</v>
      </c>
      <c r="M77" s="21">
        <v>4168860</v>
      </c>
      <c r="N77" s="21">
        <v>-18827</v>
      </c>
      <c r="O77" s="21">
        <v>291167</v>
      </c>
      <c r="P77" s="21">
        <v>449949</v>
      </c>
      <c r="Q77" s="21">
        <v>722289</v>
      </c>
      <c r="R77" s="21">
        <v>400471</v>
      </c>
      <c r="S77" s="21">
        <v>309338</v>
      </c>
      <c r="T77" s="21">
        <v>774119</v>
      </c>
      <c r="U77" s="21">
        <v>1483928</v>
      </c>
      <c r="V77" s="21">
        <v>10508620</v>
      </c>
      <c r="W77" s="21">
        <v>1446024</v>
      </c>
      <c r="X77" s="21"/>
      <c r="Y77" s="20"/>
      <c r="Z77" s="23">
        <v>1446024</v>
      </c>
    </row>
    <row r="78" spans="1:26" ht="13.5" hidden="1">
      <c r="A78" s="38" t="s">
        <v>32</v>
      </c>
      <c r="B78" s="19">
        <v>10741573</v>
      </c>
      <c r="C78" s="19"/>
      <c r="D78" s="20">
        <v>18787316</v>
      </c>
      <c r="E78" s="21">
        <v>4842804</v>
      </c>
      <c r="F78" s="21">
        <v>664899</v>
      </c>
      <c r="G78" s="21">
        <v>908966</v>
      </c>
      <c r="H78" s="21">
        <v>1212405</v>
      </c>
      <c r="I78" s="21">
        <v>2786270</v>
      </c>
      <c r="J78" s="21">
        <v>1067804</v>
      </c>
      <c r="K78" s="21">
        <v>1116537</v>
      </c>
      <c r="L78" s="21">
        <v>1013762</v>
      </c>
      <c r="M78" s="21">
        <v>3198103</v>
      </c>
      <c r="N78" s="21">
        <v>1118903</v>
      </c>
      <c r="O78" s="21">
        <v>354682</v>
      </c>
      <c r="P78" s="21">
        <v>586189</v>
      </c>
      <c r="Q78" s="21">
        <v>2059774</v>
      </c>
      <c r="R78" s="21">
        <v>440708</v>
      </c>
      <c r="S78" s="21">
        <v>808033</v>
      </c>
      <c r="T78" s="21">
        <v>4990024</v>
      </c>
      <c r="U78" s="21">
        <v>6238765</v>
      </c>
      <c r="V78" s="21">
        <v>14282912</v>
      </c>
      <c r="W78" s="21">
        <v>4842804</v>
      </c>
      <c r="X78" s="21"/>
      <c r="Y78" s="20"/>
      <c r="Z78" s="23">
        <v>4842804</v>
      </c>
    </row>
    <row r="79" spans="1:26" ht="13.5" hidden="1">
      <c r="A79" s="39" t="s">
        <v>103</v>
      </c>
      <c r="B79" s="19">
        <v>8368746</v>
      </c>
      <c r="C79" s="19"/>
      <c r="D79" s="20">
        <v>16254680</v>
      </c>
      <c r="E79" s="21">
        <v>3647580</v>
      </c>
      <c r="F79" s="21">
        <v>426135</v>
      </c>
      <c r="G79" s="21">
        <v>697113</v>
      </c>
      <c r="H79" s="21">
        <v>808011</v>
      </c>
      <c r="I79" s="21">
        <v>1931259</v>
      </c>
      <c r="J79" s="21">
        <v>750103</v>
      </c>
      <c r="K79" s="21">
        <v>790731</v>
      </c>
      <c r="L79" s="21">
        <v>697113</v>
      </c>
      <c r="M79" s="21">
        <v>2237947</v>
      </c>
      <c r="N79" s="21">
        <v>872699</v>
      </c>
      <c r="O79" s="21">
        <v>535230</v>
      </c>
      <c r="P79" s="21">
        <v>783069</v>
      </c>
      <c r="Q79" s="21">
        <v>2190998</v>
      </c>
      <c r="R79" s="21">
        <v>644079</v>
      </c>
      <c r="S79" s="21">
        <v>-2487447</v>
      </c>
      <c r="T79" s="21">
        <v>4988924</v>
      </c>
      <c r="U79" s="21">
        <v>3145556</v>
      </c>
      <c r="V79" s="21">
        <v>9505760</v>
      </c>
      <c r="W79" s="21">
        <v>3647580</v>
      </c>
      <c r="X79" s="21"/>
      <c r="Y79" s="20"/>
      <c r="Z79" s="23">
        <v>3647580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>
        <v>27</v>
      </c>
      <c r="T80" s="21"/>
      <c r="U80" s="21">
        <v>27</v>
      </c>
      <c r="V80" s="21">
        <v>27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>
        <v>734</v>
      </c>
      <c r="K81" s="21"/>
      <c r="L81" s="21"/>
      <c r="M81" s="21">
        <v>734</v>
      </c>
      <c r="N81" s="21"/>
      <c r="O81" s="21"/>
      <c r="P81" s="21"/>
      <c r="Q81" s="21"/>
      <c r="R81" s="21">
        <v>-734</v>
      </c>
      <c r="S81" s="21">
        <v>-46749</v>
      </c>
      <c r="T81" s="21">
        <v>-316</v>
      </c>
      <c r="U81" s="21">
        <v>-47799</v>
      </c>
      <c r="V81" s="21">
        <v>-47065</v>
      </c>
      <c r="W81" s="21"/>
      <c r="X81" s="21"/>
      <c r="Y81" s="20"/>
      <c r="Z81" s="23"/>
    </row>
    <row r="82" spans="1:26" ht="13.5" hidden="1">
      <c r="A82" s="39" t="s">
        <v>106</v>
      </c>
      <c r="B82" s="19">
        <v>2372827</v>
      </c>
      <c r="C82" s="19"/>
      <c r="D82" s="20">
        <v>2532636</v>
      </c>
      <c r="E82" s="21">
        <v>1195224</v>
      </c>
      <c r="F82" s="21">
        <v>238764</v>
      </c>
      <c r="G82" s="21">
        <v>316649</v>
      </c>
      <c r="H82" s="21">
        <v>404394</v>
      </c>
      <c r="I82" s="21">
        <v>959807</v>
      </c>
      <c r="J82" s="21">
        <v>316967</v>
      </c>
      <c r="K82" s="21">
        <v>325806</v>
      </c>
      <c r="L82" s="21">
        <v>316649</v>
      </c>
      <c r="M82" s="21">
        <v>959422</v>
      </c>
      <c r="N82" s="21">
        <v>246204</v>
      </c>
      <c r="O82" s="21">
        <v>-180633</v>
      </c>
      <c r="P82" s="21">
        <v>-196065</v>
      </c>
      <c r="Q82" s="21">
        <v>-130494</v>
      </c>
      <c r="R82" s="21">
        <v>-202665</v>
      </c>
      <c r="S82" s="21">
        <v>-708682</v>
      </c>
      <c r="T82" s="21">
        <v>242339</v>
      </c>
      <c r="U82" s="21">
        <v>-669008</v>
      </c>
      <c r="V82" s="21">
        <v>1119727</v>
      </c>
      <c r="W82" s="21">
        <v>1195224</v>
      </c>
      <c r="X82" s="21"/>
      <c r="Y82" s="20"/>
      <c r="Z82" s="23">
        <v>1195224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>
        <v>-104796</v>
      </c>
      <c r="H83" s="21"/>
      <c r="I83" s="21">
        <v>-104796</v>
      </c>
      <c r="J83" s="21"/>
      <c r="K83" s="21"/>
      <c r="L83" s="21"/>
      <c r="M83" s="21"/>
      <c r="N83" s="21"/>
      <c r="O83" s="21">
        <v>85</v>
      </c>
      <c r="P83" s="21">
        <v>-815</v>
      </c>
      <c r="Q83" s="21">
        <v>-730</v>
      </c>
      <c r="R83" s="21">
        <v>28</v>
      </c>
      <c r="S83" s="21">
        <v>4050884</v>
      </c>
      <c r="T83" s="21">
        <v>-240923</v>
      </c>
      <c r="U83" s="21">
        <v>3809989</v>
      </c>
      <c r="V83" s="21">
        <v>3704463</v>
      </c>
      <c r="W83" s="21"/>
      <c r="X83" s="21"/>
      <c r="Y83" s="20"/>
      <c r="Z83" s="23"/>
    </row>
    <row r="84" spans="1:26" ht="13.5" hidden="1">
      <c r="A84" s="40" t="s">
        <v>110</v>
      </c>
      <c r="B84" s="28">
        <v>3929602</v>
      </c>
      <c r="C84" s="28"/>
      <c r="D84" s="29">
        <v>2680992</v>
      </c>
      <c r="E84" s="30">
        <v>4114344</v>
      </c>
      <c r="F84" s="30">
        <v>327211</v>
      </c>
      <c r="G84" s="30"/>
      <c r="H84" s="30">
        <v>339781</v>
      </c>
      <c r="I84" s="30">
        <v>666992</v>
      </c>
      <c r="J84" s="30">
        <v>343630</v>
      </c>
      <c r="K84" s="30">
        <v>356176</v>
      </c>
      <c r="L84" s="30">
        <v>329452</v>
      </c>
      <c r="M84" s="30">
        <v>1029258</v>
      </c>
      <c r="N84" s="30">
        <v>382371</v>
      </c>
      <c r="O84" s="30">
        <v>385141</v>
      </c>
      <c r="P84" s="30">
        <v>385862</v>
      </c>
      <c r="Q84" s="30">
        <v>1153374</v>
      </c>
      <c r="R84" s="30">
        <v>389406</v>
      </c>
      <c r="S84" s="30">
        <v>370911</v>
      </c>
      <c r="T84" s="30">
        <v>662098</v>
      </c>
      <c r="U84" s="30">
        <v>1422415</v>
      </c>
      <c r="V84" s="30">
        <v>4272039</v>
      </c>
      <c r="W84" s="30">
        <v>4114344</v>
      </c>
      <c r="X84" s="30"/>
      <c r="Y84" s="29"/>
      <c r="Z84" s="31">
        <v>4114344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1921257</v>
      </c>
      <c r="D5" s="357">
        <f t="shared" si="0"/>
        <v>0</v>
      </c>
      <c r="E5" s="356">
        <f t="shared" si="0"/>
        <v>8127525</v>
      </c>
      <c r="F5" s="358">
        <f t="shared" si="0"/>
        <v>5997525</v>
      </c>
      <c r="G5" s="358">
        <f t="shared" si="0"/>
        <v>0</v>
      </c>
      <c r="H5" s="356">
        <f t="shared" si="0"/>
        <v>0</v>
      </c>
      <c r="I5" s="356">
        <f t="shared" si="0"/>
        <v>301387</v>
      </c>
      <c r="J5" s="358">
        <f t="shared" si="0"/>
        <v>301387</v>
      </c>
      <c r="K5" s="358">
        <f t="shared" si="0"/>
        <v>124047</v>
      </c>
      <c r="L5" s="356">
        <f t="shared" si="0"/>
        <v>0</v>
      </c>
      <c r="M5" s="356">
        <f t="shared" si="0"/>
        <v>0</v>
      </c>
      <c r="N5" s="358">
        <f t="shared" si="0"/>
        <v>124047</v>
      </c>
      <c r="O5" s="358">
        <f t="shared" si="0"/>
        <v>0</v>
      </c>
      <c r="P5" s="356">
        <f t="shared" si="0"/>
        <v>84301</v>
      </c>
      <c r="Q5" s="356">
        <f t="shared" si="0"/>
        <v>0</v>
      </c>
      <c r="R5" s="358">
        <f t="shared" si="0"/>
        <v>84301</v>
      </c>
      <c r="S5" s="358">
        <f t="shared" si="0"/>
        <v>1521848</v>
      </c>
      <c r="T5" s="356">
        <f t="shared" si="0"/>
        <v>797983</v>
      </c>
      <c r="U5" s="356">
        <f t="shared" si="0"/>
        <v>2156836</v>
      </c>
      <c r="V5" s="358">
        <f t="shared" si="0"/>
        <v>4476667</v>
      </c>
      <c r="W5" s="358">
        <f t="shared" si="0"/>
        <v>4986402</v>
      </c>
      <c r="X5" s="356">
        <f t="shared" si="0"/>
        <v>5997525</v>
      </c>
      <c r="Y5" s="358">
        <f t="shared" si="0"/>
        <v>-1011123</v>
      </c>
      <c r="Z5" s="359">
        <f>+IF(X5&lt;&gt;0,+(Y5/X5)*100,0)</f>
        <v>-16.859004339289957</v>
      </c>
      <c r="AA5" s="360">
        <f>+AA6+AA8+AA11+AA13+AA15</f>
        <v>5997525</v>
      </c>
    </row>
    <row r="6" spans="1:27" ht="13.5">
      <c r="A6" s="361" t="s">
        <v>205</v>
      </c>
      <c r="B6" s="142"/>
      <c r="C6" s="60">
        <f>+C7</f>
        <v>1569410</v>
      </c>
      <c r="D6" s="340">
        <f aca="true" t="shared" si="1" ref="D6:AA6">+D7</f>
        <v>0</v>
      </c>
      <c r="E6" s="60">
        <f t="shared" si="1"/>
        <v>4118328</v>
      </c>
      <c r="F6" s="59">
        <f t="shared" si="1"/>
        <v>323313</v>
      </c>
      <c r="G6" s="59">
        <f t="shared" si="1"/>
        <v>0</v>
      </c>
      <c r="H6" s="60">
        <f t="shared" si="1"/>
        <v>0</v>
      </c>
      <c r="I6" s="60">
        <f t="shared" si="1"/>
        <v>222252</v>
      </c>
      <c r="J6" s="59">
        <f t="shared" si="1"/>
        <v>222252</v>
      </c>
      <c r="K6" s="59">
        <f t="shared" si="1"/>
        <v>124047</v>
      </c>
      <c r="L6" s="60">
        <f t="shared" si="1"/>
        <v>0</v>
      </c>
      <c r="M6" s="60">
        <f t="shared" si="1"/>
        <v>0</v>
      </c>
      <c r="N6" s="59">
        <f t="shared" si="1"/>
        <v>124047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586492</v>
      </c>
      <c r="V6" s="59">
        <f t="shared" si="1"/>
        <v>586492</v>
      </c>
      <c r="W6" s="59">
        <f t="shared" si="1"/>
        <v>932791</v>
      </c>
      <c r="X6" s="60">
        <f t="shared" si="1"/>
        <v>323313</v>
      </c>
      <c r="Y6" s="59">
        <f t="shared" si="1"/>
        <v>609478</v>
      </c>
      <c r="Z6" s="61">
        <f>+IF(X6&lt;&gt;0,+(Y6/X6)*100,0)</f>
        <v>188.51020528095066</v>
      </c>
      <c r="AA6" s="62">
        <f t="shared" si="1"/>
        <v>323313</v>
      </c>
    </row>
    <row r="7" spans="1:27" ht="13.5">
      <c r="A7" s="291" t="s">
        <v>229</v>
      </c>
      <c r="B7" s="142"/>
      <c r="C7" s="60">
        <v>1569410</v>
      </c>
      <c r="D7" s="340"/>
      <c r="E7" s="60">
        <v>4118328</v>
      </c>
      <c r="F7" s="59">
        <v>323313</v>
      </c>
      <c r="G7" s="59"/>
      <c r="H7" s="60"/>
      <c r="I7" s="60">
        <v>222252</v>
      </c>
      <c r="J7" s="59">
        <v>222252</v>
      </c>
      <c r="K7" s="59">
        <v>124047</v>
      </c>
      <c r="L7" s="60"/>
      <c r="M7" s="60"/>
      <c r="N7" s="59">
        <v>124047</v>
      </c>
      <c r="O7" s="59"/>
      <c r="P7" s="60"/>
      <c r="Q7" s="60"/>
      <c r="R7" s="59"/>
      <c r="S7" s="59"/>
      <c r="T7" s="60"/>
      <c r="U7" s="60">
        <v>586492</v>
      </c>
      <c r="V7" s="59">
        <v>586492</v>
      </c>
      <c r="W7" s="59">
        <v>932791</v>
      </c>
      <c r="X7" s="60">
        <v>323313</v>
      </c>
      <c r="Y7" s="59">
        <v>609478</v>
      </c>
      <c r="Z7" s="61">
        <v>188.51</v>
      </c>
      <c r="AA7" s="62">
        <v>323313</v>
      </c>
    </row>
    <row r="8" spans="1:27" ht="13.5">
      <c r="A8" s="361" t="s">
        <v>206</v>
      </c>
      <c r="B8" s="142"/>
      <c r="C8" s="60">
        <f aca="true" t="shared" si="2" ref="C8:Y8">SUM(C9:C10)</f>
        <v>351847</v>
      </c>
      <c r="D8" s="340">
        <f t="shared" si="2"/>
        <v>0</v>
      </c>
      <c r="E8" s="60">
        <f t="shared" si="2"/>
        <v>4009197</v>
      </c>
      <c r="F8" s="59">
        <f t="shared" si="2"/>
        <v>2379197</v>
      </c>
      <c r="G8" s="59">
        <f t="shared" si="2"/>
        <v>0</v>
      </c>
      <c r="H8" s="60">
        <f t="shared" si="2"/>
        <v>0</v>
      </c>
      <c r="I8" s="60">
        <f t="shared" si="2"/>
        <v>79135</v>
      </c>
      <c r="J8" s="59">
        <f t="shared" si="2"/>
        <v>79135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84301</v>
      </c>
      <c r="Q8" s="60">
        <f t="shared" si="2"/>
        <v>0</v>
      </c>
      <c r="R8" s="59">
        <f t="shared" si="2"/>
        <v>84301</v>
      </c>
      <c r="S8" s="59">
        <f t="shared" si="2"/>
        <v>723</v>
      </c>
      <c r="T8" s="60">
        <f t="shared" si="2"/>
        <v>315449</v>
      </c>
      <c r="U8" s="60">
        <f t="shared" si="2"/>
        <v>1570344</v>
      </c>
      <c r="V8" s="59">
        <f t="shared" si="2"/>
        <v>1886516</v>
      </c>
      <c r="W8" s="59">
        <f t="shared" si="2"/>
        <v>2049952</v>
      </c>
      <c r="X8" s="60">
        <f t="shared" si="2"/>
        <v>2379197</v>
      </c>
      <c r="Y8" s="59">
        <f t="shared" si="2"/>
        <v>-329245</v>
      </c>
      <c r="Z8" s="61">
        <f>+IF(X8&lt;&gt;0,+(Y8/X8)*100,0)</f>
        <v>-13.83849256702997</v>
      </c>
      <c r="AA8" s="62">
        <f>SUM(AA9:AA10)</f>
        <v>2379197</v>
      </c>
    </row>
    <row r="9" spans="1:27" ht="13.5">
      <c r="A9" s="291" t="s">
        <v>230</v>
      </c>
      <c r="B9" s="142"/>
      <c r="C9" s="60">
        <v>337847</v>
      </c>
      <c r="D9" s="340"/>
      <c r="E9" s="60">
        <v>1097504</v>
      </c>
      <c r="F9" s="59">
        <v>1097504</v>
      </c>
      <c r="G9" s="59"/>
      <c r="H9" s="60"/>
      <c r="I9" s="60">
        <v>79135</v>
      </c>
      <c r="J9" s="59">
        <v>79135</v>
      </c>
      <c r="K9" s="59"/>
      <c r="L9" s="60"/>
      <c r="M9" s="60"/>
      <c r="N9" s="59"/>
      <c r="O9" s="59"/>
      <c r="P9" s="60">
        <v>814</v>
      </c>
      <c r="Q9" s="60"/>
      <c r="R9" s="59">
        <v>814</v>
      </c>
      <c r="S9" s="59"/>
      <c r="T9" s="60"/>
      <c r="U9" s="60">
        <v>1171399</v>
      </c>
      <c r="V9" s="59">
        <v>1171399</v>
      </c>
      <c r="W9" s="59">
        <v>1251348</v>
      </c>
      <c r="X9" s="60">
        <v>1097504</v>
      </c>
      <c r="Y9" s="59">
        <v>153844</v>
      </c>
      <c r="Z9" s="61">
        <v>14.02</v>
      </c>
      <c r="AA9" s="62">
        <v>1097504</v>
      </c>
    </row>
    <row r="10" spans="1:27" ht="13.5">
      <c r="A10" s="291" t="s">
        <v>231</v>
      </c>
      <c r="B10" s="142"/>
      <c r="C10" s="60">
        <v>14000</v>
      </c>
      <c r="D10" s="340"/>
      <c r="E10" s="60">
        <v>2911693</v>
      </c>
      <c r="F10" s="59">
        <v>1281693</v>
      </c>
      <c r="G10" s="59"/>
      <c r="H10" s="60"/>
      <c r="I10" s="60"/>
      <c r="J10" s="59"/>
      <c r="K10" s="59"/>
      <c r="L10" s="60"/>
      <c r="M10" s="60"/>
      <c r="N10" s="59"/>
      <c r="O10" s="59"/>
      <c r="P10" s="60">
        <v>83487</v>
      </c>
      <c r="Q10" s="60"/>
      <c r="R10" s="59">
        <v>83487</v>
      </c>
      <c r="S10" s="59">
        <v>723</v>
      </c>
      <c r="T10" s="60">
        <v>315449</v>
      </c>
      <c r="U10" s="60">
        <v>398945</v>
      </c>
      <c r="V10" s="59">
        <v>715117</v>
      </c>
      <c r="W10" s="59">
        <v>798604</v>
      </c>
      <c r="X10" s="60">
        <v>1281693</v>
      </c>
      <c r="Y10" s="59">
        <v>-483089</v>
      </c>
      <c r="Z10" s="61">
        <v>-37.69</v>
      </c>
      <c r="AA10" s="62">
        <v>1281693</v>
      </c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3295015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1521125</v>
      </c>
      <c r="T15" s="60">
        <f t="shared" si="5"/>
        <v>482534</v>
      </c>
      <c r="U15" s="60">
        <f t="shared" si="5"/>
        <v>0</v>
      </c>
      <c r="V15" s="59">
        <f t="shared" si="5"/>
        <v>2003659</v>
      </c>
      <c r="W15" s="59">
        <f t="shared" si="5"/>
        <v>2003659</v>
      </c>
      <c r="X15" s="60">
        <f t="shared" si="5"/>
        <v>3295015</v>
      </c>
      <c r="Y15" s="59">
        <f t="shared" si="5"/>
        <v>-1291356</v>
      </c>
      <c r="Z15" s="61">
        <f>+IF(X15&lt;&gt;0,+(Y15/X15)*100,0)</f>
        <v>-39.191202467970555</v>
      </c>
      <c r="AA15" s="62">
        <f>SUM(AA16:AA20)</f>
        <v>3295015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3295015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>
        <v>1521125</v>
      </c>
      <c r="T20" s="60">
        <v>482534</v>
      </c>
      <c r="U20" s="60"/>
      <c r="V20" s="59">
        <v>2003659</v>
      </c>
      <c r="W20" s="59">
        <v>2003659</v>
      </c>
      <c r="X20" s="60">
        <v>3295015</v>
      </c>
      <c r="Y20" s="59">
        <v>-1291356</v>
      </c>
      <c r="Z20" s="61">
        <v>-39.19</v>
      </c>
      <c r="AA20" s="62">
        <v>3295015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715309</v>
      </c>
      <c r="D22" s="344">
        <f t="shared" si="6"/>
        <v>0</v>
      </c>
      <c r="E22" s="343">
        <f t="shared" si="6"/>
        <v>617915</v>
      </c>
      <c r="F22" s="345">
        <f t="shared" si="6"/>
        <v>100000</v>
      </c>
      <c r="G22" s="345">
        <f t="shared" si="6"/>
        <v>0</v>
      </c>
      <c r="H22" s="343">
        <f t="shared" si="6"/>
        <v>0</v>
      </c>
      <c r="I22" s="343">
        <f t="shared" si="6"/>
        <v>200</v>
      </c>
      <c r="J22" s="345">
        <f t="shared" si="6"/>
        <v>200</v>
      </c>
      <c r="K22" s="345">
        <f t="shared" si="6"/>
        <v>92655</v>
      </c>
      <c r="L22" s="343">
        <f t="shared" si="6"/>
        <v>0</v>
      </c>
      <c r="M22" s="343">
        <f t="shared" si="6"/>
        <v>0</v>
      </c>
      <c r="N22" s="345">
        <f t="shared" si="6"/>
        <v>92655</v>
      </c>
      <c r="O22" s="345">
        <f t="shared" si="6"/>
        <v>0</v>
      </c>
      <c r="P22" s="343">
        <f t="shared" si="6"/>
        <v>110</v>
      </c>
      <c r="Q22" s="343">
        <f t="shared" si="6"/>
        <v>0</v>
      </c>
      <c r="R22" s="345">
        <f t="shared" si="6"/>
        <v>110</v>
      </c>
      <c r="S22" s="345">
        <f t="shared" si="6"/>
        <v>82</v>
      </c>
      <c r="T22" s="343">
        <f t="shared" si="6"/>
        <v>0</v>
      </c>
      <c r="U22" s="343">
        <f t="shared" si="6"/>
        <v>268016</v>
      </c>
      <c r="V22" s="345">
        <f t="shared" si="6"/>
        <v>268098</v>
      </c>
      <c r="W22" s="345">
        <f t="shared" si="6"/>
        <v>361063</v>
      </c>
      <c r="X22" s="343">
        <f t="shared" si="6"/>
        <v>100000</v>
      </c>
      <c r="Y22" s="345">
        <f t="shared" si="6"/>
        <v>261063</v>
      </c>
      <c r="Z22" s="336">
        <f>+IF(X22&lt;&gt;0,+(Y22/X22)*100,0)</f>
        <v>261.063</v>
      </c>
      <c r="AA22" s="350">
        <f>SUM(AA23:AA32)</f>
        <v>100000</v>
      </c>
    </row>
    <row r="23" spans="1:27" ht="13.5">
      <c r="A23" s="361" t="s">
        <v>237</v>
      </c>
      <c r="B23" s="142"/>
      <c r="C23" s="60">
        <v>234894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>
        <v>2879</v>
      </c>
      <c r="D24" s="340"/>
      <c r="E24" s="60">
        <v>100000</v>
      </c>
      <c r="F24" s="59">
        <v>100000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>
        <v>99369</v>
      </c>
      <c r="V24" s="59">
        <v>99369</v>
      </c>
      <c r="W24" s="59">
        <v>99369</v>
      </c>
      <c r="X24" s="60">
        <v>100000</v>
      </c>
      <c r="Y24" s="59">
        <v>-631</v>
      </c>
      <c r="Z24" s="61">
        <v>-0.63</v>
      </c>
      <c r="AA24" s="62">
        <v>100000</v>
      </c>
    </row>
    <row r="25" spans="1:27" ht="13.5">
      <c r="A25" s="361" t="s">
        <v>239</v>
      </c>
      <c r="B25" s="142"/>
      <c r="C25" s="60"/>
      <c r="D25" s="340"/>
      <c r="E25" s="60">
        <v>450000</v>
      </c>
      <c r="F25" s="59"/>
      <c r="G25" s="59"/>
      <c r="H25" s="60"/>
      <c r="I25" s="60"/>
      <c r="J25" s="59"/>
      <c r="K25" s="59">
        <v>92655</v>
      </c>
      <c r="L25" s="60"/>
      <c r="M25" s="60"/>
      <c r="N25" s="59">
        <v>92655</v>
      </c>
      <c r="O25" s="59"/>
      <c r="P25" s="60">
        <v>110</v>
      </c>
      <c r="Q25" s="60"/>
      <c r="R25" s="59">
        <v>110</v>
      </c>
      <c r="S25" s="59">
        <v>82</v>
      </c>
      <c r="T25" s="60"/>
      <c r="U25" s="60"/>
      <c r="V25" s="59">
        <v>82</v>
      </c>
      <c r="W25" s="59">
        <v>92847</v>
      </c>
      <c r="X25" s="60"/>
      <c r="Y25" s="59">
        <v>92847</v>
      </c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477536</v>
      </c>
      <c r="D32" s="340"/>
      <c r="E32" s="60">
        <v>67915</v>
      </c>
      <c r="F32" s="59"/>
      <c r="G32" s="59"/>
      <c r="H32" s="60"/>
      <c r="I32" s="60">
        <v>200</v>
      </c>
      <c r="J32" s="59">
        <v>200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>
        <v>168647</v>
      </c>
      <c r="V32" s="59">
        <v>168647</v>
      </c>
      <c r="W32" s="59">
        <v>168847</v>
      </c>
      <c r="X32" s="60"/>
      <c r="Y32" s="59">
        <v>168847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2446733</v>
      </c>
      <c r="D40" s="344">
        <f t="shared" si="9"/>
        <v>0</v>
      </c>
      <c r="E40" s="343">
        <f t="shared" si="9"/>
        <v>3640714</v>
      </c>
      <c r="F40" s="345">
        <f t="shared" si="9"/>
        <v>3875510</v>
      </c>
      <c r="G40" s="345">
        <f t="shared" si="9"/>
        <v>0</v>
      </c>
      <c r="H40" s="343">
        <f t="shared" si="9"/>
        <v>0</v>
      </c>
      <c r="I40" s="343">
        <f t="shared" si="9"/>
        <v>108699</v>
      </c>
      <c r="J40" s="345">
        <f t="shared" si="9"/>
        <v>108699</v>
      </c>
      <c r="K40" s="345">
        <f t="shared" si="9"/>
        <v>547981</v>
      </c>
      <c r="L40" s="343">
        <f t="shared" si="9"/>
        <v>166166</v>
      </c>
      <c r="M40" s="343">
        <f t="shared" si="9"/>
        <v>0</v>
      </c>
      <c r="N40" s="345">
        <f t="shared" si="9"/>
        <v>714147</v>
      </c>
      <c r="O40" s="345">
        <f t="shared" si="9"/>
        <v>0</v>
      </c>
      <c r="P40" s="343">
        <f t="shared" si="9"/>
        <v>50457</v>
      </c>
      <c r="Q40" s="343">
        <f t="shared" si="9"/>
        <v>0</v>
      </c>
      <c r="R40" s="345">
        <f t="shared" si="9"/>
        <v>50457</v>
      </c>
      <c r="S40" s="345">
        <f t="shared" si="9"/>
        <v>286574</v>
      </c>
      <c r="T40" s="343">
        <f t="shared" si="9"/>
        <v>16045</v>
      </c>
      <c r="U40" s="343">
        <f t="shared" si="9"/>
        <v>678129</v>
      </c>
      <c r="V40" s="345">
        <f t="shared" si="9"/>
        <v>980748</v>
      </c>
      <c r="W40" s="345">
        <f t="shared" si="9"/>
        <v>1854051</v>
      </c>
      <c r="X40" s="343">
        <f t="shared" si="9"/>
        <v>3875510</v>
      </c>
      <c r="Y40" s="345">
        <f t="shared" si="9"/>
        <v>-2021459</v>
      </c>
      <c r="Z40" s="336">
        <f>+IF(X40&lt;&gt;0,+(Y40/X40)*100,0)</f>
        <v>-52.15981896576193</v>
      </c>
      <c r="AA40" s="350">
        <f>SUM(AA41:AA49)</f>
        <v>3875510</v>
      </c>
    </row>
    <row r="41" spans="1:27" ht="13.5">
      <c r="A41" s="361" t="s">
        <v>248</v>
      </c>
      <c r="B41" s="142"/>
      <c r="C41" s="362">
        <v>780967</v>
      </c>
      <c r="D41" s="363"/>
      <c r="E41" s="362">
        <v>2422121</v>
      </c>
      <c r="F41" s="364">
        <v>1651184</v>
      </c>
      <c r="G41" s="364"/>
      <c r="H41" s="362"/>
      <c r="I41" s="362">
        <v>44082</v>
      </c>
      <c r="J41" s="364">
        <v>44082</v>
      </c>
      <c r="K41" s="364">
        <v>77627</v>
      </c>
      <c r="L41" s="362">
        <v>9460</v>
      </c>
      <c r="M41" s="362"/>
      <c r="N41" s="364">
        <v>87087</v>
      </c>
      <c r="O41" s="364"/>
      <c r="P41" s="362">
        <v>12921</v>
      </c>
      <c r="Q41" s="362"/>
      <c r="R41" s="364">
        <v>12921</v>
      </c>
      <c r="S41" s="364">
        <v>160136</v>
      </c>
      <c r="T41" s="362">
        <v>14172</v>
      </c>
      <c r="U41" s="362">
        <v>401713</v>
      </c>
      <c r="V41" s="364">
        <v>576021</v>
      </c>
      <c r="W41" s="364">
        <v>720111</v>
      </c>
      <c r="X41" s="362">
        <v>1651184</v>
      </c>
      <c r="Y41" s="364">
        <v>-931073</v>
      </c>
      <c r="Z41" s="365">
        <v>-56.39</v>
      </c>
      <c r="AA41" s="366">
        <v>1651184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57439</v>
      </c>
      <c r="L42" s="54">
        <f t="shared" si="10"/>
        <v>0</v>
      </c>
      <c r="M42" s="54">
        <f t="shared" si="10"/>
        <v>0</v>
      </c>
      <c r="N42" s="53">
        <f t="shared" si="10"/>
        <v>57439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57439</v>
      </c>
      <c r="X42" s="54">
        <f t="shared" si="10"/>
        <v>0</v>
      </c>
      <c r="Y42" s="53">
        <f t="shared" si="10"/>
        <v>57439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50959</v>
      </c>
      <c r="D43" s="369"/>
      <c r="E43" s="305"/>
      <c r="F43" s="370">
        <v>743293</v>
      </c>
      <c r="G43" s="370"/>
      <c r="H43" s="305"/>
      <c r="I43" s="305">
        <v>26442</v>
      </c>
      <c r="J43" s="370">
        <v>26442</v>
      </c>
      <c r="K43" s="370">
        <v>30220</v>
      </c>
      <c r="L43" s="305"/>
      <c r="M43" s="305"/>
      <c r="N43" s="370">
        <v>30220</v>
      </c>
      <c r="O43" s="370"/>
      <c r="P43" s="305">
        <v>27512</v>
      </c>
      <c r="Q43" s="305"/>
      <c r="R43" s="370">
        <v>27512</v>
      </c>
      <c r="S43" s="370">
        <v>90055</v>
      </c>
      <c r="T43" s="305"/>
      <c r="U43" s="305">
        <v>92868</v>
      </c>
      <c r="V43" s="370">
        <v>182923</v>
      </c>
      <c r="W43" s="370">
        <v>267097</v>
      </c>
      <c r="X43" s="305">
        <v>743293</v>
      </c>
      <c r="Y43" s="370">
        <v>-476196</v>
      </c>
      <c r="Z43" s="371">
        <v>-64.07</v>
      </c>
      <c r="AA43" s="303">
        <v>743293</v>
      </c>
    </row>
    <row r="44" spans="1:27" ht="13.5">
      <c r="A44" s="361" t="s">
        <v>251</v>
      </c>
      <c r="B44" s="136"/>
      <c r="C44" s="60"/>
      <c r="D44" s="368"/>
      <c r="E44" s="54">
        <v>56131</v>
      </c>
      <c r="F44" s="53"/>
      <c r="G44" s="53"/>
      <c r="H44" s="54"/>
      <c r="I44" s="54">
        <v>2400</v>
      </c>
      <c r="J44" s="53">
        <v>2400</v>
      </c>
      <c r="K44" s="53"/>
      <c r="L44" s="54">
        <v>479</v>
      </c>
      <c r="M44" s="54"/>
      <c r="N44" s="53">
        <v>479</v>
      </c>
      <c r="O44" s="53"/>
      <c r="P44" s="54">
        <v>7675</v>
      </c>
      <c r="Q44" s="54"/>
      <c r="R44" s="53">
        <v>7675</v>
      </c>
      <c r="S44" s="53">
        <v>36383</v>
      </c>
      <c r="T44" s="54"/>
      <c r="U44" s="54">
        <v>19150</v>
      </c>
      <c r="V44" s="53">
        <v>55533</v>
      </c>
      <c r="W44" s="53">
        <v>66087</v>
      </c>
      <c r="X44" s="54"/>
      <c r="Y44" s="53">
        <v>66087</v>
      </c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>
        <v>1549331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>
        <v>2324</v>
      </c>
      <c r="Q47" s="54"/>
      <c r="R47" s="53">
        <v>2324</v>
      </c>
      <c r="S47" s="53"/>
      <c r="T47" s="54"/>
      <c r="U47" s="54">
        <v>164398</v>
      </c>
      <c r="V47" s="53">
        <v>164398</v>
      </c>
      <c r="W47" s="53">
        <v>166722</v>
      </c>
      <c r="X47" s="54"/>
      <c r="Y47" s="53">
        <v>166722</v>
      </c>
      <c r="Z47" s="94"/>
      <c r="AA47" s="95"/>
    </row>
    <row r="48" spans="1:27" ht="13.5">
      <c r="A48" s="361" t="s">
        <v>255</v>
      </c>
      <c r="B48" s="136"/>
      <c r="C48" s="60"/>
      <c r="D48" s="368"/>
      <c r="E48" s="54">
        <v>582897</v>
      </c>
      <c r="F48" s="53">
        <v>1411094</v>
      </c>
      <c r="G48" s="53"/>
      <c r="H48" s="54"/>
      <c r="I48" s="54">
        <v>35775</v>
      </c>
      <c r="J48" s="53">
        <v>35775</v>
      </c>
      <c r="K48" s="53">
        <v>260486</v>
      </c>
      <c r="L48" s="54">
        <v>156227</v>
      </c>
      <c r="M48" s="54"/>
      <c r="N48" s="53">
        <v>416713</v>
      </c>
      <c r="O48" s="53"/>
      <c r="P48" s="54">
        <v>25</v>
      </c>
      <c r="Q48" s="54"/>
      <c r="R48" s="53">
        <v>25</v>
      </c>
      <c r="S48" s="53"/>
      <c r="T48" s="54">
        <v>1873</v>
      </c>
      <c r="U48" s="54"/>
      <c r="V48" s="53">
        <v>1873</v>
      </c>
      <c r="W48" s="53">
        <v>454386</v>
      </c>
      <c r="X48" s="54">
        <v>1411094</v>
      </c>
      <c r="Y48" s="53">
        <v>-956708</v>
      </c>
      <c r="Z48" s="94">
        <v>-67.8</v>
      </c>
      <c r="AA48" s="95">
        <v>1411094</v>
      </c>
    </row>
    <row r="49" spans="1:27" ht="13.5">
      <c r="A49" s="361" t="s">
        <v>93</v>
      </c>
      <c r="B49" s="136"/>
      <c r="C49" s="54">
        <v>65476</v>
      </c>
      <c r="D49" s="368"/>
      <c r="E49" s="54">
        <v>579565</v>
      </c>
      <c r="F49" s="53">
        <v>69939</v>
      </c>
      <c r="G49" s="53"/>
      <c r="H49" s="54"/>
      <c r="I49" s="54"/>
      <c r="J49" s="53"/>
      <c r="K49" s="53">
        <v>122209</v>
      </c>
      <c r="L49" s="54"/>
      <c r="M49" s="54"/>
      <c r="N49" s="53">
        <v>122209</v>
      </c>
      <c r="O49" s="53"/>
      <c r="P49" s="54"/>
      <c r="Q49" s="54"/>
      <c r="R49" s="53"/>
      <c r="S49" s="53"/>
      <c r="T49" s="54"/>
      <c r="U49" s="54"/>
      <c r="V49" s="53"/>
      <c r="W49" s="53">
        <v>122209</v>
      </c>
      <c r="X49" s="54">
        <v>69939</v>
      </c>
      <c r="Y49" s="53">
        <v>52270</v>
      </c>
      <c r="Z49" s="94">
        <v>74.74</v>
      </c>
      <c r="AA49" s="95">
        <v>69939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5083299</v>
      </c>
      <c r="D60" s="346">
        <f t="shared" si="14"/>
        <v>0</v>
      </c>
      <c r="E60" s="219">
        <f t="shared" si="14"/>
        <v>12386154</v>
      </c>
      <c r="F60" s="264">
        <f t="shared" si="14"/>
        <v>9973035</v>
      </c>
      <c r="G60" s="264">
        <f t="shared" si="14"/>
        <v>0</v>
      </c>
      <c r="H60" s="219">
        <f t="shared" si="14"/>
        <v>0</v>
      </c>
      <c r="I60" s="219">
        <f t="shared" si="14"/>
        <v>410286</v>
      </c>
      <c r="J60" s="264">
        <f t="shared" si="14"/>
        <v>410286</v>
      </c>
      <c r="K60" s="264">
        <f t="shared" si="14"/>
        <v>764683</v>
      </c>
      <c r="L60" s="219">
        <f t="shared" si="14"/>
        <v>166166</v>
      </c>
      <c r="M60" s="219">
        <f t="shared" si="14"/>
        <v>0</v>
      </c>
      <c r="N60" s="264">
        <f t="shared" si="14"/>
        <v>930849</v>
      </c>
      <c r="O60" s="264">
        <f t="shared" si="14"/>
        <v>0</v>
      </c>
      <c r="P60" s="219">
        <f t="shared" si="14"/>
        <v>134868</v>
      </c>
      <c r="Q60" s="219">
        <f t="shared" si="14"/>
        <v>0</v>
      </c>
      <c r="R60" s="264">
        <f t="shared" si="14"/>
        <v>134868</v>
      </c>
      <c r="S60" s="264">
        <f t="shared" si="14"/>
        <v>1808504</v>
      </c>
      <c r="T60" s="219">
        <f t="shared" si="14"/>
        <v>814028</v>
      </c>
      <c r="U60" s="219">
        <f t="shared" si="14"/>
        <v>3102981</v>
      </c>
      <c r="V60" s="264">
        <f t="shared" si="14"/>
        <v>5725513</v>
      </c>
      <c r="W60" s="264">
        <f t="shared" si="14"/>
        <v>7201516</v>
      </c>
      <c r="X60" s="219">
        <f t="shared" si="14"/>
        <v>9973035</v>
      </c>
      <c r="Y60" s="264">
        <f t="shared" si="14"/>
        <v>-2771519</v>
      </c>
      <c r="Z60" s="337">
        <f>+IF(X60&lt;&gt;0,+(Y60/X60)*100,0)</f>
        <v>-27.79012607496113</v>
      </c>
      <c r="AA60" s="232">
        <f>+AA57+AA54+AA51+AA40+AA37+AA34+AA22+AA5</f>
        <v>9973035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57439</v>
      </c>
      <c r="L62" s="347">
        <f t="shared" si="15"/>
        <v>0</v>
      </c>
      <c r="M62" s="347">
        <f t="shared" si="15"/>
        <v>0</v>
      </c>
      <c r="N62" s="349">
        <f t="shared" si="15"/>
        <v>57439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57439</v>
      </c>
      <c r="X62" s="347">
        <f t="shared" si="15"/>
        <v>0</v>
      </c>
      <c r="Y62" s="349">
        <f t="shared" si="15"/>
        <v>57439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>
        <v>57439</v>
      </c>
      <c r="L63" s="60"/>
      <c r="M63" s="60"/>
      <c r="N63" s="59">
        <v>57439</v>
      </c>
      <c r="O63" s="59"/>
      <c r="P63" s="60"/>
      <c r="Q63" s="60"/>
      <c r="R63" s="59"/>
      <c r="S63" s="59"/>
      <c r="T63" s="60"/>
      <c r="U63" s="60"/>
      <c r="V63" s="59"/>
      <c r="W63" s="59">
        <v>57439</v>
      </c>
      <c r="X63" s="60"/>
      <c r="Y63" s="59">
        <v>57439</v>
      </c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101394114</v>
      </c>
      <c r="D5" s="153">
        <f>SUM(D6:D8)</f>
        <v>0</v>
      </c>
      <c r="E5" s="154">
        <f t="shared" si="0"/>
        <v>113549244</v>
      </c>
      <c r="F5" s="100">
        <f t="shared" si="0"/>
        <v>128277782</v>
      </c>
      <c r="G5" s="100">
        <f t="shared" si="0"/>
        <v>49741203</v>
      </c>
      <c r="H5" s="100">
        <f t="shared" si="0"/>
        <v>4522000</v>
      </c>
      <c r="I5" s="100">
        <f t="shared" si="0"/>
        <v>714235</v>
      </c>
      <c r="J5" s="100">
        <f t="shared" si="0"/>
        <v>54977438</v>
      </c>
      <c r="K5" s="100">
        <f t="shared" si="0"/>
        <v>-72445</v>
      </c>
      <c r="L5" s="100">
        <f t="shared" si="0"/>
        <v>40005317</v>
      </c>
      <c r="M5" s="100">
        <f t="shared" si="0"/>
        <v>49741203</v>
      </c>
      <c r="N5" s="100">
        <f t="shared" si="0"/>
        <v>89674075</v>
      </c>
      <c r="O5" s="100">
        <f t="shared" si="0"/>
        <v>501466</v>
      </c>
      <c r="P5" s="100">
        <f t="shared" si="0"/>
        <v>1126329</v>
      </c>
      <c r="Q5" s="100">
        <f t="shared" si="0"/>
        <v>30173473</v>
      </c>
      <c r="R5" s="100">
        <f t="shared" si="0"/>
        <v>31801268</v>
      </c>
      <c r="S5" s="100">
        <f t="shared" si="0"/>
        <v>-1524188</v>
      </c>
      <c r="T5" s="100">
        <f t="shared" si="0"/>
        <v>459457</v>
      </c>
      <c r="U5" s="100">
        <f t="shared" si="0"/>
        <v>1268413</v>
      </c>
      <c r="V5" s="100">
        <f t="shared" si="0"/>
        <v>203682</v>
      </c>
      <c r="W5" s="100">
        <f t="shared" si="0"/>
        <v>176656463</v>
      </c>
      <c r="X5" s="100">
        <f t="shared" si="0"/>
        <v>125829239</v>
      </c>
      <c r="Y5" s="100">
        <f t="shared" si="0"/>
        <v>50827224</v>
      </c>
      <c r="Z5" s="137">
        <f>+IF(X5&lt;&gt;0,+(Y5/X5)*100,0)</f>
        <v>40.393810217671266</v>
      </c>
      <c r="AA5" s="153">
        <f>SUM(AA6:AA8)</f>
        <v>128277782</v>
      </c>
    </row>
    <row r="6" spans="1:27" ht="13.5">
      <c r="A6" s="138" t="s">
        <v>75</v>
      </c>
      <c r="B6" s="136"/>
      <c r="C6" s="155">
        <v>6652375</v>
      </c>
      <c r="D6" s="155"/>
      <c r="E6" s="156">
        <v>-6021262</v>
      </c>
      <c r="F6" s="60">
        <v>6340000</v>
      </c>
      <c r="G6" s="60">
        <v>2569254</v>
      </c>
      <c r="H6" s="60">
        <v>9300</v>
      </c>
      <c r="I6" s="60">
        <v>2410</v>
      </c>
      <c r="J6" s="60">
        <v>2580964</v>
      </c>
      <c r="K6" s="60">
        <v>7100</v>
      </c>
      <c r="L6" s="60">
        <v>2053984</v>
      </c>
      <c r="M6" s="60">
        <v>2569254</v>
      </c>
      <c r="N6" s="60">
        <v>4630338</v>
      </c>
      <c r="O6" s="60">
        <v>700</v>
      </c>
      <c r="P6" s="60">
        <v>1400</v>
      </c>
      <c r="Q6" s="60">
        <v>1535062</v>
      </c>
      <c r="R6" s="60">
        <v>1537162</v>
      </c>
      <c r="S6" s="60"/>
      <c r="T6" s="60"/>
      <c r="U6" s="60"/>
      <c r="V6" s="60"/>
      <c r="W6" s="60">
        <v>8748464</v>
      </c>
      <c r="X6" s="60">
        <v>6258743</v>
      </c>
      <c r="Y6" s="60">
        <v>2489721</v>
      </c>
      <c r="Z6" s="140">
        <v>39.78</v>
      </c>
      <c r="AA6" s="155">
        <v>6340000</v>
      </c>
    </row>
    <row r="7" spans="1:27" ht="13.5">
      <c r="A7" s="138" t="s">
        <v>76</v>
      </c>
      <c r="B7" s="136"/>
      <c r="C7" s="157">
        <v>94673578</v>
      </c>
      <c r="D7" s="157"/>
      <c r="E7" s="158">
        <v>119569696</v>
      </c>
      <c r="F7" s="159">
        <v>121897782</v>
      </c>
      <c r="G7" s="159">
        <v>47165844</v>
      </c>
      <c r="H7" s="159">
        <v>4512700</v>
      </c>
      <c r="I7" s="159">
        <v>684652</v>
      </c>
      <c r="J7" s="159">
        <v>52363196</v>
      </c>
      <c r="K7" s="159">
        <v>-79545</v>
      </c>
      <c r="L7" s="159">
        <v>37951333</v>
      </c>
      <c r="M7" s="159">
        <v>47165844</v>
      </c>
      <c r="N7" s="159">
        <v>85037632</v>
      </c>
      <c r="O7" s="159">
        <v>500766</v>
      </c>
      <c r="P7" s="159">
        <v>1124710</v>
      </c>
      <c r="Q7" s="159">
        <v>28611342</v>
      </c>
      <c r="R7" s="159">
        <v>30236818</v>
      </c>
      <c r="S7" s="159">
        <v>-1517352</v>
      </c>
      <c r="T7" s="159">
        <v>459457</v>
      </c>
      <c r="U7" s="159">
        <v>1268413</v>
      </c>
      <c r="V7" s="159">
        <v>210518</v>
      </c>
      <c r="W7" s="159">
        <v>167848164</v>
      </c>
      <c r="X7" s="159">
        <v>119569692</v>
      </c>
      <c r="Y7" s="159">
        <v>48278472</v>
      </c>
      <c r="Z7" s="141">
        <v>40.38</v>
      </c>
      <c r="AA7" s="157">
        <v>121897782</v>
      </c>
    </row>
    <row r="8" spans="1:27" ht="13.5">
      <c r="A8" s="138" t="s">
        <v>77</v>
      </c>
      <c r="B8" s="136"/>
      <c r="C8" s="155">
        <v>68161</v>
      </c>
      <c r="D8" s="155"/>
      <c r="E8" s="156">
        <v>810</v>
      </c>
      <c r="F8" s="60">
        <v>40000</v>
      </c>
      <c r="G8" s="60">
        <v>6105</v>
      </c>
      <c r="H8" s="60"/>
      <c r="I8" s="60">
        <v>27173</v>
      </c>
      <c r="J8" s="60">
        <v>33278</v>
      </c>
      <c r="K8" s="60"/>
      <c r="L8" s="60"/>
      <c r="M8" s="60">
        <v>6105</v>
      </c>
      <c r="N8" s="60">
        <v>6105</v>
      </c>
      <c r="O8" s="60"/>
      <c r="P8" s="60">
        <v>219</v>
      </c>
      <c r="Q8" s="60">
        <v>27069</v>
      </c>
      <c r="R8" s="60">
        <v>27288</v>
      </c>
      <c r="S8" s="60">
        <v>-6836</v>
      </c>
      <c r="T8" s="60"/>
      <c r="U8" s="60"/>
      <c r="V8" s="60">
        <v>-6836</v>
      </c>
      <c r="W8" s="60">
        <v>59835</v>
      </c>
      <c r="X8" s="60">
        <v>804</v>
      </c>
      <c r="Y8" s="60">
        <v>59031</v>
      </c>
      <c r="Z8" s="140">
        <v>7342.16</v>
      </c>
      <c r="AA8" s="155">
        <v>40000</v>
      </c>
    </row>
    <row r="9" spans="1:27" ht="13.5">
      <c r="A9" s="135" t="s">
        <v>78</v>
      </c>
      <c r="B9" s="136"/>
      <c r="C9" s="153">
        <f aca="true" t="shared" si="1" ref="C9:Y9">SUM(C10:C14)</f>
        <v>2994940</v>
      </c>
      <c r="D9" s="153">
        <f>SUM(D10:D14)</f>
        <v>0</v>
      </c>
      <c r="E9" s="154">
        <f t="shared" si="1"/>
        <v>1401357</v>
      </c>
      <c r="F9" s="100">
        <f t="shared" si="1"/>
        <v>2023456</v>
      </c>
      <c r="G9" s="100">
        <f t="shared" si="1"/>
        <v>141399</v>
      </c>
      <c r="H9" s="100">
        <f t="shared" si="1"/>
        <v>117077</v>
      </c>
      <c r="I9" s="100">
        <f t="shared" si="1"/>
        <v>147046</v>
      </c>
      <c r="J9" s="100">
        <f t="shared" si="1"/>
        <v>405522</v>
      </c>
      <c r="K9" s="100">
        <f t="shared" si="1"/>
        <v>140643</v>
      </c>
      <c r="L9" s="100">
        <f t="shared" si="1"/>
        <v>116949</v>
      </c>
      <c r="M9" s="100">
        <f t="shared" si="1"/>
        <v>141399</v>
      </c>
      <c r="N9" s="100">
        <f t="shared" si="1"/>
        <v>398991</v>
      </c>
      <c r="O9" s="100">
        <f t="shared" si="1"/>
        <v>123027</v>
      </c>
      <c r="P9" s="100">
        <f t="shared" si="1"/>
        <v>130383</v>
      </c>
      <c r="Q9" s="100">
        <f t="shared" si="1"/>
        <v>239719</v>
      </c>
      <c r="R9" s="100">
        <f t="shared" si="1"/>
        <v>493129</v>
      </c>
      <c r="S9" s="100">
        <f t="shared" si="1"/>
        <v>-115434</v>
      </c>
      <c r="T9" s="100">
        <f t="shared" si="1"/>
        <v>168795</v>
      </c>
      <c r="U9" s="100">
        <f t="shared" si="1"/>
        <v>314773</v>
      </c>
      <c r="V9" s="100">
        <f t="shared" si="1"/>
        <v>368134</v>
      </c>
      <c r="W9" s="100">
        <f t="shared" si="1"/>
        <v>1665776</v>
      </c>
      <c r="X9" s="100">
        <f t="shared" si="1"/>
        <v>1692804</v>
      </c>
      <c r="Y9" s="100">
        <f t="shared" si="1"/>
        <v>-27028</v>
      </c>
      <c r="Z9" s="137">
        <f>+IF(X9&lt;&gt;0,+(Y9/X9)*100,0)</f>
        <v>-1.5966408396955585</v>
      </c>
      <c r="AA9" s="153">
        <f>SUM(AA10:AA14)</f>
        <v>2023456</v>
      </c>
    </row>
    <row r="10" spans="1:27" ht="13.5">
      <c r="A10" s="138" t="s">
        <v>79</v>
      </c>
      <c r="B10" s="136"/>
      <c r="C10" s="155">
        <v>2420135</v>
      </c>
      <c r="D10" s="155"/>
      <c r="E10" s="156">
        <v>1331193</v>
      </c>
      <c r="F10" s="60">
        <v>2023456</v>
      </c>
      <c r="G10" s="60">
        <v>109552</v>
      </c>
      <c r="H10" s="60">
        <v>117077</v>
      </c>
      <c r="I10" s="60">
        <v>147046</v>
      </c>
      <c r="J10" s="60">
        <v>373675</v>
      </c>
      <c r="K10" s="60">
        <v>139389</v>
      </c>
      <c r="L10" s="60">
        <v>123519</v>
      </c>
      <c r="M10" s="60">
        <v>109552</v>
      </c>
      <c r="N10" s="60">
        <v>372460</v>
      </c>
      <c r="O10" s="60">
        <v>117860</v>
      </c>
      <c r="P10" s="60">
        <v>111339</v>
      </c>
      <c r="Q10" s="60">
        <v>235903</v>
      </c>
      <c r="R10" s="60">
        <v>465102</v>
      </c>
      <c r="S10" s="60">
        <v>-115171</v>
      </c>
      <c r="T10" s="60">
        <v>134457</v>
      </c>
      <c r="U10" s="60">
        <v>299168</v>
      </c>
      <c r="V10" s="60">
        <v>318454</v>
      </c>
      <c r="W10" s="60">
        <v>1529691</v>
      </c>
      <c r="X10" s="60">
        <v>1331196</v>
      </c>
      <c r="Y10" s="60">
        <v>198495</v>
      </c>
      <c r="Z10" s="140">
        <v>14.91</v>
      </c>
      <c r="AA10" s="155">
        <v>2023456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>
        <v>788</v>
      </c>
      <c r="U11" s="60"/>
      <c r="V11" s="60">
        <v>788</v>
      </c>
      <c r="W11" s="60">
        <v>788</v>
      </c>
      <c r="X11" s="60"/>
      <c r="Y11" s="60">
        <v>788</v>
      </c>
      <c r="Z11" s="140">
        <v>0</v>
      </c>
      <c r="AA11" s="155"/>
    </row>
    <row r="12" spans="1:27" ht="13.5">
      <c r="A12" s="138" t="s">
        <v>81</v>
      </c>
      <c r="B12" s="136"/>
      <c r="C12" s="155">
        <v>574805</v>
      </c>
      <c r="D12" s="155"/>
      <c r="E12" s="156"/>
      <c r="F12" s="60"/>
      <c r="G12" s="60">
        <v>31847</v>
      </c>
      <c r="H12" s="60"/>
      <c r="I12" s="60"/>
      <c r="J12" s="60">
        <v>31847</v>
      </c>
      <c r="K12" s="60">
        <v>1254</v>
      </c>
      <c r="L12" s="60">
        <v>-6570</v>
      </c>
      <c r="M12" s="60">
        <v>31847</v>
      </c>
      <c r="N12" s="60">
        <v>26531</v>
      </c>
      <c r="O12" s="60">
        <v>5167</v>
      </c>
      <c r="P12" s="60">
        <v>19044</v>
      </c>
      <c r="Q12" s="60">
        <v>3816</v>
      </c>
      <c r="R12" s="60">
        <v>28027</v>
      </c>
      <c r="S12" s="60">
        <v>-263</v>
      </c>
      <c r="T12" s="60"/>
      <c r="U12" s="60">
        <v>15605</v>
      </c>
      <c r="V12" s="60">
        <v>15342</v>
      </c>
      <c r="W12" s="60">
        <v>101747</v>
      </c>
      <c r="X12" s="60">
        <v>291444</v>
      </c>
      <c r="Y12" s="60">
        <v>-189697</v>
      </c>
      <c r="Z12" s="140">
        <v>-65.09</v>
      </c>
      <c r="AA12" s="155"/>
    </row>
    <row r="13" spans="1:27" ht="13.5">
      <c r="A13" s="138" t="s">
        <v>82</v>
      </c>
      <c r="B13" s="136"/>
      <c r="C13" s="155"/>
      <c r="D13" s="155"/>
      <c r="E13" s="156">
        <v>70164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>
        <v>33550</v>
      </c>
      <c r="U13" s="60"/>
      <c r="V13" s="60">
        <v>33550</v>
      </c>
      <c r="W13" s="60">
        <v>33550</v>
      </c>
      <c r="X13" s="60">
        <v>70164</v>
      </c>
      <c r="Y13" s="60">
        <v>-36614</v>
      </c>
      <c r="Z13" s="140">
        <v>-52.18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31650019</v>
      </c>
      <c r="D15" s="153">
        <f>SUM(D16:D18)</f>
        <v>0</v>
      </c>
      <c r="E15" s="154">
        <f t="shared" si="2"/>
        <v>35097968</v>
      </c>
      <c r="F15" s="100">
        <f t="shared" si="2"/>
        <v>25077</v>
      </c>
      <c r="G15" s="100">
        <f t="shared" si="2"/>
        <v>244294</v>
      </c>
      <c r="H15" s="100">
        <f t="shared" si="2"/>
        <v>228201</v>
      </c>
      <c r="I15" s="100">
        <f t="shared" si="2"/>
        <v>964587</v>
      </c>
      <c r="J15" s="100">
        <f t="shared" si="2"/>
        <v>1437082</v>
      </c>
      <c r="K15" s="100">
        <f t="shared" si="2"/>
        <v>1337895</v>
      </c>
      <c r="L15" s="100">
        <f t="shared" si="2"/>
        <v>2356247</v>
      </c>
      <c r="M15" s="100">
        <f t="shared" si="2"/>
        <v>244294</v>
      </c>
      <c r="N15" s="100">
        <f t="shared" si="2"/>
        <v>3938436</v>
      </c>
      <c r="O15" s="100">
        <f t="shared" si="2"/>
        <v>10797924</v>
      </c>
      <c r="P15" s="100">
        <f t="shared" si="2"/>
        <v>2235015</v>
      </c>
      <c r="Q15" s="100">
        <f t="shared" si="2"/>
        <v>593758</v>
      </c>
      <c r="R15" s="100">
        <f t="shared" si="2"/>
        <v>13626697</v>
      </c>
      <c r="S15" s="100">
        <f t="shared" si="2"/>
        <v>18394741</v>
      </c>
      <c r="T15" s="100">
        <f t="shared" si="2"/>
        <v>12748400</v>
      </c>
      <c r="U15" s="100">
        <f t="shared" si="2"/>
        <v>17167905</v>
      </c>
      <c r="V15" s="100">
        <f t="shared" si="2"/>
        <v>48311046</v>
      </c>
      <c r="W15" s="100">
        <f t="shared" si="2"/>
        <v>67313261</v>
      </c>
      <c r="X15" s="100">
        <f t="shared" si="2"/>
        <v>35097961</v>
      </c>
      <c r="Y15" s="100">
        <f t="shared" si="2"/>
        <v>32215300</v>
      </c>
      <c r="Z15" s="137">
        <f>+IF(X15&lt;&gt;0,+(Y15/X15)*100,0)</f>
        <v>91.78681348469217</v>
      </c>
      <c r="AA15" s="153">
        <f>SUM(AA16:AA18)</f>
        <v>25077</v>
      </c>
    </row>
    <row r="16" spans="1:27" ht="13.5">
      <c r="A16" s="138" t="s">
        <v>85</v>
      </c>
      <c r="B16" s="136"/>
      <c r="C16" s="155">
        <v>157622</v>
      </c>
      <c r="D16" s="155"/>
      <c r="E16" s="156">
        <v>5236</v>
      </c>
      <c r="F16" s="60">
        <v>25077</v>
      </c>
      <c r="G16" s="60">
        <v>6877</v>
      </c>
      <c r="H16" s="60">
        <v>6033</v>
      </c>
      <c r="I16" s="60"/>
      <c r="J16" s="60">
        <v>12910</v>
      </c>
      <c r="K16" s="60"/>
      <c r="L16" s="60"/>
      <c r="M16" s="60">
        <v>6877</v>
      </c>
      <c r="N16" s="60">
        <v>6877</v>
      </c>
      <c r="O16" s="60"/>
      <c r="P16" s="60">
        <v>751</v>
      </c>
      <c r="Q16" s="60">
        <v>5508</v>
      </c>
      <c r="R16" s="60">
        <v>6259</v>
      </c>
      <c r="S16" s="60">
        <v>-33227</v>
      </c>
      <c r="T16" s="60">
        <v>2211</v>
      </c>
      <c r="U16" s="60">
        <v>35</v>
      </c>
      <c r="V16" s="60">
        <v>-30981</v>
      </c>
      <c r="W16" s="60">
        <v>-4935</v>
      </c>
      <c r="X16" s="60">
        <v>5232</v>
      </c>
      <c r="Y16" s="60">
        <v>-10167</v>
      </c>
      <c r="Z16" s="140">
        <v>-194.32</v>
      </c>
      <c r="AA16" s="155">
        <v>25077</v>
      </c>
    </row>
    <row r="17" spans="1:27" ht="13.5">
      <c r="A17" s="138" t="s">
        <v>86</v>
      </c>
      <c r="B17" s="136"/>
      <c r="C17" s="155">
        <v>31492397</v>
      </c>
      <c r="D17" s="155"/>
      <c r="E17" s="156">
        <v>35092732</v>
      </c>
      <c r="F17" s="60"/>
      <c r="G17" s="60">
        <v>237417</v>
      </c>
      <c r="H17" s="60">
        <v>222168</v>
      </c>
      <c r="I17" s="60">
        <v>964587</v>
      </c>
      <c r="J17" s="60">
        <v>1424172</v>
      </c>
      <c r="K17" s="60">
        <v>1337895</v>
      </c>
      <c r="L17" s="60">
        <v>2356247</v>
      </c>
      <c r="M17" s="60">
        <v>237417</v>
      </c>
      <c r="N17" s="60">
        <v>3931559</v>
      </c>
      <c r="O17" s="60">
        <v>10797924</v>
      </c>
      <c r="P17" s="60">
        <v>2234264</v>
      </c>
      <c r="Q17" s="60">
        <v>588250</v>
      </c>
      <c r="R17" s="60">
        <v>13620438</v>
      </c>
      <c r="S17" s="60">
        <v>18427968</v>
      </c>
      <c r="T17" s="60">
        <v>12746189</v>
      </c>
      <c r="U17" s="60">
        <v>17167870</v>
      </c>
      <c r="V17" s="60">
        <v>48342027</v>
      </c>
      <c r="W17" s="60">
        <v>67318196</v>
      </c>
      <c r="X17" s="60">
        <v>35092729</v>
      </c>
      <c r="Y17" s="60">
        <v>32225467</v>
      </c>
      <c r="Z17" s="140">
        <v>91.83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34595339</v>
      </c>
      <c r="D19" s="153">
        <f>SUM(D20:D23)</f>
        <v>0</v>
      </c>
      <c r="E19" s="154">
        <f t="shared" si="3"/>
        <v>38651384</v>
      </c>
      <c r="F19" s="100">
        <f t="shared" si="3"/>
        <v>5539108</v>
      </c>
      <c r="G19" s="100">
        <f t="shared" si="3"/>
        <v>865175</v>
      </c>
      <c r="H19" s="100">
        <f t="shared" si="3"/>
        <v>1156744</v>
      </c>
      <c r="I19" s="100">
        <f t="shared" si="3"/>
        <v>1469691</v>
      </c>
      <c r="J19" s="100">
        <f t="shared" si="3"/>
        <v>3491610</v>
      </c>
      <c r="K19" s="100">
        <f t="shared" si="3"/>
        <v>1310106</v>
      </c>
      <c r="L19" s="100">
        <f t="shared" si="3"/>
        <v>1374017</v>
      </c>
      <c r="M19" s="100">
        <f t="shared" si="3"/>
        <v>865175</v>
      </c>
      <c r="N19" s="100">
        <f t="shared" si="3"/>
        <v>3549298</v>
      </c>
      <c r="O19" s="100">
        <f t="shared" si="3"/>
        <v>1137040</v>
      </c>
      <c r="P19" s="100">
        <f t="shared" si="3"/>
        <v>1242863</v>
      </c>
      <c r="Q19" s="100">
        <f t="shared" si="3"/>
        <v>1348670</v>
      </c>
      <c r="R19" s="100">
        <f t="shared" si="3"/>
        <v>3728573</v>
      </c>
      <c r="S19" s="100">
        <f t="shared" si="3"/>
        <v>-1852345</v>
      </c>
      <c r="T19" s="100">
        <f t="shared" si="3"/>
        <v>-1870534</v>
      </c>
      <c r="U19" s="100">
        <f t="shared" si="3"/>
        <v>22427761</v>
      </c>
      <c r="V19" s="100">
        <f t="shared" si="3"/>
        <v>18704882</v>
      </c>
      <c r="W19" s="100">
        <f t="shared" si="3"/>
        <v>29474363</v>
      </c>
      <c r="X19" s="100">
        <f t="shared" si="3"/>
        <v>38359943</v>
      </c>
      <c r="Y19" s="100">
        <f t="shared" si="3"/>
        <v>-8885580</v>
      </c>
      <c r="Z19" s="137">
        <f>+IF(X19&lt;&gt;0,+(Y19/X19)*100,0)</f>
        <v>-23.163694482027775</v>
      </c>
      <c r="AA19" s="153">
        <f>SUM(AA20:AA23)</f>
        <v>5539108</v>
      </c>
    </row>
    <row r="20" spans="1:27" ht="13.5">
      <c r="A20" s="138" t="s">
        <v>89</v>
      </c>
      <c r="B20" s="136"/>
      <c r="C20" s="155">
        <v>10741573</v>
      </c>
      <c r="D20" s="155"/>
      <c r="E20" s="156">
        <v>34715472</v>
      </c>
      <c r="F20" s="60"/>
      <c r="G20" s="60">
        <v>425369</v>
      </c>
      <c r="H20" s="60">
        <v>741679</v>
      </c>
      <c r="I20" s="60">
        <v>860306</v>
      </c>
      <c r="J20" s="60">
        <v>2027354</v>
      </c>
      <c r="K20" s="60">
        <v>785289</v>
      </c>
      <c r="L20" s="60">
        <v>834042</v>
      </c>
      <c r="M20" s="60">
        <v>425369</v>
      </c>
      <c r="N20" s="60">
        <v>2044700</v>
      </c>
      <c r="O20" s="60">
        <v>661830</v>
      </c>
      <c r="P20" s="60">
        <v>776661</v>
      </c>
      <c r="Q20" s="60">
        <v>823616</v>
      </c>
      <c r="R20" s="60">
        <v>2262107</v>
      </c>
      <c r="S20" s="60">
        <v>-1391564</v>
      </c>
      <c r="T20" s="60">
        <v>-2411340</v>
      </c>
      <c r="U20" s="60">
        <v>21848931</v>
      </c>
      <c r="V20" s="60">
        <v>18046027</v>
      </c>
      <c r="W20" s="60">
        <v>24380188</v>
      </c>
      <c r="X20" s="60">
        <v>34424027</v>
      </c>
      <c r="Y20" s="60">
        <v>-10043839</v>
      </c>
      <c r="Z20" s="140">
        <v>-29.18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>
        <v>27</v>
      </c>
      <c r="U21" s="60"/>
      <c r="V21" s="60">
        <v>27</v>
      </c>
      <c r="W21" s="60">
        <v>27</v>
      </c>
      <c r="X21" s="60"/>
      <c r="Y21" s="60">
        <v>27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9</v>
      </c>
      <c r="H22" s="159">
        <v>35</v>
      </c>
      <c r="I22" s="159"/>
      <c r="J22" s="159">
        <v>44</v>
      </c>
      <c r="K22" s="159">
        <v>743</v>
      </c>
      <c r="L22" s="159">
        <v>35</v>
      </c>
      <c r="M22" s="159">
        <v>9</v>
      </c>
      <c r="N22" s="159">
        <v>787</v>
      </c>
      <c r="O22" s="159">
        <v>31</v>
      </c>
      <c r="P22" s="159">
        <v>44</v>
      </c>
      <c r="Q22" s="159">
        <v>44</v>
      </c>
      <c r="R22" s="159">
        <v>119</v>
      </c>
      <c r="S22" s="159">
        <v>949</v>
      </c>
      <c r="T22" s="159">
        <v>-46749</v>
      </c>
      <c r="U22" s="159">
        <v>-316</v>
      </c>
      <c r="V22" s="159">
        <v>-46116</v>
      </c>
      <c r="W22" s="159">
        <v>-45166</v>
      </c>
      <c r="X22" s="159"/>
      <c r="Y22" s="159">
        <v>-45166</v>
      </c>
      <c r="Z22" s="141">
        <v>0</v>
      </c>
      <c r="AA22" s="157"/>
    </row>
    <row r="23" spans="1:27" ht="13.5">
      <c r="A23" s="138" t="s">
        <v>92</v>
      </c>
      <c r="B23" s="136"/>
      <c r="C23" s="155">
        <v>23853766</v>
      </c>
      <c r="D23" s="155"/>
      <c r="E23" s="156">
        <v>3935912</v>
      </c>
      <c r="F23" s="60">
        <v>5539108</v>
      </c>
      <c r="G23" s="60">
        <v>439797</v>
      </c>
      <c r="H23" s="60">
        <v>415030</v>
      </c>
      <c r="I23" s="60">
        <v>609385</v>
      </c>
      <c r="J23" s="60">
        <v>1464212</v>
      </c>
      <c r="K23" s="60">
        <v>524074</v>
      </c>
      <c r="L23" s="60">
        <v>539940</v>
      </c>
      <c r="M23" s="60">
        <v>439797</v>
      </c>
      <c r="N23" s="60">
        <v>1503811</v>
      </c>
      <c r="O23" s="60">
        <v>475179</v>
      </c>
      <c r="P23" s="60">
        <v>466158</v>
      </c>
      <c r="Q23" s="60">
        <v>525010</v>
      </c>
      <c r="R23" s="60">
        <v>1466347</v>
      </c>
      <c r="S23" s="60">
        <v>-461730</v>
      </c>
      <c r="T23" s="60">
        <v>587528</v>
      </c>
      <c r="U23" s="60">
        <v>579146</v>
      </c>
      <c r="V23" s="60">
        <v>704944</v>
      </c>
      <c r="W23" s="60">
        <v>5139314</v>
      </c>
      <c r="X23" s="60">
        <v>3935916</v>
      </c>
      <c r="Y23" s="60">
        <v>1203398</v>
      </c>
      <c r="Z23" s="140">
        <v>30.57</v>
      </c>
      <c r="AA23" s="155">
        <v>5539108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206713</v>
      </c>
      <c r="F24" s="100"/>
      <c r="G24" s="100">
        <v>193</v>
      </c>
      <c r="H24" s="100">
        <v>800</v>
      </c>
      <c r="I24" s="100">
        <v>123</v>
      </c>
      <c r="J24" s="100">
        <v>1116</v>
      </c>
      <c r="K24" s="100">
        <v>950</v>
      </c>
      <c r="L24" s="100">
        <v>2160</v>
      </c>
      <c r="M24" s="100">
        <v>193</v>
      </c>
      <c r="N24" s="100">
        <v>3303</v>
      </c>
      <c r="O24" s="100">
        <v>855</v>
      </c>
      <c r="P24" s="100">
        <v>2715</v>
      </c>
      <c r="Q24" s="100">
        <v>7012</v>
      </c>
      <c r="R24" s="100">
        <v>10582</v>
      </c>
      <c r="S24" s="100">
        <v>-4282</v>
      </c>
      <c r="T24" s="100">
        <v>6140</v>
      </c>
      <c r="U24" s="100">
        <v>525</v>
      </c>
      <c r="V24" s="100">
        <v>2383</v>
      </c>
      <c r="W24" s="100">
        <v>17384</v>
      </c>
      <c r="X24" s="100">
        <v>206712</v>
      </c>
      <c r="Y24" s="100">
        <v>-189328</v>
      </c>
      <c r="Z24" s="137">
        <v>-91.59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170634412</v>
      </c>
      <c r="D25" s="168">
        <f>+D5+D9+D15+D19+D24</f>
        <v>0</v>
      </c>
      <c r="E25" s="169">
        <f t="shared" si="4"/>
        <v>188906666</v>
      </c>
      <c r="F25" s="73">
        <f t="shared" si="4"/>
        <v>135865423</v>
      </c>
      <c r="G25" s="73">
        <f t="shared" si="4"/>
        <v>50992264</v>
      </c>
      <c r="H25" s="73">
        <f t="shared" si="4"/>
        <v>6024822</v>
      </c>
      <c r="I25" s="73">
        <f t="shared" si="4"/>
        <v>3295682</v>
      </c>
      <c r="J25" s="73">
        <f t="shared" si="4"/>
        <v>60312768</v>
      </c>
      <c r="K25" s="73">
        <f t="shared" si="4"/>
        <v>2717149</v>
      </c>
      <c r="L25" s="73">
        <f t="shared" si="4"/>
        <v>43854690</v>
      </c>
      <c r="M25" s="73">
        <f t="shared" si="4"/>
        <v>50992264</v>
      </c>
      <c r="N25" s="73">
        <f t="shared" si="4"/>
        <v>97564103</v>
      </c>
      <c r="O25" s="73">
        <f t="shared" si="4"/>
        <v>12560312</v>
      </c>
      <c r="P25" s="73">
        <f t="shared" si="4"/>
        <v>4737305</v>
      </c>
      <c r="Q25" s="73">
        <f t="shared" si="4"/>
        <v>32362632</v>
      </c>
      <c r="R25" s="73">
        <f t="shared" si="4"/>
        <v>49660249</v>
      </c>
      <c r="S25" s="73">
        <f t="shared" si="4"/>
        <v>14898492</v>
      </c>
      <c r="T25" s="73">
        <f t="shared" si="4"/>
        <v>11512258</v>
      </c>
      <c r="U25" s="73">
        <f t="shared" si="4"/>
        <v>41179377</v>
      </c>
      <c r="V25" s="73">
        <f t="shared" si="4"/>
        <v>67590127</v>
      </c>
      <c r="W25" s="73">
        <f t="shared" si="4"/>
        <v>275127247</v>
      </c>
      <c r="X25" s="73">
        <f t="shared" si="4"/>
        <v>201186659</v>
      </c>
      <c r="Y25" s="73">
        <f t="shared" si="4"/>
        <v>73940588</v>
      </c>
      <c r="Z25" s="170">
        <f>+IF(X25&lt;&gt;0,+(Y25/X25)*100,0)</f>
        <v>36.752232164658594</v>
      </c>
      <c r="AA25" s="168">
        <f>+AA5+AA9+AA15+AA19+AA24</f>
        <v>135865423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42343806</v>
      </c>
      <c r="D28" s="153">
        <f>SUM(D29:D31)</f>
        <v>0</v>
      </c>
      <c r="E28" s="154">
        <f t="shared" si="5"/>
        <v>80602138</v>
      </c>
      <c r="F28" s="100">
        <f t="shared" si="5"/>
        <v>81829464</v>
      </c>
      <c r="G28" s="100">
        <f t="shared" si="5"/>
        <v>3923519</v>
      </c>
      <c r="H28" s="100">
        <f t="shared" si="5"/>
        <v>4506240</v>
      </c>
      <c r="I28" s="100">
        <f t="shared" si="5"/>
        <v>7061407</v>
      </c>
      <c r="J28" s="100">
        <f t="shared" si="5"/>
        <v>15491166</v>
      </c>
      <c r="K28" s="100">
        <f t="shared" si="5"/>
        <v>7123896</v>
      </c>
      <c r="L28" s="100">
        <f t="shared" si="5"/>
        <v>5276233</v>
      </c>
      <c r="M28" s="100">
        <f t="shared" si="5"/>
        <v>3923519</v>
      </c>
      <c r="N28" s="100">
        <f t="shared" si="5"/>
        <v>16323648</v>
      </c>
      <c r="O28" s="100">
        <f t="shared" si="5"/>
        <v>5204410</v>
      </c>
      <c r="P28" s="100">
        <f t="shared" si="5"/>
        <v>6621296</v>
      </c>
      <c r="Q28" s="100">
        <f t="shared" si="5"/>
        <v>5703826</v>
      </c>
      <c r="R28" s="100">
        <f t="shared" si="5"/>
        <v>17529532</v>
      </c>
      <c r="S28" s="100">
        <f t="shared" si="5"/>
        <v>6422834</v>
      </c>
      <c r="T28" s="100">
        <f t="shared" si="5"/>
        <v>6014945</v>
      </c>
      <c r="U28" s="100">
        <f t="shared" si="5"/>
        <v>9125109</v>
      </c>
      <c r="V28" s="100">
        <f t="shared" si="5"/>
        <v>21562888</v>
      </c>
      <c r="W28" s="100">
        <f t="shared" si="5"/>
        <v>70907234</v>
      </c>
      <c r="X28" s="100">
        <f t="shared" si="5"/>
        <v>81086135</v>
      </c>
      <c r="Y28" s="100">
        <f t="shared" si="5"/>
        <v>-10178901</v>
      </c>
      <c r="Z28" s="137">
        <f>+IF(X28&lt;&gt;0,+(Y28/X28)*100,0)</f>
        <v>-12.55319543840633</v>
      </c>
      <c r="AA28" s="153">
        <f>SUM(AA29:AA31)</f>
        <v>81829464</v>
      </c>
    </row>
    <row r="29" spans="1:27" ht="13.5">
      <c r="A29" s="138" t="s">
        <v>75</v>
      </c>
      <c r="B29" s="136"/>
      <c r="C29" s="155">
        <v>10511223</v>
      </c>
      <c r="D29" s="155"/>
      <c r="E29" s="156">
        <v>34183000</v>
      </c>
      <c r="F29" s="60">
        <v>33928101</v>
      </c>
      <c r="G29" s="60">
        <v>2174496</v>
      </c>
      <c r="H29" s="60">
        <v>1830050</v>
      </c>
      <c r="I29" s="60">
        <v>2298248</v>
      </c>
      <c r="J29" s="60">
        <v>6302794</v>
      </c>
      <c r="K29" s="60">
        <v>3294026</v>
      </c>
      <c r="L29" s="60">
        <v>1978490</v>
      </c>
      <c r="M29" s="60">
        <v>2174496</v>
      </c>
      <c r="N29" s="60">
        <v>7447012</v>
      </c>
      <c r="O29" s="60">
        <v>2321751</v>
      </c>
      <c r="P29" s="60">
        <v>3192747</v>
      </c>
      <c r="Q29" s="60">
        <v>2348382</v>
      </c>
      <c r="R29" s="60">
        <v>7862880</v>
      </c>
      <c r="S29" s="60">
        <v>2357598</v>
      </c>
      <c r="T29" s="60">
        <v>2426256</v>
      </c>
      <c r="U29" s="60">
        <v>3615454</v>
      </c>
      <c r="V29" s="60">
        <v>8399308</v>
      </c>
      <c r="W29" s="60">
        <v>30011994</v>
      </c>
      <c r="X29" s="60">
        <v>34182876</v>
      </c>
      <c r="Y29" s="60">
        <v>-4170882</v>
      </c>
      <c r="Z29" s="140">
        <v>-12.2</v>
      </c>
      <c r="AA29" s="155">
        <v>33928101</v>
      </c>
    </row>
    <row r="30" spans="1:27" ht="13.5">
      <c r="A30" s="138" t="s">
        <v>76</v>
      </c>
      <c r="B30" s="136"/>
      <c r="C30" s="157">
        <v>24331887</v>
      </c>
      <c r="D30" s="157"/>
      <c r="E30" s="158">
        <v>28037357</v>
      </c>
      <c r="F30" s="159">
        <v>29769947</v>
      </c>
      <c r="G30" s="159">
        <v>930662</v>
      </c>
      <c r="H30" s="159">
        <v>1721971</v>
      </c>
      <c r="I30" s="159">
        <v>3359544</v>
      </c>
      <c r="J30" s="159">
        <v>6012177</v>
      </c>
      <c r="K30" s="159">
        <v>2391419</v>
      </c>
      <c r="L30" s="159">
        <v>1836302</v>
      </c>
      <c r="M30" s="159">
        <v>930662</v>
      </c>
      <c r="N30" s="159">
        <v>5158383</v>
      </c>
      <c r="O30" s="159">
        <v>1724867</v>
      </c>
      <c r="P30" s="159">
        <v>1990088</v>
      </c>
      <c r="Q30" s="159">
        <v>2042780</v>
      </c>
      <c r="R30" s="159">
        <v>5757735</v>
      </c>
      <c r="S30" s="159">
        <v>2450745</v>
      </c>
      <c r="T30" s="159">
        <v>2155702</v>
      </c>
      <c r="U30" s="159">
        <v>3760251</v>
      </c>
      <c r="V30" s="159">
        <v>8366698</v>
      </c>
      <c r="W30" s="159">
        <v>25294993</v>
      </c>
      <c r="X30" s="159">
        <v>28520892</v>
      </c>
      <c r="Y30" s="159">
        <v>-3225899</v>
      </c>
      <c r="Z30" s="141">
        <v>-11.31</v>
      </c>
      <c r="AA30" s="157">
        <v>29769947</v>
      </c>
    </row>
    <row r="31" spans="1:27" ht="13.5">
      <c r="A31" s="138" t="s">
        <v>77</v>
      </c>
      <c r="B31" s="136"/>
      <c r="C31" s="155">
        <v>7500696</v>
      </c>
      <c r="D31" s="155"/>
      <c r="E31" s="156">
        <v>18381781</v>
      </c>
      <c r="F31" s="60">
        <v>18131416</v>
      </c>
      <c r="G31" s="60">
        <v>818361</v>
      </c>
      <c r="H31" s="60">
        <v>954219</v>
      </c>
      <c r="I31" s="60">
        <v>1403615</v>
      </c>
      <c r="J31" s="60">
        <v>3176195</v>
      </c>
      <c r="K31" s="60">
        <v>1438451</v>
      </c>
      <c r="L31" s="60">
        <v>1461441</v>
      </c>
      <c r="M31" s="60">
        <v>818361</v>
      </c>
      <c r="N31" s="60">
        <v>3718253</v>
      </c>
      <c r="O31" s="60">
        <v>1157792</v>
      </c>
      <c r="P31" s="60">
        <v>1438461</v>
      </c>
      <c r="Q31" s="60">
        <v>1312664</v>
      </c>
      <c r="R31" s="60">
        <v>3908917</v>
      </c>
      <c r="S31" s="60">
        <v>1614491</v>
      </c>
      <c r="T31" s="60">
        <v>1432987</v>
      </c>
      <c r="U31" s="60">
        <v>1749404</v>
      </c>
      <c r="V31" s="60">
        <v>4796882</v>
      </c>
      <c r="W31" s="60">
        <v>15600247</v>
      </c>
      <c r="X31" s="60">
        <v>18382367</v>
      </c>
      <c r="Y31" s="60">
        <v>-2782120</v>
      </c>
      <c r="Z31" s="140">
        <v>-15.13</v>
      </c>
      <c r="AA31" s="155">
        <v>18131416</v>
      </c>
    </row>
    <row r="32" spans="1:27" ht="13.5">
      <c r="A32" s="135" t="s">
        <v>78</v>
      </c>
      <c r="B32" s="136"/>
      <c r="C32" s="153">
        <f aca="true" t="shared" si="6" ref="C32:Y32">SUM(C33:C37)</f>
        <v>9082790</v>
      </c>
      <c r="D32" s="153">
        <f>SUM(D33:D37)</f>
        <v>0</v>
      </c>
      <c r="E32" s="154">
        <f t="shared" si="6"/>
        <v>20591372</v>
      </c>
      <c r="F32" s="100">
        <f t="shared" si="6"/>
        <v>17690955</v>
      </c>
      <c r="G32" s="100">
        <f t="shared" si="6"/>
        <v>682075</v>
      </c>
      <c r="H32" s="100">
        <f t="shared" si="6"/>
        <v>957349</v>
      </c>
      <c r="I32" s="100">
        <f t="shared" si="6"/>
        <v>1392474</v>
      </c>
      <c r="J32" s="100">
        <f t="shared" si="6"/>
        <v>3031898</v>
      </c>
      <c r="K32" s="100">
        <f t="shared" si="6"/>
        <v>2290334</v>
      </c>
      <c r="L32" s="100">
        <f t="shared" si="6"/>
        <v>1116710</v>
      </c>
      <c r="M32" s="100">
        <f t="shared" si="6"/>
        <v>682075</v>
      </c>
      <c r="N32" s="100">
        <f t="shared" si="6"/>
        <v>4089119</v>
      </c>
      <c r="O32" s="100">
        <f t="shared" si="6"/>
        <v>781510</v>
      </c>
      <c r="P32" s="100">
        <f t="shared" si="6"/>
        <v>1400152</v>
      </c>
      <c r="Q32" s="100">
        <f t="shared" si="6"/>
        <v>1614724</v>
      </c>
      <c r="R32" s="100">
        <f t="shared" si="6"/>
        <v>3796386</v>
      </c>
      <c r="S32" s="100">
        <f t="shared" si="6"/>
        <v>2243185</v>
      </c>
      <c r="T32" s="100">
        <f t="shared" si="6"/>
        <v>1719173</v>
      </c>
      <c r="U32" s="100">
        <f t="shared" si="6"/>
        <v>2877228</v>
      </c>
      <c r="V32" s="100">
        <f t="shared" si="6"/>
        <v>6839586</v>
      </c>
      <c r="W32" s="100">
        <f t="shared" si="6"/>
        <v>17756989</v>
      </c>
      <c r="X32" s="100">
        <f t="shared" si="6"/>
        <v>21239353</v>
      </c>
      <c r="Y32" s="100">
        <f t="shared" si="6"/>
        <v>-3482364</v>
      </c>
      <c r="Z32" s="137">
        <f>+IF(X32&lt;&gt;0,+(Y32/X32)*100,0)</f>
        <v>-16.39581017369032</v>
      </c>
      <c r="AA32" s="153">
        <f>SUM(AA33:AA37)</f>
        <v>17690955</v>
      </c>
    </row>
    <row r="33" spans="1:27" ht="13.5">
      <c r="A33" s="138" t="s">
        <v>79</v>
      </c>
      <c r="B33" s="136"/>
      <c r="C33" s="155">
        <v>5908667</v>
      </c>
      <c r="D33" s="155"/>
      <c r="E33" s="156">
        <v>14864500</v>
      </c>
      <c r="F33" s="60">
        <v>16637184</v>
      </c>
      <c r="G33" s="60">
        <v>501259</v>
      </c>
      <c r="H33" s="60">
        <v>736155</v>
      </c>
      <c r="I33" s="60">
        <v>1181875</v>
      </c>
      <c r="J33" s="60">
        <v>2419289</v>
      </c>
      <c r="K33" s="60">
        <v>2067730</v>
      </c>
      <c r="L33" s="60">
        <v>921278</v>
      </c>
      <c r="M33" s="60">
        <v>501259</v>
      </c>
      <c r="N33" s="60">
        <v>3490267</v>
      </c>
      <c r="O33" s="60">
        <v>579124</v>
      </c>
      <c r="P33" s="60">
        <v>1212494</v>
      </c>
      <c r="Q33" s="60">
        <v>1358493</v>
      </c>
      <c r="R33" s="60">
        <v>3150111</v>
      </c>
      <c r="S33" s="60">
        <v>2028132</v>
      </c>
      <c r="T33" s="60">
        <v>1156371</v>
      </c>
      <c r="U33" s="60">
        <v>1996466</v>
      </c>
      <c r="V33" s="60">
        <v>5180969</v>
      </c>
      <c r="W33" s="60">
        <v>14240636</v>
      </c>
      <c r="X33" s="60">
        <v>15403525</v>
      </c>
      <c r="Y33" s="60">
        <v>-1162889</v>
      </c>
      <c r="Z33" s="140">
        <v>-7.55</v>
      </c>
      <c r="AA33" s="155">
        <v>16637184</v>
      </c>
    </row>
    <row r="34" spans="1:27" ht="13.5">
      <c r="A34" s="138" t="s">
        <v>80</v>
      </c>
      <c r="B34" s="136"/>
      <c r="C34" s="155">
        <v>1669581</v>
      </c>
      <c r="D34" s="155"/>
      <c r="E34" s="156">
        <v>1049636</v>
      </c>
      <c r="F34" s="60">
        <v>1053771</v>
      </c>
      <c r="G34" s="60">
        <v>82183</v>
      </c>
      <c r="H34" s="60">
        <v>81390</v>
      </c>
      <c r="I34" s="60">
        <v>87767</v>
      </c>
      <c r="J34" s="60">
        <v>251340</v>
      </c>
      <c r="K34" s="60">
        <v>84888</v>
      </c>
      <c r="L34" s="60">
        <v>85854</v>
      </c>
      <c r="M34" s="60">
        <v>82183</v>
      </c>
      <c r="N34" s="60">
        <v>252925</v>
      </c>
      <c r="O34" s="60">
        <v>85607</v>
      </c>
      <c r="P34" s="60">
        <v>86265</v>
      </c>
      <c r="Q34" s="60">
        <v>86982</v>
      </c>
      <c r="R34" s="60">
        <v>258854</v>
      </c>
      <c r="S34" s="60">
        <v>89065</v>
      </c>
      <c r="T34" s="60">
        <v>84825</v>
      </c>
      <c r="U34" s="60">
        <v>189407</v>
      </c>
      <c r="V34" s="60">
        <v>363297</v>
      </c>
      <c r="W34" s="60">
        <v>1126416</v>
      </c>
      <c r="X34" s="60">
        <v>1158588</v>
      </c>
      <c r="Y34" s="60">
        <v>-32172</v>
      </c>
      <c r="Z34" s="140">
        <v>-2.78</v>
      </c>
      <c r="AA34" s="155">
        <v>1053771</v>
      </c>
    </row>
    <row r="35" spans="1:27" ht="13.5">
      <c r="A35" s="138" t="s">
        <v>81</v>
      </c>
      <c r="B35" s="136"/>
      <c r="C35" s="155">
        <v>421702</v>
      </c>
      <c r="D35" s="155"/>
      <c r="E35" s="156">
        <v>3757186</v>
      </c>
      <c r="F35" s="60"/>
      <c r="G35" s="60">
        <v>23232</v>
      </c>
      <c r="H35" s="60">
        <v>63355</v>
      </c>
      <c r="I35" s="60">
        <v>34009</v>
      </c>
      <c r="J35" s="60">
        <v>120596</v>
      </c>
      <c r="K35" s="60">
        <v>54445</v>
      </c>
      <c r="L35" s="60">
        <v>28249</v>
      </c>
      <c r="M35" s="60">
        <v>23232</v>
      </c>
      <c r="N35" s="60">
        <v>105926</v>
      </c>
      <c r="O35" s="60">
        <v>50479</v>
      </c>
      <c r="P35" s="60">
        <v>34628</v>
      </c>
      <c r="Q35" s="60">
        <v>26967</v>
      </c>
      <c r="R35" s="60">
        <v>112074</v>
      </c>
      <c r="S35" s="60">
        <v>48918</v>
      </c>
      <c r="T35" s="60">
        <v>401162</v>
      </c>
      <c r="U35" s="60">
        <v>442009</v>
      </c>
      <c r="V35" s="60">
        <v>892089</v>
      </c>
      <c r="W35" s="60">
        <v>1230685</v>
      </c>
      <c r="X35" s="60">
        <v>3757188</v>
      </c>
      <c r="Y35" s="60">
        <v>-2526503</v>
      </c>
      <c r="Z35" s="140">
        <v>-67.24</v>
      </c>
      <c r="AA35" s="155"/>
    </row>
    <row r="36" spans="1:27" ht="13.5">
      <c r="A36" s="138" t="s">
        <v>82</v>
      </c>
      <c r="B36" s="136"/>
      <c r="C36" s="155">
        <v>1082840</v>
      </c>
      <c r="D36" s="155"/>
      <c r="E36" s="156">
        <v>920050</v>
      </c>
      <c r="F36" s="60"/>
      <c r="G36" s="60">
        <v>75401</v>
      </c>
      <c r="H36" s="60">
        <v>76449</v>
      </c>
      <c r="I36" s="60">
        <v>88823</v>
      </c>
      <c r="J36" s="60">
        <v>240673</v>
      </c>
      <c r="K36" s="60">
        <v>83271</v>
      </c>
      <c r="L36" s="60">
        <v>81329</v>
      </c>
      <c r="M36" s="60">
        <v>75401</v>
      </c>
      <c r="N36" s="60">
        <v>240001</v>
      </c>
      <c r="O36" s="60">
        <v>66300</v>
      </c>
      <c r="P36" s="60">
        <v>66765</v>
      </c>
      <c r="Q36" s="60">
        <v>142282</v>
      </c>
      <c r="R36" s="60">
        <v>275347</v>
      </c>
      <c r="S36" s="60">
        <v>77070</v>
      </c>
      <c r="T36" s="60">
        <v>76815</v>
      </c>
      <c r="U36" s="60">
        <v>249346</v>
      </c>
      <c r="V36" s="60">
        <v>403231</v>
      </c>
      <c r="W36" s="60">
        <v>1159252</v>
      </c>
      <c r="X36" s="60">
        <v>920052</v>
      </c>
      <c r="Y36" s="60">
        <v>239200</v>
      </c>
      <c r="Z36" s="140">
        <v>26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71679267</v>
      </c>
      <c r="D38" s="153">
        <f>SUM(D39:D41)</f>
        <v>0</v>
      </c>
      <c r="E38" s="154">
        <f t="shared" si="7"/>
        <v>50631941</v>
      </c>
      <c r="F38" s="100">
        <f t="shared" si="7"/>
        <v>6167970</v>
      </c>
      <c r="G38" s="100">
        <f t="shared" si="7"/>
        <v>2774013</v>
      </c>
      <c r="H38" s="100">
        <f t="shared" si="7"/>
        <v>2739181</v>
      </c>
      <c r="I38" s="100">
        <f t="shared" si="7"/>
        <v>3307063</v>
      </c>
      <c r="J38" s="100">
        <f t="shared" si="7"/>
        <v>8820257</v>
      </c>
      <c r="K38" s="100">
        <f t="shared" si="7"/>
        <v>3778664</v>
      </c>
      <c r="L38" s="100">
        <f t="shared" si="7"/>
        <v>3152648</v>
      </c>
      <c r="M38" s="100">
        <f t="shared" si="7"/>
        <v>2774013</v>
      </c>
      <c r="N38" s="100">
        <f t="shared" si="7"/>
        <v>9705325</v>
      </c>
      <c r="O38" s="100">
        <f t="shared" si="7"/>
        <v>3355747</v>
      </c>
      <c r="P38" s="100">
        <f t="shared" si="7"/>
        <v>3682774</v>
      </c>
      <c r="Q38" s="100">
        <f t="shared" si="7"/>
        <v>4677151</v>
      </c>
      <c r="R38" s="100">
        <f t="shared" si="7"/>
        <v>11715672</v>
      </c>
      <c r="S38" s="100">
        <f t="shared" si="7"/>
        <v>5170966</v>
      </c>
      <c r="T38" s="100">
        <f t="shared" si="7"/>
        <v>3709171</v>
      </c>
      <c r="U38" s="100">
        <f t="shared" si="7"/>
        <v>5543714</v>
      </c>
      <c r="V38" s="100">
        <f t="shared" si="7"/>
        <v>14423851</v>
      </c>
      <c r="W38" s="100">
        <f t="shared" si="7"/>
        <v>44665105</v>
      </c>
      <c r="X38" s="100">
        <f t="shared" si="7"/>
        <v>49550808</v>
      </c>
      <c r="Y38" s="100">
        <f t="shared" si="7"/>
        <v>-4885703</v>
      </c>
      <c r="Z38" s="137">
        <f>+IF(X38&lt;&gt;0,+(Y38/X38)*100,0)</f>
        <v>-9.859986541490908</v>
      </c>
      <c r="AA38" s="153">
        <f>SUM(AA39:AA41)</f>
        <v>6167970</v>
      </c>
    </row>
    <row r="39" spans="1:27" ht="13.5">
      <c r="A39" s="138" t="s">
        <v>85</v>
      </c>
      <c r="B39" s="136"/>
      <c r="C39" s="155">
        <v>10343459</v>
      </c>
      <c r="D39" s="155"/>
      <c r="E39" s="156">
        <v>7969920</v>
      </c>
      <c r="F39" s="60">
        <v>6167970</v>
      </c>
      <c r="G39" s="60">
        <v>285780</v>
      </c>
      <c r="H39" s="60">
        <v>299826</v>
      </c>
      <c r="I39" s="60">
        <v>331260</v>
      </c>
      <c r="J39" s="60">
        <v>916866</v>
      </c>
      <c r="K39" s="60">
        <v>374496</v>
      </c>
      <c r="L39" s="60">
        <v>377492</v>
      </c>
      <c r="M39" s="60">
        <v>285780</v>
      </c>
      <c r="N39" s="60">
        <v>1037768</v>
      </c>
      <c r="O39" s="60">
        <v>562847</v>
      </c>
      <c r="P39" s="60">
        <v>701780</v>
      </c>
      <c r="Q39" s="60">
        <v>684038</v>
      </c>
      <c r="R39" s="60">
        <v>1948665</v>
      </c>
      <c r="S39" s="60">
        <v>869151</v>
      </c>
      <c r="T39" s="60">
        <v>682133</v>
      </c>
      <c r="U39" s="60">
        <v>1462690</v>
      </c>
      <c r="V39" s="60">
        <v>3013974</v>
      </c>
      <c r="W39" s="60">
        <v>6917273</v>
      </c>
      <c r="X39" s="60">
        <v>7970244</v>
      </c>
      <c r="Y39" s="60">
        <v>-1052971</v>
      </c>
      <c r="Z39" s="140">
        <v>-13.21</v>
      </c>
      <c r="AA39" s="155">
        <v>6167970</v>
      </c>
    </row>
    <row r="40" spans="1:27" ht="13.5">
      <c r="A40" s="138" t="s">
        <v>86</v>
      </c>
      <c r="B40" s="136"/>
      <c r="C40" s="155">
        <v>61335808</v>
      </c>
      <c r="D40" s="155"/>
      <c r="E40" s="156">
        <v>42662021</v>
      </c>
      <c r="F40" s="60"/>
      <c r="G40" s="60">
        <v>2488233</v>
      </c>
      <c r="H40" s="60">
        <v>2439355</v>
      </c>
      <c r="I40" s="60">
        <v>2975803</v>
      </c>
      <c r="J40" s="60">
        <v>7903391</v>
      </c>
      <c r="K40" s="60">
        <v>3404168</v>
      </c>
      <c r="L40" s="60">
        <v>2775156</v>
      </c>
      <c r="M40" s="60">
        <v>2488233</v>
      </c>
      <c r="N40" s="60">
        <v>8667557</v>
      </c>
      <c r="O40" s="60">
        <v>2792900</v>
      </c>
      <c r="P40" s="60">
        <v>2980994</v>
      </c>
      <c r="Q40" s="60">
        <v>3993113</v>
      </c>
      <c r="R40" s="60">
        <v>9767007</v>
      </c>
      <c r="S40" s="60">
        <v>4301815</v>
      </c>
      <c r="T40" s="60">
        <v>3027038</v>
      </c>
      <c r="U40" s="60">
        <v>4081024</v>
      </c>
      <c r="V40" s="60">
        <v>11409877</v>
      </c>
      <c r="W40" s="60">
        <v>37747832</v>
      </c>
      <c r="X40" s="60">
        <v>41580564</v>
      </c>
      <c r="Y40" s="60">
        <v>-3832732</v>
      </c>
      <c r="Z40" s="140">
        <v>-9.22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59949380</v>
      </c>
      <c r="D42" s="153">
        <f>SUM(D43:D46)</f>
        <v>0</v>
      </c>
      <c r="E42" s="154">
        <f t="shared" si="8"/>
        <v>48715833</v>
      </c>
      <c r="F42" s="100">
        <f t="shared" si="8"/>
        <v>6788633</v>
      </c>
      <c r="G42" s="100">
        <f t="shared" si="8"/>
        <v>572595</v>
      </c>
      <c r="H42" s="100">
        <f t="shared" si="8"/>
        <v>3853008</v>
      </c>
      <c r="I42" s="100">
        <f t="shared" si="8"/>
        <v>2715803</v>
      </c>
      <c r="J42" s="100">
        <f t="shared" si="8"/>
        <v>7141406</v>
      </c>
      <c r="K42" s="100">
        <f t="shared" si="8"/>
        <v>2174685</v>
      </c>
      <c r="L42" s="100">
        <f t="shared" si="8"/>
        <v>2016167</v>
      </c>
      <c r="M42" s="100">
        <f t="shared" si="8"/>
        <v>572595</v>
      </c>
      <c r="N42" s="100">
        <f t="shared" si="8"/>
        <v>4763447</v>
      </c>
      <c r="O42" s="100">
        <f t="shared" si="8"/>
        <v>1735634</v>
      </c>
      <c r="P42" s="100">
        <f t="shared" si="8"/>
        <v>1812771</v>
      </c>
      <c r="Q42" s="100">
        <f t="shared" si="8"/>
        <v>1759860</v>
      </c>
      <c r="R42" s="100">
        <f t="shared" si="8"/>
        <v>5308265</v>
      </c>
      <c r="S42" s="100">
        <f t="shared" si="8"/>
        <v>1295079</v>
      </c>
      <c r="T42" s="100">
        <f t="shared" si="8"/>
        <v>13376047</v>
      </c>
      <c r="U42" s="100">
        <f t="shared" si="8"/>
        <v>7622106</v>
      </c>
      <c r="V42" s="100">
        <f t="shared" si="8"/>
        <v>22293232</v>
      </c>
      <c r="W42" s="100">
        <f t="shared" si="8"/>
        <v>39506350</v>
      </c>
      <c r="X42" s="100">
        <f t="shared" si="8"/>
        <v>48715572</v>
      </c>
      <c r="Y42" s="100">
        <f t="shared" si="8"/>
        <v>-9209222</v>
      </c>
      <c r="Z42" s="137">
        <f>+IF(X42&lt;&gt;0,+(Y42/X42)*100,0)</f>
        <v>-18.90406213438282</v>
      </c>
      <c r="AA42" s="153">
        <f>SUM(AA43:AA46)</f>
        <v>6788633</v>
      </c>
    </row>
    <row r="43" spans="1:27" ht="13.5">
      <c r="A43" s="138" t="s">
        <v>89</v>
      </c>
      <c r="B43" s="136"/>
      <c r="C43" s="155">
        <v>28732864</v>
      </c>
      <c r="D43" s="155"/>
      <c r="E43" s="156">
        <v>41419100</v>
      </c>
      <c r="F43" s="60"/>
      <c r="G43" s="60">
        <v>118961</v>
      </c>
      <c r="H43" s="60">
        <v>3367299</v>
      </c>
      <c r="I43" s="60">
        <v>1905474</v>
      </c>
      <c r="J43" s="60">
        <v>5391734</v>
      </c>
      <c r="K43" s="60">
        <v>1326128</v>
      </c>
      <c r="L43" s="60">
        <v>1426745</v>
      </c>
      <c r="M43" s="60">
        <v>118961</v>
      </c>
      <c r="N43" s="60">
        <v>2871834</v>
      </c>
      <c r="O43" s="60">
        <v>1188037</v>
      </c>
      <c r="P43" s="60">
        <v>1163045</v>
      </c>
      <c r="Q43" s="60">
        <v>1248339</v>
      </c>
      <c r="R43" s="60">
        <v>3599421</v>
      </c>
      <c r="S43" s="60">
        <v>1464761</v>
      </c>
      <c r="T43" s="60">
        <v>12698883</v>
      </c>
      <c r="U43" s="60">
        <v>6521473</v>
      </c>
      <c r="V43" s="60">
        <v>20685117</v>
      </c>
      <c r="W43" s="60">
        <v>32548106</v>
      </c>
      <c r="X43" s="60">
        <v>41418684</v>
      </c>
      <c r="Y43" s="60">
        <v>-8870578</v>
      </c>
      <c r="Z43" s="140">
        <v>-21.42</v>
      </c>
      <c r="AA43" s="155"/>
    </row>
    <row r="44" spans="1:27" ht="13.5">
      <c r="A44" s="138" t="s">
        <v>90</v>
      </c>
      <c r="B44" s="136"/>
      <c r="C44" s="155">
        <v>6573111</v>
      </c>
      <c r="D44" s="155"/>
      <c r="E44" s="156"/>
      <c r="F44" s="60"/>
      <c r="G44" s="60">
        <v>719</v>
      </c>
      <c r="H44" s="60">
        <v>1498</v>
      </c>
      <c r="I44" s="60">
        <v>36148</v>
      </c>
      <c r="J44" s="60">
        <v>38365</v>
      </c>
      <c r="K44" s="60">
        <v>1636</v>
      </c>
      <c r="L44" s="60">
        <v>-6757</v>
      </c>
      <c r="M44" s="60">
        <v>719</v>
      </c>
      <c r="N44" s="60">
        <v>-4402</v>
      </c>
      <c r="O44" s="60"/>
      <c r="P44" s="60">
        <v>-65</v>
      </c>
      <c r="Q44" s="60"/>
      <c r="R44" s="60">
        <v>-65</v>
      </c>
      <c r="S44" s="60">
        <v>-36170</v>
      </c>
      <c r="T44" s="60"/>
      <c r="U44" s="60"/>
      <c r="V44" s="60">
        <v>-36170</v>
      </c>
      <c r="W44" s="60">
        <v>-2272</v>
      </c>
      <c r="X44" s="60"/>
      <c r="Y44" s="60">
        <v>-2272</v>
      </c>
      <c r="Z44" s="140">
        <v>0</v>
      </c>
      <c r="AA44" s="155"/>
    </row>
    <row r="45" spans="1:27" ht="13.5">
      <c r="A45" s="138" t="s">
        <v>91</v>
      </c>
      <c r="B45" s="136"/>
      <c r="C45" s="157">
        <v>2334560</v>
      </c>
      <c r="D45" s="157"/>
      <c r="E45" s="158"/>
      <c r="F45" s="159"/>
      <c r="G45" s="159">
        <v>4746</v>
      </c>
      <c r="H45" s="159">
        <v>5166</v>
      </c>
      <c r="I45" s="159">
        <v>13403</v>
      </c>
      <c r="J45" s="159">
        <v>23315</v>
      </c>
      <c r="K45" s="159">
        <v>5757</v>
      </c>
      <c r="L45" s="159">
        <v>-21845</v>
      </c>
      <c r="M45" s="159">
        <v>4746</v>
      </c>
      <c r="N45" s="159">
        <v>-11342</v>
      </c>
      <c r="O45" s="159">
        <v>1664</v>
      </c>
      <c r="P45" s="159">
        <v>-15175</v>
      </c>
      <c r="Q45" s="159"/>
      <c r="R45" s="159">
        <v>-13511</v>
      </c>
      <c r="S45" s="159">
        <v>-6408</v>
      </c>
      <c r="T45" s="159"/>
      <c r="U45" s="159"/>
      <c r="V45" s="159">
        <v>-6408</v>
      </c>
      <c r="W45" s="159">
        <v>-7946</v>
      </c>
      <c r="X45" s="159"/>
      <c r="Y45" s="159">
        <v>-7946</v>
      </c>
      <c r="Z45" s="141">
        <v>0</v>
      </c>
      <c r="AA45" s="157"/>
    </row>
    <row r="46" spans="1:27" ht="13.5">
      <c r="A46" s="138" t="s">
        <v>92</v>
      </c>
      <c r="B46" s="136"/>
      <c r="C46" s="155">
        <v>22308845</v>
      </c>
      <c r="D46" s="155"/>
      <c r="E46" s="156">
        <v>7296733</v>
      </c>
      <c r="F46" s="60">
        <v>6788633</v>
      </c>
      <c r="G46" s="60">
        <v>448169</v>
      </c>
      <c r="H46" s="60">
        <v>479045</v>
      </c>
      <c r="I46" s="60">
        <v>760778</v>
      </c>
      <c r="J46" s="60">
        <v>1687992</v>
      </c>
      <c r="K46" s="60">
        <v>841164</v>
      </c>
      <c r="L46" s="60">
        <v>618024</v>
      </c>
      <c r="M46" s="60">
        <v>448169</v>
      </c>
      <c r="N46" s="60">
        <v>1907357</v>
      </c>
      <c r="O46" s="60">
        <v>545933</v>
      </c>
      <c r="P46" s="60">
        <v>664966</v>
      </c>
      <c r="Q46" s="60">
        <v>511521</v>
      </c>
      <c r="R46" s="60">
        <v>1722420</v>
      </c>
      <c r="S46" s="60">
        <v>-127104</v>
      </c>
      <c r="T46" s="60">
        <v>677164</v>
      </c>
      <c r="U46" s="60">
        <v>1100633</v>
      </c>
      <c r="V46" s="60">
        <v>1650693</v>
      </c>
      <c r="W46" s="60">
        <v>6968462</v>
      </c>
      <c r="X46" s="60">
        <v>7296888</v>
      </c>
      <c r="Y46" s="60">
        <v>-328426</v>
      </c>
      <c r="Z46" s="140">
        <v>-4.5</v>
      </c>
      <c r="AA46" s="155">
        <v>6788633</v>
      </c>
    </row>
    <row r="47" spans="1:27" ht="13.5">
      <c r="A47" s="135" t="s">
        <v>93</v>
      </c>
      <c r="B47" s="142" t="s">
        <v>94</v>
      </c>
      <c r="C47" s="153">
        <v>-1263994</v>
      </c>
      <c r="D47" s="153"/>
      <c r="E47" s="154">
        <v>539600</v>
      </c>
      <c r="F47" s="100"/>
      <c r="G47" s="100">
        <v>24358</v>
      </c>
      <c r="H47" s="100">
        <v>24358</v>
      </c>
      <c r="I47" s="100">
        <v>46989</v>
      </c>
      <c r="J47" s="100">
        <v>95705</v>
      </c>
      <c r="K47" s="100">
        <v>32281</v>
      </c>
      <c r="L47" s="100">
        <v>34545</v>
      </c>
      <c r="M47" s="100">
        <v>24358</v>
      </c>
      <c r="N47" s="100">
        <v>91184</v>
      </c>
      <c r="O47" s="100">
        <v>26558</v>
      </c>
      <c r="P47" s="100">
        <v>28028</v>
      </c>
      <c r="Q47" s="100">
        <v>26808</v>
      </c>
      <c r="R47" s="100">
        <v>81394</v>
      </c>
      <c r="S47" s="100">
        <v>27017</v>
      </c>
      <c r="T47" s="100">
        <v>26808</v>
      </c>
      <c r="U47" s="100">
        <v>26809</v>
      </c>
      <c r="V47" s="100">
        <v>80634</v>
      </c>
      <c r="W47" s="100">
        <v>348917</v>
      </c>
      <c r="X47" s="100">
        <v>523452</v>
      </c>
      <c r="Y47" s="100">
        <v>-174535</v>
      </c>
      <c r="Z47" s="137">
        <v>-33.34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181791249</v>
      </c>
      <c r="D48" s="168">
        <f>+D28+D32+D38+D42+D47</f>
        <v>0</v>
      </c>
      <c r="E48" s="169">
        <f t="shared" si="9"/>
        <v>201080884</v>
      </c>
      <c r="F48" s="73">
        <f t="shared" si="9"/>
        <v>112477022</v>
      </c>
      <c r="G48" s="73">
        <f t="shared" si="9"/>
        <v>7976560</v>
      </c>
      <c r="H48" s="73">
        <f t="shared" si="9"/>
        <v>12080136</v>
      </c>
      <c r="I48" s="73">
        <f t="shared" si="9"/>
        <v>14523736</v>
      </c>
      <c r="J48" s="73">
        <f t="shared" si="9"/>
        <v>34580432</v>
      </c>
      <c r="K48" s="73">
        <f t="shared" si="9"/>
        <v>15399860</v>
      </c>
      <c r="L48" s="73">
        <f t="shared" si="9"/>
        <v>11596303</v>
      </c>
      <c r="M48" s="73">
        <f t="shared" si="9"/>
        <v>7976560</v>
      </c>
      <c r="N48" s="73">
        <f t="shared" si="9"/>
        <v>34972723</v>
      </c>
      <c r="O48" s="73">
        <f t="shared" si="9"/>
        <v>11103859</v>
      </c>
      <c r="P48" s="73">
        <f t="shared" si="9"/>
        <v>13545021</v>
      </c>
      <c r="Q48" s="73">
        <f t="shared" si="9"/>
        <v>13782369</v>
      </c>
      <c r="R48" s="73">
        <f t="shared" si="9"/>
        <v>38431249</v>
      </c>
      <c r="S48" s="73">
        <f t="shared" si="9"/>
        <v>15159081</v>
      </c>
      <c r="T48" s="73">
        <f t="shared" si="9"/>
        <v>24846144</v>
      </c>
      <c r="U48" s="73">
        <f t="shared" si="9"/>
        <v>25194966</v>
      </c>
      <c r="V48" s="73">
        <f t="shared" si="9"/>
        <v>65200191</v>
      </c>
      <c r="W48" s="73">
        <f t="shared" si="9"/>
        <v>173184595</v>
      </c>
      <c r="X48" s="73">
        <f t="shared" si="9"/>
        <v>201115320</v>
      </c>
      <c r="Y48" s="73">
        <f t="shared" si="9"/>
        <v>-27930725</v>
      </c>
      <c r="Z48" s="170">
        <f>+IF(X48&lt;&gt;0,+(Y48/X48)*100,0)</f>
        <v>-13.88791515236134</v>
      </c>
      <c r="AA48" s="168">
        <f>+AA28+AA32+AA38+AA42+AA47</f>
        <v>112477022</v>
      </c>
    </row>
    <row r="49" spans="1:27" ht="13.5">
      <c r="A49" s="148" t="s">
        <v>49</v>
      </c>
      <c r="B49" s="149"/>
      <c r="C49" s="171">
        <f aca="true" t="shared" si="10" ref="C49:Y49">+C25-C48</f>
        <v>-11156837</v>
      </c>
      <c r="D49" s="171">
        <f>+D25-D48</f>
        <v>0</v>
      </c>
      <c r="E49" s="172">
        <f t="shared" si="10"/>
        <v>-12174218</v>
      </c>
      <c r="F49" s="173">
        <f t="shared" si="10"/>
        <v>23388401</v>
      </c>
      <c r="G49" s="173">
        <f t="shared" si="10"/>
        <v>43015704</v>
      </c>
      <c r="H49" s="173">
        <f t="shared" si="10"/>
        <v>-6055314</v>
      </c>
      <c r="I49" s="173">
        <f t="shared" si="10"/>
        <v>-11228054</v>
      </c>
      <c r="J49" s="173">
        <f t="shared" si="10"/>
        <v>25732336</v>
      </c>
      <c r="K49" s="173">
        <f t="shared" si="10"/>
        <v>-12682711</v>
      </c>
      <c r="L49" s="173">
        <f t="shared" si="10"/>
        <v>32258387</v>
      </c>
      <c r="M49" s="173">
        <f t="shared" si="10"/>
        <v>43015704</v>
      </c>
      <c r="N49" s="173">
        <f t="shared" si="10"/>
        <v>62591380</v>
      </c>
      <c r="O49" s="173">
        <f t="shared" si="10"/>
        <v>1456453</v>
      </c>
      <c r="P49" s="173">
        <f t="shared" si="10"/>
        <v>-8807716</v>
      </c>
      <c r="Q49" s="173">
        <f t="shared" si="10"/>
        <v>18580263</v>
      </c>
      <c r="R49" s="173">
        <f t="shared" si="10"/>
        <v>11229000</v>
      </c>
      <c r="S49" s="173">
        <f t="shared" si="10"/>
        <v>-260589</v>
      </c>
      <c r="T49" s="173">
        <f t="shared" si="10"/>
        <v>-13333886</v>
      </c>
      <c r="U49" s="173">
        <f t="shared" si="10"/>
        <v>15984411</v>
      </c>
      <c r="V49" s="173">
        <f t="shared" si="10"/>
        <v>2389936</v>
      </c>
      <c r="W49" s="173">
        <f t="shared" si="10"/>
        <v>101942652</v>
      </c>
      <c r="X49" s="173">
        <f>IF(F25=F48,0,X25-X48)</f>
        <v>71339</v>
      </c>
      <c r="Y49" s="173">
        <f t="shared" si="10"/>
        <v>101871313</v>
      </c>
      <c r="Z49" s="174">
        <f>+IF(X49&lt;&gt;0,+(Y49/X49)*100,0)</f>
        <v>142798.90803067046</v>
      </c>
      <c r="AA49" s="171">
        <f>+AA25-AA48</f>
        <v>23388401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3719278</v>
      </c>
      <c r="D5" s="155">
        <v>0</v>
      </c>
      <c r="E5" s="156">
        <v>2851000</v>
      </c>
      <c r="F5" s="60">
        <v>3433543</v>
      </c>
      <c r="G5" s="60">
        <v>-500</v>
      </c>
      <c r="H5" s="60">
        <v>4168860</v>
      </c>
      <c r="I5" s="60">
        <v>-34817</v>
      </c>
      <c r="J5" s="60">
        <v>4133543</v>
      </c>
      <c r="K5" s="60">
        <v>0</v>
      </c>
      <c r="L5" s="60">
        <v>0</v>
      </c>
      <c r="M5" s="60">
        <v>-500</v>
      </c>
      <c r="N5" s="60">
        <v>-500</v>
      </c>
      <c r="O5" s="60">
        <v>-18827</v>
      </c>
      <c r="P5" s="60">
        <v>-1448</v>
      </c>
      <c r="Q5" s="60">
        <v>202192</v>
      </c>
      <c r="R5" s="60">
        <v>181917</v>
      </c>
      <c r="S5" s="60">
        <v>-293550</v>
      </c>
      <c r="T5" s="60">
        <v>-5343</v>
      </c>
      <c r="U5" s="60">
        <v>292109</v>
      </c>
      <c r="V5" s="60">
        <v>-6784</v>
      </c>
      <c r="W5" s="60">
        <v>4308176</v>
      </c>
      <c r="X5" s="60">
        <v>2850996</v>
      </c>
      <c r="Y5" s="60">
        <v>1457180</v>
      </c>
      <c r="Z5" s="140">
        <v>51.11</v>
      </c>
      <c r="AA5" s="155">
        <v>3433543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8368746</v>
      </c>
      <c r="D7" s="155">
        <v>0</v>
      </c>
      <c r="E7" s="156">
        <v>13482761</v>
      </c>
      <c r="F7" s="60">
        <v>0</v>
      </c>
      <c r="G7" s="60">
        <v>394288</v>
      </c>
      <c r="H7" s="60">
        <v>697113</v>
      </c>
      <c r="I7" s="60">
        <v>808011</v>
      </c>
      <c r="J7" s="60">
        <v>1899412</v>
      </c>
      <c r="K7" s="60">
        <v>748849</v>
      </c>
      <c r="L7" s="60">
        <v>797301</v>
      </c>
      <c r="M7" s="60">
        <v>394288</v>
      </c>
      <c r="N7" s="60">
        <v>1940438</v>
      </c>
      <c r="O7" s="60">
        <v>867533</v>
      </c>
      <c r="P7" s="60">
        <v>682772</v>
      </c>
      <c r="Q7" s="60">
        <v>764509</v>
      </c>
      <c r="R7" s="60">
        <v>2314814</v>
      </c>
      <c r="S7" s="60">
        <v>-825089</v>
      </c>
      <c r="T7" s="60">
        <v>-2461249</v>
      </c>
      <c r="U7" s="60">
        <v>4624571</v>
      </c>
      <c r="V7" s="60">
        <v>1338233</v>
      </c>
      <c r="W7" s="60">
        <v>7492897</v>
      </c>
      <c r="X7" s="60">
        <v>13482756</v>
      </c>
      <c r="Y7" s="60">
        <v>-5989859</v>
      </c>
      <c r="Z7" s="140">
        <v>-44.43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27</v>
      </c>
      <c r="U8" s="60">
        <v>0</v>
      </c>
      <c r="V8" s="60">
        <v>27</v>
      </c>
      <c r="W8" s="60">
        <v>27</v>
      </c>
      <c r="X8" s="60"/>
      <c r="Y8" s="60">
        <v>27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734</v>
      </c>
      <c r="L9" s="60">
        <v>0</v>
      </c>
      <c r="M9" s="60">
        <v>0</v>
      </c>
      <c r="N9" s="60">
        <v>734</v>
      </c>
      <c r="O9" s="60">
        <v>0</v>
      </c>
      <c r="P9" s="60">
        <v>0</v>
      </c>
      <c r="Q9" s="60">
        <v>0</v>
      </c>
      <c r="R9" s="60">
        <v>0</v>
      </c>
      <c r="S9" s="60">
        <v>712</v>
      </c>
      <c r="T9" s="60">
        <v>-46749</v>
      </c>
      <c r="U9" s="60">
        <v>-316</v>
      </c>
      <c r="V9" s="60">
        <v>-46353</v>
      </c>
      <c r="W9" s="60">
        <v>-45619</v>
      </c>
      <c r="X9" s="60"/>
      <c r="Y9" s="60">
        <v>-45619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2810797</v>
      </c>
      <c r="D10" s="155">
        <v>0</v>
      </c>
      <c r="E10" s="156">
        <v>2532640</v>
      </c>
      <c r="F10" s="54">
        <v>2845764</v>
      </c>
      <c r="G10" s="54">
        <v>238764</v>
      </c>
      <c r="H10" s="54">
        <v>211994</v>
      </c>
      <c r="I10" s="54">
        <v>404394</v>
      </c>
      <c r="J10" s="54">
        <v>855152</v>
      </c>
      <c r="K10" s="54">
        <v>316967</v>
      </c>
      <c r="L10" s="54">
        <v>325806</v>
      </c>
      <c r="M10" s="54">
        <v>238764</v>
      </c>
      <c r="N10" s="54">
        <v>881537</v>
      </c>
      <c r="O10" s="54">
        <v>246204</v>
      </c>
      <c r="P10" s="54">
        <v>234983</v>
      </c>
      <c r="Q10" s="54">
        <v>291816</v>
      </c>
      <c r="R10" s="54">
        <v>773003</v>
      </c>
      <c r="S10" s="54">
        <v>-225973</v>
      </c>
      <c r="T10" s="54">
        <v>253632</v>
      </c>
      <c r="U10" s="54">
        <v>238365</v>
      </c>
      <c r="V10" s="54">
        <v>266024</v>
      </c>
      <c r="W10" s="54">
        <v>2775716</v>
      </c>
      <c r="X10" s="54">
        <v>2532636</v>
      </c>
      <c r="Y10" s="54">
        <v>243080</v>
      </c>
      <c r="Z10" s="184">
        <v>9.6</v>
      </c>
      <c r="AA10" s="130">
        <v>2845764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31847</v>
      </c>
      <c r="H11" s="60">
        <v>0</v>
      </c>
      <c r="I11" s="60">
        <v>0</v>
      </c>
      <c r="J11" s="60">
        <v>31847</v>
      </c>
      <c r="K11" s="60">
        <v>1254</v>
      </c>
      <c r="L11" s="60">
        <v>-6570</v>
      </c>
      <c r="M11" s="60">
        <v>31847</v>
      </c>
      <c r="N11" s="60">
        <v>26531</v>
      </c>
      <c r="O11" s="60">
        <v>5167</v>
      </c>
      <c r="P11" s="60">
        <v>19044</v>
      </c>
      <c r="Q11" s="60">
        <v>3816</v>
      </c>
      <c r="R11" s="60">
        <v>28027</v>
      </c>
      <c r="S11" s="60">
        <v>-263</v>
      </c>
      <c r="T11" s="60">
        <v>0</v>
      </c>
      <c r="U11" s="60">
        <v>15605</v>
      </c>
      <c r="V11" s="60">
        <v>15342</v>
      </c>
      <c r="W11" s="60">
        <v>101747</v>
      </c>
      <c r="X11" s="60"/>
      <c r="Y11" s="60">
        <v>101747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720791</v>
      </c>
      <c r="D12" s="155">
        <v>0</v>
      </c>
      <c r="E12" s="156">
        <v>632588</v>
      </c>
      <c r="F12" s="60">
        <v>708226</v>
      </c>
      <c r="G12" s="60">
        <v>58929</v>
      </c>
      <c r="H12" s="60">
        <v>59637</v>
      </c>
      <c r="I12" s="60">
        <v>60227</v>
      </c>
      <c r="J12" s="60">
        <v>178793</v>
      </c>
      <c r="K12" s="60">
        <v>58832</v>
      </c>
      <c r="L12" s="60">
        <v>59162</v>
      </c>
      <c r="M12" s="60">
        <v>58929</v>
      </c>
      <c r="N12" s="60">
        <v>176923</v>
      </c>
      <c r="O12" s="60">
        <v>63370</v>
      </c>
      <c r="P12" s="60">
        <v>59533</v>
      </c>
      <c r="Q12" s="60">
        <v>116769</v>
      </c>
      <c r="R12" s="60">
        <v>239672</v>
      </c>
      <c r="S12" s="60">
        <v>-32937</v>
      </c>
      <c r="T12" s="60">
        <v>48026</v>
      </c>
      <c r="U12" s="60">
        <v>58665</v>
      </c>
      <c r="V12" s="60">
        <v>73754</v>
      </c>
      <c r="W12" s="60">
        <v>669142</v>
      </c>
      <c r="X12" s="60">
        <v>632592</v>
      </c>
      <c r="Y12" s="60">
        <v>36550</v>
      </c>
      <c r="Z12" s="140">
        <v>5.78</v>
      </c>
      <c r="AA12" s="155">
        <v>708226</v>
      </c>
    </row>
    <row r="13" spans="1:27" ht="13.5">
      <c r="A13" s="181" t="s">
        <v>109</v>
      </c>
      <c r="B13" s="185"/>
      <c r="C13" s="155">
        <v>3349949</v>
      </c>
      <c r="D13" s="155">
        <v>0</v>
      </c>
      <c r="E13" s="156">
        <v>2185866</v>
      </c>
      <c r="F13" s="60">
        <v>3399026</v>
      </c>
      <c r="G13" s="60">
        <v>110831</v>
      </c>
      <c r="H13" s="60">
        <v>485957</v>
      </c>
      <c r="I13" s="60">
        <v>491355</v>
      </c>
      <c r="J13" s="60">
        <v>1088143</v>
      </c>
      <c r="K13" s="60">
        <v>265859</v>
      </c>
      <c r="L13" s="60">
        <v>309531</v>
      </c>
      <c r="M13" s="60">
        <v>110831</v>
      </c>
      <c r="N13" s="60">
        <v>686221</v>
      </c>
      <c r="O13" s="60">
        <v>361874</v>
      </c>
      <c r="P13" s="60">
        <v>402019</v>
      </c>
      <c r="Q13" s="60">
        <v>359392</v>
      </c>
      <c r="R13" s="60">
        <v>1123285</v>
      </c>
      <c r="S13" s="60">
        <v>-473165</v>
      </c>
      <c r="T13" s="60">
        <v>329164</v>
      </c>
      <c r="U13" s="60">
        <v>220997</v>
      </c>
      <c r="V13" s="60">
        <v>76996</v>
      </c>
      <c r="W13" s="60">
        <v>2974645</v>
      </c>
      <c r="X13" s="60">
        <v>2185872</v>
      </c>
      <c r="Y13" s="60">
        <v>788773</v>
      </c>
      <c r="Z13" s="140">
        <v>36.09</v>
      </c>
      <c r="AA13" s="155">
        <v>3399026</v>
      </c>
    </row>
    <row r="14" spans="1:27" ht="13.5">
      <c r="A14" s="181" t="s">
        <v>110</v>
      </c>
      <c r="B14" s="185"/>
      <c r="C14" s="155">
        <v>3929602</v>
      </c>
      <c r="D14" s="155">
        <v>0</v>
      </c>
      <c r="E14" s="156">
        <v>2680994</v>
      </c>
      <c r="F14" s="60">
        <v>3773692</v>
      </c>
      <c r="G14" s="60">
        <v>327211</v>
      </c>
      <c r="H14" s="60">
        <v>0</v>
      </c>
      <c r="I14" s="60">
        <v>339781</v>
      </c>
      <c r="J14" s="60">
        <v>666992</v>
      </c>
      <c r="K14" s="60">
        <v>343630</v>
      </c>
      <c r="L14" s="60">
        <v>356176</v>
      </c>
      <c r="M14" s="60">
        <v>327211</v>
      </c>
      <c r="N14" s="60">
        <v>1027017</v>
      </c>
      <c r="O14" s="60">
        <v>382372</v>
      </c>
      <c r="P14" s="60">
        <v>385141</v>
      </c>
      <c r="Q14" s="60">
        <v>385863</v>
      </c>
      <c r="R14" s="60">
        <v>1153376</v>
      </c>
      <c r="S14" s="60">
        <v>-389407</v>
      </c>
      <c r="T14" s="60">
        <v>370911</v>
      </c>
      <c r="U14" s="60">
        <v>662098</v>
      </c>
      <c r="V14" s="60">
        <v>643602</v>
      </c>
      <c r="W14" s="60">
        <v>3490987</v>
      </c>
      <c r="X14" s="60">
        <v>2680992</v>
      </c>
      <c r="Y14" s="60">
        <v>809995</v>
      </c>
      <c r="Z14" s="140">
        <v>30.21</v>
      </c>
      <c r="AA14" s="155">
        <v>3773692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107783</v>
      </c>
      <c r="D16" s="155">
        <v>0</v>
      </c>
      <c r="E16" s="156">
        <v>118738</v>
      </c>
      <c r="F16" s="60">
        <v>0</v>
      </c>
      <c r="G16" s="60">
        <v>10300</v>
      </c>
      <c r="H16" s="60">
        <v>0</v>
      </c>
      <c r="I16" s="60">
        <v>0</v>
      </c>
      <c r="J16" s="60">
        <v>10300</v>
      </c>
      <c r="K16" s="60">
        <v>0</v>
      </c>
      <c r="L16" s="60">
        <v>0</v>
      </c>
      <c r="M16" s="60">
        <v>10300</v>
      </c>
      <c r="N16" s="60">
        <v>10300</v>
      </c>
      <c r="O16" s="60">
        <v>3900</v>
      </c>
      <c r="P16" s="60">
        <v>4400</v>
      </c>
      <c r="Q16" s="60">
        <v>10600</v>
      </c>
      <c r="R16" s="60">
        <v>18900</v>
      </c>
      <c r="S16" s="60">
        <v>-6900</v>
      </c>
      <c r="T16" s="60">
        <v>4000</v>
      </c>
      <c r="U16" s="60">
        <v>300</v>
      </c>
      <c r="V16" s="60">
        <v>-2600</v>
      </c>
      <c r="W16" s="60">
        <v>36900</v>
      </c>
      <c r="X16" s="60">
        <v>118740</v>
      </c>
      <c r="Y16" s="60">
        <v>-81840</v>
      </c>
      <c r="Z16" s="140">
        <v>-68.92</v>
      </c>
      <c r="AA16" s="155">
        <v>0</v>
      </c>
    </row>
    <row r="17" spans="1:27" ht="13.5">
      <c r="A17" s="181" t="s">
        <v>113</v>
      </c>
      <c r="B17" s="185"/>
      <c r="C17" s="155">
        <v>462097</v>
      </c>
      <c r="D17" s="155">
        <v>0</v>
      </c>
      <c r="E17" s="156">
        <v>522017</v>
      </c>
      <c r="F17" s="60">
        <v>3886</v>
      </c>
      <c r="G17" s="60">
        <v>37059</v>
      </c>
      <c r="H17" s="60">
        <v>37758</v>
      </c>
      <c r="I17" s="60">
        <v>34027</v>
      </c>
      <c r="J17" s="60">
        <v>108844</v>
      </c>
      <c r="K17" s="60">
        <v>47571</v>
      </c>
      <c r="L17" s="60">
        <v>49029</v>
      </c>
      <c r="M17" s="60">
        <v>37059</v>
      </c>
      <c r="N17" s="60">
        <v>133659</v>
      </c>
      <c r="O17" s="60">
        <v>37455</v>
      </c>
      <c r="P17" s="60">
        <v>62775</v>
      </c>
      <c r="Q17" s="60">
        <v>45916</v>
      </c>
      <c r="R17" s="60">
        <v>146146</v>
      </c>
      <c r="S17" s="60">
        <v>-64536</v>
      </c>
      <c r="T17" s="60">
        <v>36838</v>
      </c>
      <c r="U17" s="60">
        <v>27355</v>
      </c>
      <c r="V17" s="60">
        <v>-343</v>
      </c>
      <c r="W17" s="60">
        <v>388306</v>
      </c>
      <c r="X17" s="60">
        <v>522012</v>
      </c>
      <c r="Y17" s="60">
        <v>-133706</v>
      </c>
      <c r="Z17" s="140">
        <v>-25.61</v>
      </c>
      <c r="AA17" s="155">
        <v>3886</v>
      </c>
    </row>
    <row r="18" spans="1:27" ht="13.5">
      <c r="A18" s="183" t="s">
        <v>114</v>
      </c>
      <c r="B18" s="182"/>
      <c r="C18" s="155">
        <v>65702</v>
      </c>
      <c r="D18" s="155">
        <v>0</v>
      </c>
      <c r="E18" s="156">
        <v>1345004</v>
      </c>
      <c r="F18" s="60">
        <v>0</v>
      </c>
      <c r="G18" s="60">
        <v>6725</v>
      </c>
      <c r="H18" s="60">
        <v>5538</v>
      </c>
      <c r="I18" s="60">
        <v>4986</v>
      </c>
      <c r="J18" s="60">
        <v>17249</v>
      </c>
      <c r="K18" s="60">
        <v>6818</v>
      </c>
      <c r="L18" s="60">
        <v>5320</v>
      </c>
      <c r="M18" s="60">
        <v>6725</v>
      </c>
      <c r="N18" s="60">
        <v>18863</v>
      </c>
      <c r="O18" s="60">
        <v>125</v>
      </c>
      <c r="P18" s="60">
        <v>5220</v>
      </c>
      <c r="Q18" s="60">
        <v>5319</v>
      </c>
      <c r="R18" s="60">
        <v>10664</v>
      </c>
      <c r="S18" s="60">
        <v>-452</v>
      </c>
      <c r="T18" s="60">
        <v>5359</v>
      </c>
      <c r="U18" s="60">
        <v>5651</v>
      </c>
      <c r="V18" s="60">
        <v>10558</v>
      </c>
      <c r="W18" s="60">
        <v>57334</v>
      </c>
      <c r="X18" s="60">
        <v>1345008</v>
      </c>
      <c r="Y18" s="60">
        <v>-1287674</v>
      </c>
      <c r="Z18" s="140">
        <v>-95.74</v>
      </c>
      <c r="AA18" s="155">
        <v>0</v>
      </c>
    </row>
    <row r="19" spans="1:27" ht="13.5">
      <c r="A19" s="181" t="s">
        <v>34</v>
      </c>
      <c r="B19" s="185"/>
      <c r="C19" s="155">
        <v>112880725</v>
      </c>
      <c r="D19" s="155">
        <v>0</v>
      </c>
      <c r="E19" s="156">
        <v>131473300</v>
      </c>
      <c r="F19" s="60">
        <v>120855245</v>
      </c>
      <c r="G19" s="60">
        <v>49755599</v>
      </c>
      <c r="H19" s="60">
        <v>312423</v>
      </c>
      <c r="I19" s="60">
        <v>379368</v>
      </c>
      <c r="J19" s="60">
        <v>50447390</v>
      </c>
      <c r="K19" s="60">
        <v>-536259</v>
      </c>
      <c r="L19" s="60">
        <v>39749903</v>
      </c>
      <c r="M19" s="60">
        <v>49755599</v>
      </c>
      <c r="N19" s="60">
        <v>88969243</v>
      </c>
      <c r="O19" s="60">
        <v>197342</v>
      </c>
      <c r="P19" s="60">
        <v>894744</v>
      </c>
      <c r="Q19" s="60">
        <v>30012773</v>
      </c>
      <c r="R19" s="60">
        <v>31104859</v>
      </c>
      <c r="S19" s="60">
        <v>-1818973</v>
      </c>
      <c r="T19" s="60">
        <v>364668</v>
      </c>
      <c r="U19" s="60">
        <v>18080993</v>
      </c>
      <c r="V19" s="60">
        <v>16626688</v>
      </c>
      <c r="W19" s="60">
        <v>187148180</v>
      </c>
      <c r="X19" s="60">
        <v>143753304</v>
      </c>
      <c r="Y19" s="60">
        <v>43394876</v>
      </c>
      <c r="Z19" s="140">
        <v>30.19</v>
      </c>
      <c r="AA19" s="155">
        <v>120855245</v>
      </c>
    </row>
    <row r="20" spans="1:27" ht="13.5">
      <c r="A20" s="181" t="s">
        <v>35</v>
      </c>
      <c r="B20" s="185"/>
      <c r="C20" s="155">
        <v>2893261</v>
      </c>
      <c r="D20" s="155">
        <v>0</v>
      </c>
      <c r="E20" s="156">
        <v>467058</v>
      </c>
      <c r="F20" s="54">
        <v>435653</v>
      </c>
      <c r="G20" s="54">
        <v>21211</v>
      </c>
      <c r="H20" s="54">
        <v>45542</v>
      </c>
      <c r="I20" s="54">
        <v>103997</v>
      </c>
      <c r="J20" s="54">
        <v>170750</v>
      </c>
      <c r="K20" s="54">
        <v>38049</v>
      </c>
      <c r="L20" s="54">
        <v>113528</v>
      </c>
      <c r="M20" s="54">
        <v>21211</v>
      </c>
      <c r="N20" s="54">
        <v>172788</v>
      </c>
      <c r="O20" s="54">
        <v>9797</v>
      </c>
      <c r="P20" s="54">
        <v>209801</v>
      </c>
      <c r="Q20" s="54">
        <v>64969</v>
      </c>
      <c r="R20" s="54">
        <v>284567</v>
      </c>
      <c r="S20" s="54">
        <v>-75232</v>
      </c>
      <c r="T20" s="54">
        <v>28296</v>
      </c>
      <c r="U20" s="54">
        <v>23641</v>
      </c>
      <c r="V20" s="54">
        <v>-23295</v>
      </c>
      <c r="W20" s="54">
        <v>604810</v>
      </c>
      <c r="X20" s="54">
        <v>467052</v>
      </c>
      <c r="Y20" s="54">
        <v>137758</v>
      </c>
      <c r="Z20" s="184">
        <v>29.5</v>
      </c>
      <c r="AA20" s="130">
        <v>435653</v>
      </c>
    </row>
    <row r="21" spans="1:27" ht="13.5">
      <c r="A21" s="181" t="s">
        <v>115</v>
      </c>
      <c r="B21" s="185"/>
      <c r="C21" s="155">
        <v>926454</v>
      </c>
      <c r="D21" s="155">
        <v>0</v>
      </c>
      <c r="E21" s="156">
        <v>0</v>
      </c>
      <c r="F21" s="60">
        <v>410388</v>
      </c>
      <c r="G21" s="60">
        <v>0</v>
      </c>
      <c r="H21" s="60">
        <v>0</v>
      </c>
      <c r="I21" s="82">
        <v>0</v>
      </c>
      <c r="J21" s="60">
        <v>0</v>
      </c>
      <c r="K21" s="60">
        <v>410388</v>
      </c>
      <c r="L21" s="60">
        <v>0</v>
      </c>
      <c r="M21" s="60">
        <v>0</v>
      </c>
      <c r="N21" s="60">
        <v>410388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410388</v>
      </c>
      <c r="X21" s="60"/>
      <c r="Y21" s="60">
        <v>410388</v>
      </c>
      <c r="Z21" s="140">
        <v>0</v>
      </c>
      <c r="AA21" s="155">
        <v>410388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140235185</v>
      </c>
      <c r="D22" s="188">
        <f>SUM(D5:D21)</f>
        <v>0</v>
      </c>
      <c r="E22" s="189">
        <f t="shared" si="0"/>
        <v>158291966</v>
      </c>
      <c r="F22" s="190">
        <f t="shared" si="0"/>
        <v>135865423</v>
      </c>
      <c r="G22" s="190">
        <f t="shared" si="0"/>
        <v>50992264</v>
      </c>
      <c r="H22" s="190">
        <f t="shared" si="0"/>
        <v>6024822</v>
      </c>
      <c r="I22" s="190">
        <f t="shared" si="0"/>
        <v>2591329</v>
      </c>
      <c r="J22" s="190">
        <f t="shared" si="0"/>
        <v>59608415</v>
      </c>
      <c r="K22" s="190">
        <f t="shared" si="0"/>
        <v>1702692</v>
      </c>
      <c r="L22" s="190">
        <f t="shared" si="0"/>
        <v>41759186</v>
      </c>
      <c r="M22" s="190">
        <f t="shared" si="0"/>
        <v>50992264</v>
      </c>
      <c r="N22" s="190">
        <f t="shared" si="0"/>
        <v>94454142</v>
      </c>
      <c r="O22" s="190">
        <f t="shared" si="0"/>
        <v>2156312</v>
      </c>
      <c r="P22" s="190">
        <f t="shared" si="0"/>
        <v>2958984</v>
      </c>
      <c r="Q22" s="190">
        <f t="shared" si="0"/>
        <v>32263934</v>
      </c>
      <c r="R22" s="190">
        <f t="shared" si="0"/>
        <v>37379230</v>
      </c>
      <c r="S22" s="190">
        <f t="shared" si="0"/>
        <v>-4205765</v>
      </c>
      <c r="T22" s="190">
        <f t="shared" si="0"/>
        <v>-1072420</v>
      </c>
      <c r="U22" s="190">
        <f t="shared" si="0"/>
        <v>24250034</v>
      </c>
      <c r="V22" s="190">
        <f t="shared" si="0"/>
        <v>18971849</v>
      </c>
      <c r="W22" s="190">
        <f t="shared" si="0"/>
        <v>210413636</v>
      </c>
      <c r="X22" s="190">
        <f t="shared" si="0"/>
        <v>170571960</v>
      </c>
      <c r="Y22" s="190">
        <f t="shared" si="0"/>
        <v>39841676</v>
      </c>
      <c r="Z22" s="191">
        <f>+IF(X22&lt;&gt;0,+(Y22/X22)*100,0)</f>
        <v>23.357693726448357</v>
      </c>
      <c r="AA22" s="188">
        <f>SUM(AA5:AA21)</f>
        <v>135865423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42782608</v>
      </c>
      <c r="D25" s="155">
        <v>0</v>
      </c>
      <c r="E25" s="156">
        <v>59213779</v>
      </c>
      <c r="F25" s="60">
        <v>45920815</v>
      </c>
      <c r="G25" s="60">
        <v>3306089</v>
      </c>
      <c r="H25" s="60">
        <v>3342421</v>
      </c>
      <c r="I25" s="60">
        <v>4164925</v>
      </c>
      <c r="J25" s="60">
        <v>10813435</v>
      </c>
      <c r="K25" s="60">
        <v>4210350</v>
      </c>
      <c r="L25" s="60">
        <v>3777968</v>
      </c>
      <c r="M25" s="60">
        <v>3306089</v>
      </c>
      <c r="N25" s="60">
        <v>11294407</v>
      </c>
      <c r="O25" s="60">
        <v>4011402</v>
      </c>
      <c r="P25" s="60">
        <v>4243834</v>
      </c>
      <c r="Q25" s="60">
        <v>4276923</v>
      </c>
      <c r="R25" s="60">
        <v>12532159</v>
      </c>
      <c r="S25" s="60">
        <v>4155737</v>
      </c>
      <c r="T25" s="60">
        <v>4167230</v>
      </c>
      <c r="U25" s="60">
        <v>3995373</v>
      </c>
      <c r="V25" s="60">
        <v>12318340</v>
      </c>
      <c r="W25" s="60">
        <v>46958341</v>
      </c>
      <c r="X25" s="60">
        <v>59251872</v>
      </c>
      <c r="Y25" s="60">
        <v>-12293531</v>
      </c>
      <c r="Z25" s="140">
        <v>-20.75</v>
      </c>
      <c r="AA25" s="155">
        <v>45920815</v>
      </c>
    </row>
    <row r="26" spans="1:27" ht="13.5">
      <c r="A26" s="183" t="s">
        <v>38</v>
      </c>
      <c r="B26" s="182"/>
      <c r="C26" s="155">
        <v>10103758</v>
      </c>
      <c r="D26" s="155">
        <v>0</v>
      </c>
      <c r="E26" s="156">
        <v>10739427</v>
      </c>
      <c r="F26" s="60">
        <v>10895855</v>
      </c>
      <c r="G26" s="60">
        <v>862579</v>
      </c>
      <c r="H26" s="60">
        <v>861415</v>
      </c>
      <c r="I26" s="60">
        <v>861295</v>
      </c>
      <c r="J26" s="60">
        <v>2585289</v>
      </c>
      <c r="K26" s="60">
        <v>861295</v>
      </c>
      <c r="L26" s="60">
        <v>861295</v>
      </c>
      <c r="M26" s="60">
        <v>862579</v>
      </c>
      <c r="N26" s="60">
        <v>2585169</v>
      </c>
      <c r="O26" s="60">
        <v>1168739</v>
      </c>
      <c r="P26" s="60">
        <v>907986</v>
      </c>
      <c r="Q26" s="60">
        <v>907986</v>
      </c>
      <c r="R26" s="60">
        <v>2984711</v>
      </c>
      <c r="S26" s="60">
        <v>956021</v>
      </c>
      <c r="T26" s="60">
        <v>887207</v>
      </c>
      <c r="U26" s="60">
        <v>887207</v>
      </c>
      <c r="V26" s="60">
        <v>2730435</v>
      </c>
      <c r="W26" s="60">
        <v>10885604</v>
      </c>
      <c r="X26" s="60">
        <v>10739244</v>
      </c>
      <c r="Y26" s="60">
        <v>146360</v>
      </c>
      <c r="Z26" s="140">
        <v>1.36</v>
      </c>
      <c r="AA26" s="155">
        <v>10895855</v>
      </c>
    </row>
    <row r="27" spans="1:27" ht="13.5">
      <c r="A27" s="183" t="s">
        <v>118</v>
      </c>
      <c r="B27" s="182"/>
      <c r="C27" s="155">
        <v>13567042</v>
      </c>
      <c r="D27" s="155">
        <v>0</v>
      </c>
      <c r="E27" s="156">
        <v>1303000</v>
      </c>
      <c r="F27" s="60">
        <v>1300000</v>
      </c>
      <c r="G27" s="60">
        <v>107900</v>
      </c>
      <c r="H27" s="60">
        <v>0</v>
      </c>
      <c r="I27" s="60">
        <v>107900</v>
      </c>
      <c r="J27" s="60">
        <v>215800</v>
      </c>
      <c r="K27" s="60">
        <v>107900</v>
      </c>
      <c r="L27" s="60">
        <v>107900</v>
      </c>
      <c r="M27" s="60">
        <v>107900</v>
      </c>
      <c r="N27" s="60">
        <v>323700</v>
      </c>
      <c r="O27" s="60">
        <v>107900</v>
      </c>
      <c r="P27" s="60">
        <v>107900</v>
      </c>
      <c r="Q27" s="60">
        <v>107900</v>
      </c>
      <c r="R27" s="60">
        <v>323700</v>
      </c>
      <c r="S27" s="60">
        <v>190900</v>
      </c>
      <c r="T27" s="60">
        <v>190900</v>
      </c>
      <c r="U27" s="60">
        <v>947100</v>
      </c>
      <c r="V27" s="60">
        <v>1328900</v>
      </c>
      <c r="W27" s="60">
        <v>2192100</v>
      </c>
      <c r="X27" s="60">
        <v>1299996</v>
      </c>
      <c r="Y27" s="60">
        <v>892104</v>
      </c>
      <c r="Z27" s="140">
        <v>68.62</v>
      </c>
      <c r="AA27" s="155">
        <v>1300000</v>
      </c>
    </row>
    <row r="28" spans="1:27" ht="13.5">
      <c r="A28" s="183" t="s">
        <v>39</v>
      </c>
      <c r="B28" s="182"/>
      <c r="C28" s="155">
        <v>31314205</v>
      </c>
      <c r="D28" s="155">
        <v>0</v>
      </c>
      <c r="E28" s="156">
        <v>24503017</v>
      </c>
      <c r="F28" s="60">
        <v>1978634</v>
      </c>
      <c r="G28" s="60">
        <v>2019289</v>
      </c>
      <c r="H28" s="60">
        <v>2127189</v>
      </c>
      <c r="I28" s="60">
        <v>2019289</v>
      </c>
      <c r="J28" s="60">
        <v>6165767</v>
      </c>
      <c r="K28" s="60">
        <v>2019289</v>
      </c>
      <c r="L28" s="60">
        <v>2019289</v>
      </c>
      <c r="M28" s="60">
        <v>2019289</v>
      </c>
      <c r="N28" s="60">
        <v>6057867</v>
      </c>
      <c r="O28" s="60">
        <v>2019289</v>
      </c>
      <c r="P28" s="60">
        <v>2019289</v>
      </c>
      <c r="Q28" s="60">
        <v>2019289</v>
      </c>
      <c r="R28" s="60">
        <v>6057867</v>
      </c>
      <c r="S28" s="60">
        <v>2019289</v>
      </c>
      <c r="T28" s="60">
        <v>2019289</v>
      </c>
      <c r="U28" s="60">
        <v>2116593</v>
      </c>
      <c r="V28" s="60">
        <v>6155171</v>
      </c>
      <c r="W28" s="60">
        <v>24436672</v>
      </c>
      <c r="X28" s="60">
        <v>24502536</v>
      </c>
      <c r="Y28" s="60">
        <v>-65864</v>
      </c>
      <c r="Z28" s="140">
        <v>-0.27</v>
      </c>
      <c r="AA28" s="155">
        <v>1978634</v>
      </c>
    </row>
    <row r="29" spans="1:27" ht="13.5">
      <c r="A29" s="183" t="s">
        <v>40</v>
      </c>
      <c r="B29" s="182"/>
      <c r="C29" s="155">
        <v>786929</v>
      </c>
      <c r="D29" s="155">
        <v>0</v>
      </c>
      <c r="E29" s="156">
        <v>730000</v>
      </c>
      <c r="F29" s="60">
        <v>400000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729996</v>
      </c>
      <c r="Y29" s="60">
        <v>-729996</v>
      </c>
      <c r="Z29" s="140">
        <v>-100</v>
      </c>
      <c r="AA29" s="155">
        <v>400000</v>
      </c>
    </row>
    <row r="30" spans="1:27" ht="13.5">
      <c r="A30" s="183" t="s">
        <v>119</v>
      </c>
      <c r="B30" s="182"/>
      <c r="C30" s="155">
        <v>14809208</v>
      </c>
      <c r="D30" s="155">
        <v>0</v>
      </c>
      <c r="E30" s="156">
        <v>18039661</v>
      </c>
      <c r="F30" s="60">
        <v>0</v>
      </c>
      <c r="G30" s="60">
        <v>12227</v>
      </c>
      <c r="H30" s="60">
        <v>3331478</v>
      </c>
      <c r="I30" s="60">
        <v>1693934</v>
      </c>
      <c r="J30" s="60">
        <v>5037639</v>
      </c>
      <c r="K30" s="60">
        <v>1213959</v>
      </c>
      <c r="L30" s="60">
        <v>1165205</v>
      </c>
      <c r="M30" s="60">
        <v>12227</v>
      </c>
      <c r="N30" s="60">
        <v>2391391</v>
      </c>
      <c r="O30" s="60">
        <v>1113176</v>
      </c>
      <c r="P30" s="60">
        <v>1087871</v>
      </c>
      <c r="Q30" s="60">
        <v>1037532</v>
      </c>
      <c r="R30" s="60">
        <v>3238579</v>
      </c>
      <c r="S30" s="60">
        <v>1120785</v>
      </c>
      <c r="T30" s="60">
        <v>1200729</v>
      </c>
      <c r="U30" s="60">
        <v>1589889</v>
      </c>
      <c r="V30" s="60">
        <v>3911403</v>
      </c>
      <c r="W30" s="60">
        <v>14579012</v>
      </c>
      <c r="X30" s="60">
        <v>18039660</v>
      </c>
      <c r="Y30" s="60">
        <v>-3460648</v>
      </c>
      <c r="Z30" s="140">
        <v>-19.18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2569354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2569354</v>
      </c>
    </row>
    <row r="32" spans="1:27" ht="13.5">
      <c r="A32" s="183" t="s">
        <v>121</v>
      </c>
      <c r="B32" s="182"/>
      <c r="C32" s="155">
        <v>5564390</v>
      </c>
      <c r="D32" s="155">
        <v>0</v>
      </c>
      <c r="E32" s="156">
        <v>4327000</v>
      </c>
      <c r="F32" s="60">
        <v>5896992</v>
      </c>
      <c r="G32" s="60">
        <v>0</v>
      </c>
      <c r="H32" s="60">
        <v>42645</v>
      </c>
      <c r="I32" s="60">
        <v>1357266</v>
      </c>
      <c r="J32" s="60">
        <v>1399911</v>
      </c>
      <c r="K32" s="60">
        <v>0</v>
      </c>
      <c r="L32" s="60">
        <v>192754</v>
      </c>
      <c r="M32" s="60">
        <v>0</v>
      </c>
      <c r="N32" s="60">
        <v>192754</v>
      </c>
      <c r="O32" s="60">
        <v>0</v>
      </c>
      <c r="P32" s="60">
        <v>317785</v>
      </c>
      <c r="Q32" s="60">
        <v>168691</v>
      </c>
      <c r="R32" s="60">
        <v>486476</v>
      </c>
      <c r="S32" s="60">
        <v>403351</v>
      </c>
      <c r="T32" s="60">
        <v>507008</v>
      </c>
      <c r="U32" s="60">
        <v>1471913</v>
      </c>
      <c r="V32" s="60">
        <v>2382272</v>
      </c>
      <c r="W32" s="60">
        <v>4461413</v>
      </c>
      <c r="X32" s="60">
        <v>4327284</v>
      </c>
      <c r="Y32" s="60">
        <v>134129</v>
      </c>
      <c r="Z32" s="140">
        <v>3.1</v>
      </c>
      <c r="AA32" s="155">
        <v>5896992</v>
      </c>
    </row>
    <row r="33" spans="1:27" ht="13.5">
      <c r="A33" s="183" t="s">
        <v>42</v>
      </c>
      <c r="B33" s="182"/>
      <c r="C33" s="155">
        <v>23060456</v>
      </c>
      <c r="D33" s="155">
        <v>0</v>
      </c>
      <c r="E33" s="156">
        <v>28390000</v>
      </c>
      <c r="F33" s="60">
        <v>5025660</v>
      </c>
      <c r="G33" s="60">
        <v>273911</v>
      </c>
      <c r="H33" s="60">
        <v>576267</v>
      </c>
      <c r="I33" s="60">
        <v>576280</v>
      </c>
      <c r="J33" s="60">
        <v>1426458</v>
      </c>
      <c r="K33" s="60">
        <v>741191</v>
      </c>
      <c r="L33" s="60">
        <v>969441</v>
      </c>
      <c r="M33" s="60">
        <v>273911</v>
      </c>
      <c r="N33" s="60">
        <v>1984543</v>
      </c>
      <c r="O33" s="60">
        <v>504335</v>
      </c>
      <c r="P33" s="60">
        <v>1217491</v>
      </c>
      <c r="Q33" s="60">
        <v>1223836</v>
      </c>
      <c r="R33" s="60">
        <v>2945662</v>
      </c>
      <c r="S33" s="60">
        <v>1380824</v>
      </c>
      <c r="T33" s="60">
        <v>12188926</v>
      </c>
      <c r="U33" s="60">
        <v>4659420</v>
      </c>
      <c r="V33" s="60">
        <v>18229170</v>
      </c>
      <c r="W33" s="60">
        <v>24585833</v>
      </c>
      <c r="X33" s="60">
        <v>28389648</v>
      </c>
      <c r="Y33" s="60">
        <v>-3803815</v>
      </c>
      <c r="Z33" s="140">
        <v>-13.4</v>
      </c>
      <c r="AA33" s="155">
        <v>5025660</v>
      </c>
    </row>
    <row r="34" spans="1:27" ht="13.5">
      <c r="A34" s="183" t="s">
        <v>43</v>
      </c>
      <c r="B34" s="182"/>
      <c r="C34" s="155">
        <v>38655155</v>
      </c>
      <c r="D34" s="155">
        <v>0</v>
      </c>
      <c r="E34" s="156">
        <v>53835000</v>
      </c>
      <c r="F34" s="60">
        <v>38489712</v>
      </c>
      <c r="G34" s="60">
        <v>1394565</v>
      </c>
      <c r="H34" s="60">
        <v>1798721</v>
      </c>
      <c r="I34" s="60">
        <v>3742847</v>
      </c>
      <c r="J34" s="60">
        <v>6936133</v>
      </c>
      <c r="K34" s="60">
        <v>6245876</v>
      </c>
      <c r="L34" s="60">
        <v>2502451</v>
      </c>
      <c r="M34" s="60">
        <v>1394565</v>
      </c>
      <c r="N34" s="60">
        <v>10142892</v>
      </c>
      <c r="O34" s="60">
        <v>2179018</v>
      </c>
      <c r="P34" s="60">
        <v>3642865</v>
      </c>
      <c r="Q34" s="60">
        <v>4040212</v>
      </c>
      <c r="R34" s="60">
        <v>9862095</v>
      </c>
      <c r="S34" s="60">
        <v>4932174</v>
      </c>
      <c r="T34" s="60">
        <v>3684855</v>
      </c>
      <c r="U34" s="60">
        <v>9527471</v>
      </c>
      <c r="V34" s="60">
        <v>18144500</v>
      </c>
      <c r="W34" s="60">
        <v>45085620</v>
      </c>
      <c r="X34" s="60">
        <v>53835060</v>
      </c>
      <c r="Y34" s="60">
        <v>-8749440</v>
      </c>
      <c r="Z34" s="140">
        <v>-16.25</v>
      </c>
      <c r="AA34" s="155">
        <v>38489712</v>
      </c>
    </row>
    <row r="35" spans="1:27" ht="13.5">
      <c r="A35" s="181" t="s">
        <v>122</v>
      </c>
      <c r="B35" s="185"/>
      <c r="C35" s="155">
        <v>1147498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181791249</v>
      </c>
      <c r="D36" s="188">
        <f>SUM(D25:D35)</f>
        <v>0</v>
      </c>
      <c r="E36" s="189">
        <f t="shared" si="1"/>
        <v>201080884</v>
      </c>
      <c r="F36" s="190">
        <f t="shared" si="1"/>
        <v>112477022</v>
      </c>
      <c r="G36" s="190">
        <f t="shared" si="1"/>
        <v>7976560</v>
      </c>
      <c r="H36" s="190">
        <f t="shared" si="1"/>
        <v>12080136</v>
      </c>
      <c r="I36" s="190">
        <f t="shared" si="1"/>
        <v>14523736</v>
      </c>
      <c r="J36" s="190">
        <f t="shared" si="1"/>
        <v>34580432</v>
      </c>
      <c r="K36" s="190">
        <f t="shared" si="1"/>
        <v>15399860</v>
      </c>
      <c r="L36" s="190">
        <f t="shared" si="1"/>
        <v>11596303</v>
      </c>
      <c r="M36" s="190">
        <f t="shared" si="1"/>
        <v>7976560</v>
      </c>
      <c r="N36" s="190">
        <f t="shared" si="1"/>
        <v>34972723</v>
      </c>
      <c r="O36" s="190">
        <f t="shared" si="1"/>
        <v>11103859</v>
      </c>
      <c r="P36" s="190">
        <f t="shared" si="1"/>
        <v>13545021</v>
      </c>
      <c r="Q36" s="190">
        <f t="shared" si="1"/>
        <v>13782369</v>
      </c>
      <c r="R36" s="190">
        <f t="shared" si="1"/>
        <v>38431249</v>
      </c>
      <c r="S36" s="190">
        <f t="shared" si="1"/>
        <v>15159081</v>
      </c>
      <c r="T36" s="190">
        <f t="shared" si="1"/>
        <v>24846144</v>
      </c>
      <c r="U36" s="190">
        <f t="shared" si="1"/>
        <v>25194966</v>
      </c>
      <c r="V36" s="190">
        <f t="shared" si="1"/>
        <v>65200191</v>
      </c>
      <c r="W36" s="190">
        <f t="shared" si="1"/>
        <v>173184595</v>
      </c>
      <c r="X36" s="190">
        <f t="shared" si="1"/>
        <v>201115296</v>
      </c>
      <c r="Y36" s="190">
        <f t="shared" si="1"/>
        <v>-27930701</v>
      </c>
      <c r="Z36" s="191">
        <f>+IF(X36&lt;&gt;0,+(Y36/X36)*100,0)</f>
        <v>-13.88790487621588</v>
      </c>
      <c r="AA36" s="188">
        <f>SUM(AA25:AA35)</f>
        <v>112477022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-41556064</v>
      </c>
      <c r="D38" s="199">
        <f>+D22-D36</f>
        <v>0</v>
      </c>
      <c r="E38" s="200">
        <f t="shared" si="2"/>
        <v>-42788918</v>
      </c>
      <c r="F38" s="106">
        <f t="shared" si="2"/>
        <v>23388401</v>
      </c>
      <c r="G38" s="106">
        <f t="shared" si="2"/>
        <v>43015704</v>
      </c>
      <c r="H38" s="106">
        <f t="shared" si="2"/>
        <v>-6055314</v>
      </c>
      <c r="I38" s="106">
        <f t="shared" si="2"/>
        <v>-11932407</v>
      </c>
      <c r="J38" s="106">
        <f t="shared" si="2"/>
        <v>25027983</v>
      </c>
      <c r="K38" s="106">
        <f t="shared" si="2"/>
        <v>-13697168</v>
      </c>
      <c r="L38" s="106">
        <f t="shared" si="2"/>
        <v>30162883</v>
      </c>
      <c r="M38" s="106">
        <f t="shared" si="2"/>
        <v>43015704</v>
      </c>
      <c r="N38" s="106">
        <f t="shared" si="2"/>
        <v>59481419</v>
      </c>
      <c r="O38" s="106">
        <f t="shared" si="2"/>
        <v>-8947547</v>
      </c>
      <c r="P38" s="106">
        <f t="shared" si="2"/>
        <v>-10586037</v>
      </c>
      <c r="Q38" s="106">
        <f t="shared" si="2"/>
        <v>18481565</v>
      </c>
      <c r="R38" s="106">
        <f t="shared" si="2"/>
        <v>-1052019</v>
      </c>
      <c r="S38" s="106">
        <f t="shared" si="2"/>
        <v>-19364846</v>
      </c>
      <c r="T38" s="106">
        <f t="shared" si="2"/>
        <v>-25918564</v>
      </c>
      <c r="U38" s="106">
        <f t="shared" si="2"/>
        <v>-944932</v>
      </c>
      <c r="V38" s="106">
        <f t="shared" si="2"/>
        <v>-46228342</v>
      </c>
      <c r="W38" s="106">
        <f t="shared" si="2"/>
        <v>37229041</v>
      </c>
      <c r="X38" s="106">
        <f>IF(F22=F36,0,X22-X36)</f>
        <v>-30543336</v>
      </c>
      <c r="Y38" s="106">
        <f t="shared" si="2"/>
        <v>67772377</v>
      </c>
      <c r="Z38" s="201">
        <f>+IF(X38&lt;&gt;0,+(Y38/X38)*100,0)</f>
        <v>-221.88924287772625</v>
      </c>
      <c r="AA38" s="199">
        <f>+AA22-AA36</f>
        <v>23388401</v>
      </c>
    </row>
    <row r="39" spans="1:27" ht="13.5">
      <c r="A39" s="181" t="s">
        <v>46</v>
      </c>
      <c r="B39" s="185"/>
      <c r="C39" s="155">
        <v>30399227</v>
      </c>
      <c r="D39" s="155">
        <v>0</v>
      </c>
      <c r="E39" s="156">
        <v>30614700</v>
      </c>
      <c r="F39" s="60">
        <v>0</v>
      </c>
      <c r="G39" s="60">
        <v>0</v>
      </c>
      <c r="H39" s="60">
        <v>0</v>
      </c>
      <c r="I39" s="60">
        <v>704353</v>
      </c>
      <c r="J39" s="60">
        <v>704353</v>
      </c>
      <c r="K39" s="60">
        <v>1014457</v>
      </c>
      <c r="L39" s="60">
        <v>2095504</v>
      </c>
      <c r="M39" s="60">
        <v>0</v>
      </c>
      <c r="N39" s="60">
        <v>3109961</v>
      </c>
      <c r="O39" s="60">
        <v>10404000</v>
      </c>
      <c r="P39" s="60">
        <v>1778321</v>
      </c>
      <c r="Q39" s="60">
        <v>98698</v>
      </c>
      <c r="R39" s="60">
        <v>12281019</v>
      </c>
      <c r="S39" s="60">
        <v>19104257</v>
      </c>
      <c r="T39" s="60">
        <v>12584678</v>
      </c>
      <c r="U39" s="60">
        <v>16929343</v>
      </c>
      <c r="V39" s="60">
        <v>48618278</v>
      </c>
      <c r="W39" s="60">
        <v>64713611</v>
      </c>
      <c r="X39" s="60">
        <v>30614700</v>
      </c>
      <c r="Y39" s="60">
        <v>34098911</v>
      </c>
      <c r="Z39" s="140">
        <v>111.38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-11156837</v>
      </c>
      <c r="D42" s="206">
        <f>SUM(D38:D41)</f>
        <v>0</v>
      </c>
      <c r="E42" s="207">
        <f t="shared" si="3"/>
        <v>-12174218</v>
      </c>
      <c r="F42" s="88">
        <f t="shared" si="3"/>
        <v>23388401</v>
      </c>
      <c r="G42" s="88">
        <f t="shared" si="3"/>
        <v>43015704</v>
      </c>
      <c r="H42" s="88">
        <f t="shared" si="3"/>
        <v>-6055314</v>
      </c>
      <c r="I42" s="88">
        <f t="shared" si="3"/>
        <v>-11228054</v>
      </c>
      <c r="J42" s="88">
        <f t="shared" si="3"/>
        <v>25732336</v>
      </c>
      <c r="K42" s="88">
        <f t="shared" si="3"/>
        <v>-12682711</v>
      </c>
      <c r="L42" s="88">
        <f t="shared" si="3"/>
        <v>32258387</v>
      </c>
      <c r="M42" s="88">
        <f t="shared" si="3"/>
        <v>43015704</v>
      </c>
      <c r="N42" s="88">
        <f t="shared" si="3"/>
        <v>62591380</v>
      </c>
      <c r="O42" s="88">
        <f t="shared" si="3"/>
        <v>1456453</v>
      </c>
      <c r="P42" s="88">
        <f t="shared" si="3"/>
        <v>-8807716</v>
      </c>
      <c r="Q42" s="88">
        <f t="shared" si="3"/>
        <v>18580263</v>
      </c>
      <c r="R42" s="88">
        <f t="shared" si="3"/>
        <v>11229000</v>
      </c>
      <c r="S42" s="88">
        <f t="shared" si="3"/>
        <v>-260589</v>
      </c>
      <c r="T42" s="88">
        <f t="shared" si="3"/>
        <v>-13333886</v>
      </c>
      <c r="U42" s="88">
        <f t="shared" si="3"/>
        <v>15984411</v>
      </c>
      <c r="V42" s="88">
        <f t="shared" si="3"/>
        <v>2389936</v>
      </c>
      <c r="W42" s="88">
        <f t="shared" si="3"/>
        <v>101942652</v>
      </c>
      <c r="X42" s="88">
        <f t="shared" si="3"/>
        <v>71364</v>
      </c>
      <c r="Y42" s="88">
        <f t="shared" si="3"/>
        <v>101871288</v>
      </c>
      <c r="Z42" s="208">
        <f>+IF(X42&lt;&gt;0,+(Y42/X42)*100,0)</f>
        <v>142748.8481587355</v>
      </c>
      <c r="AA42" s="206">
        <f>SUM(AA38:AA41)</f>
        <v>23388401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-11156837</v>
      </c>
      <c r="D44" s="210">
        <f>+D42-D43</f>
        <v>0</v>
      </c>
      <c r="E44" s="211">
        <f t="shared" si="4"/>
        <v>-12174218</v>
      </c>
      <c r="F44" s="77">
        <f t="shared" si="4"/>
        <v>23388401</v>
      </c>
      <c r="G44" s="77">
        <f t="shared" si="4"/>
        <v>43015704</v>
      </c>
      <c r="H44" s="77">
        <f t="shared" si="4"/>
        <v>-6055314</v>
      </c>
      <c r="I44" s="77">
        <f t="shared" si="4"/>
        <v>-11228054</v>
      </c>
      <c r="J44" s="77">
        <f t="shared" si="4"/>
        <v>25732336</v>
      </c>
      <c r="K44" s="77">
        <f t="shared" si="4"/>
        <v>-12682711</v>
      </c>
      <c r="L44" s="77">
        <f t="shared" si="4"/>
        <v>32258387</v>
      </c>
      <c r="M44" s="77">
        <f t="shared" si="4"/>
        <v>43015704</v>
      </c>
      <c r="N44" s="77">
        <f t="shared" si="4"/>
        <v>62591380</v>
      </c>
      <c r="O44" s="77">
        <f t="shared" si="4"/>
        <v>1456453</v>
      </c>
      <c r="P44" s="77">
        <f t="shared" si="4"/>
        <v>-8807716</v>
      </c>
      <c r="Q44" s="77">
        <f t="shared" si="4"/>
        <v>18580263</v>
      </c>
      <c r="R44" s="77">
        <f t="shared" si="4"/>
        <v>11229000</v>
      </c>
      <c r="S44" s="77">
        <f t="shared" si="4"/>
        <v>-260589</v>
      </c>
      <c r="T44" s="77">
        <f t="shared" si="4"/>
        <v>-13333886</v>
      </c>
      <c r="U44" s="77">
        <f t="shared" si="4"/>
        <v>15984411</v>
      </c>
      <c r="V44" s="77">
        <f t="shared" si="4"/>
        <v>2389936</v>
      </c>
      <c r="W44" s="77">
        <f t="shared" si="4"/>
        <v>101942652</v>
      </c>
      <c r="X44" s="77">
        <f t="shared" si="4"/>
        <v>71364</v>
      </c>
      <c r="Y44" s="77">
        <f t="shared" si="4"/>
        <v>101871288</v>
      </c>
      <c r="Z44" s="212">
        <f>+IF(X44&lt;&gt;0,+(Y44/X44)*100,0)</f>
        <v>142748.8481587355</v>
      </c>
      <c r="AA44" s="210">
        <f>+AA42-AA43</f>
        <v>23388401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-11156837</v>
      </c>
      <c r="D46" s="206">
        <f>SUM(D44:D45)</f>
        <v>0</v>
      </c>
      <c r="E46" s="207">
        <f t="shared" si="5"/>
        <v>-12174218</v>
      </c>
      <c r="F46" s="88">
        <f t="shared" si="5"/>
        <v>23388401</v>
      </c>
      <c r="G46" s="88">
        <f t="shared" si="5"/>
        <v>43015704</v>
      </c>
      <c r="H46" s="88">
        <f t="shared" si="5"/>
        <v>-6055314</v>
      </c>
      <c r="I46" s="88">
        <f t="shared" si="5"/>
        <v>-11228054</v>
      </c>
      <c r="J46" s="88">
        <f t="shared" si="5"/>
        <v>25732336</v>
      </c>
      <c r="K46" s="88">
        <f t="shared" si="5"/>
        <v>-12682711</v>
      </c>
      <c r="L46" s="88">
        <f t="shared" si="5"/>
        <v>32258387</v>
      </c>
      <c r="M46" s="88">
        <f t="shared" si="5"/>
        <v>43015704</v>
      </c>
      <c r="N46" s="88">
        <f t="shared" si="5"/>
        <v>62591380</v>
      </c>
      <c r="O46" s="88">
        <f t="shared" si="5"/>
        <v>1456453</v>
      </c>
      <c r="P46" s="88">
        <f t="shared" si="5"/>
        <v>-8807716</v>
      </c>
      <c r="Q46" s="88">
        <f t="shared" si="5"/>
        <v>18580263</v>
      </c>
      <c r="R46" s="88">
        <f t="shared" si="5"/>
        <v>11229000</v>
      </c>
      <c r="S46" s="88">
        <f t="shared" si="5"/>
        <v>-260589</v>
      </c>
      <c r="T46" s="88">
        <f t="shared" si="5"/>
        <v>-13333886</v>
      </c>
      <c r="U46" s="88">
        <f t="shared" si="5"/>
        <v>15984411</v>
      </c>
      <c r="V46" s="88">
        <f t="shared" si="5"/>
        <v>2389936</v>
      </c>
      <c r="W46" s="88">
        <f t="shared" si="5"/>
        <v>101942652</v>
      </c>
      <c r="X46" s="88">
        <f t="shared" si="5"/>
        <v>71364</v>
      </c>
      <c r="Y46" s="88">
        <f t="shared" si="5"/>
        <v>101871288</v>
      </c>
      <c r="Z46" s="208">
        <f>+IF(X46&lt;&gt;0,+(Y46/X46)*100,0)</f>
        <v>142748.8481587355</v>
      </c>
      <c r="AA46" s="206">
        <f>SUM(AA44:AA45)</f>
        <v>23388401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-11156837</v>
      </c>
      <c r="D48" s="217">
        <f>SUM(D46:D47)</f>
        <v>0</v>
      </c>
      <c r="E48" s="218">
        <f t="shared" si="6"/>
        <v>-12174218</v>
      </c>
      <c r="F48" s="219">
        <f t="shared" si="6"/>
        <v>23388401</v>
      </c>
      <c r="G48" s="219">
        <f t="shared" si="6"/>
        <v>43015704</v>
      </c>
      <c r="H48" s="220">
        <f t="shared" si="6"/>
        <v>-6055314</v>
      </c>
      <c r="I48" s="220">
        <f t="shared" si="6"/>
        <v>-11228054</v>
      </c>
      <c r="J48" s="220">
        <f t="shared" si="6"/>
        <v>25732336</v>
      </c>
      <c r="K48" s="220">
        <f t="shared" si="6"/>
        <v>-12682711</v>
      </c>
      <c r="L48" s="220">
        <f t="shared" si="6"/>
        <v>32258387</v>
      </c>
      <c r="M48" s="219">
        <f t="shared" si="6"/>
        <v>43015704</v>
      </c>
      <c r="N48" s="219">
        <f t="shared" si="6"/>
        <v>62591380</v>
      </c>
      <c r="O48" s="220">
        <f t="shared" si="6"/>
        <v>1456453</v>
      </c>
      <c r="P48" s="220">
        <f t="shared" si="6"/>
        <v>-8807716</v>
      </c>
      <c r="Q48" s="220">
        <f t="shared" si="6"/>
        <v>18580263</v>
      </c>
      <c r="R48" s="220">
        <f t="shared" si="6"/>
        <v>11229000</v>
      </c>
      <c r="S48" s="220">
        <f t="shared" si="6"/>
        <v>-260589</v>
      </c>
      <c r="T48" s="219">
        <f t="shared" si="6"/>
        <v>-13333886</v>
      </c>
      <c r="U48" s="219">
        <f t="shared" si="6"/>
        <v>15984411</v>
      </c>
      <c r="V48" s="220">
        <f t="shared" si="6"/>
        <v>2389936</v>
      </c>
      <c r="W48" s="220">
        <f t="shared" si="6"/>
        <v>101942652</v>
      </c>
      <c r="X48" s="220">
        <f t="shared" si="6"/>
        <v>71364</v>
      </c>
      <c r="Y48" s="220">
        <f t="shared" si="6"/>
        <v>101871288</v>
      </c>
      <c r="Z48" s="221">
        <f>+IF(X48&lt;&gt;0,+(Y48/X48)*100,0)</f>
        <v>142748.8481587355</v>
      </c>
      <c r="AA48" s="222">
        <f>SUM(AA46:AA47)</f>
        <v>23388401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12028324</v>
      </c>
      <c r="D5" s="153">
        <f>SUM(D6:D8)</f>
        <v>0</v>
      </c>
      <c r="E5" s="154">
        <f t="shared" si="0"/>
        <v>3370000</v>
      </c>
      <c r="F5" s="100">
        <f t="shared" si="0"/>
        <v>15032655</v>
      </c>
      <c r="G5" s="100">
        <f t="shared" si="0"/>
        <v>1298246</v>
      </c>
      <c r="H5" s="100">
        <f t="shared" si="0"/>
        <v>0</v>
      </c>
      <c r="I5" s="100">
        <f t="shared" si="0"/>
        <v>707219</v>
      </c>
      <c r="J5" s="100">
        <f t="shared" si="0"/>
        <v>2005465</v>
      </c>
      <c r="K5" s="100">
        <f t="shared" si="0"/>
        <v>1881551</v>
      </c>
      <c r="L5" s="100">
        <f t="shared" si="0"/>
        <v>526862</v>
      </c>
      <c r="M5" s="100">
        <f t="shared" si="0"/>
        <v>526862</v>
      </c>
      <c r="N5" s="100">
        <f t="shared" si="0"/>
        <v>2935275</v>
      </c>
      <c r="O5" s="100">
        <f t="shared" si="0"/>
        <v>706650</v>
      </c>
      <c r="P5" s="100">
        <f t="shared" si="0"/>
        <v>44700</v>
      </c>
      <c r="Q5" s="100">
        <f t="shared" si="0"/>
        <v>1011607</v>
      </c>
      <c r="R5" s="100">
        <f t="shared" si="0"/>
        <v>1762957</v>
      </c>
      <c r="S5" s="100">
        <f t="shared" si="0"/>
        <v>199310</v>
      </c>
      <c r="T5" s="100">
        <f t="shared" si="0"/>
        <v>131660</v>
      </c>
      <c r="U5" s="100">
        <f t="shared" si="0"/>
        <v>1195216</v>
      </c>
      <c r="V5" s="100">
        <f t="shared" si="0"/>
        <v>1526186</v>
      </c>
      <c r="W5" s="100">
        <f t="shared" si="0"/>
        <v>8229883</v>
      </c>
      <c r="X5" s="100">
        <f t="shared" si="0"/>
        <v>3370008</v>
      </c>
      <c r="Y5" s="100">
        <f t="shared" si="0"/>
        <v>4859875</v>
      </c>
      <c r="Z5" s="137">
        <f>+IF(X5&lt;&gt;0,+(Y5/X5)*100,0)</f>
        <v>144.2095983154936</v>
      </c>
      <c r="AA5" s="153">
        <f>SUM(AA6:AA8)</f>
        <v>15032655</v>
      </c>
    </row>
    <row r="6" spans="1:27" ht="13.5">
      <c r="A6" s="138" t="s">
        <v>75</v>
      </c>
      <c r="B6" s="136"/>
      <c r="C6" s="155">
        <v>9043303</v>
      </c>
      <c r="D6" s="155"/>
      <c r="E6" s="156">
        <v>2210000</v>
      </c>
      <c r="F6" s="60">
        <v>5976655</v>
      </c>
      <c r="G6" s="60">
        <v>1298246</v>
      </c>
      <c r="H6" s="60"/>
      <c r="I6" s="60">
        <v>707219</v>
      </c>
      <c r="J6" s="60">
        <v>2005465</v>
      </c>
      <c r="K6" s="60">
        <v>1826890</v>
      </c>
      <c r="L6" s="60"/>
      <c r="M6" s="60"/>
      <c r="N6" s="60">
        <v>1826890</v>
      </c>
      <c r="O6" s="60"/>
      <c r="P6" s="60">
        <v>30700</v>
      </c>
      <c r="Q6" s="60">
        <v>585001</v>
      </c>
      <c r="R6" s="60">
        <v>615701</v>
      </c>
      <c r="S6" s="60">
        <v>58970</v>
      </c>
      <c r="T6" s="60">
        <v>97000</v>
      </c>
      <c r="U6" s="60">
        <v>776351</v>
      </c>
      <c r="V6" s="60">
        <v>932321</v>
      </c>
      <c r="W6" s="60">
        <v>5380377</v>
      </c>
      <c r="X6" s="60">
        <v>2210004</v>
      </c>
      <c r="Y6" s="60">
        <v>3170373</v>
      </c>
      <c r="Z6" s="140">
        <v>143.46</v>
      </c>
      <c r="AA6" s="62">
        <v>5976655</v>
      </c>
    </row>
    <row r="7" spans="1:27" ht="13.5">
      <c r="A7" s="138" t="s">
        <v>76</v>
      </c>
      <c r="B7" s="136"/>
      <c r="C7" s="157">
        <v>1722352</v>
      </c>
      <c r="D7" s="157"/>
      <c r="E7" s="158">
        <v>260000</v>
      </c>
      <c r="F7" s="159">
        <v>838000</v>
      </c>
      <c r="G7" s="159"/>
      <c r="H7" s="159"/>
      <c r="I7" s="159"/>
      <c r="J7" s="159"/>
      <c r="K7" s="159">
        <v>38996</v>
      </c>
      <c r="L7" s="159">
        <v>483018</v>
      </c>
      <c r="M7" s="159">
        <v>483018</v>
      </c>
      <c r="N7" s="159">
        <v>1005032</v>
      </c>
      <c r="O7" s="159"/>
      <c r="P7" s="159"/>
      <c r="Q7" s="159">
        <v>426606</v>
      </c>
      <c r="R7" s="159">
        <v>426606</v>
      </c>
      <c r="S7" s="159">
        <v>54950</v>
      </c>
      <c r="T7" s="159">
        <v>12318</v>
      </c>
      <c r="U7" s="159">
        <v>225965</v>
      </c>
      <c r="V7" s="159">
        <v>293233</v>
      </c>
      <c r="W7" s="159">
        <v>1724871</v>
      </c>
      <c r="X7" s="159">
        <v>260004</v>
      </c>
      <c r="Y7" s="159">
        <v>1464867</v>
      </c>
      <c r="Z7" s="141">
        <v>563.4</v>
      </c>
      <c r="AA7" s="225">
        <v>838000</v>
      </c>
    </row>
    <row r="8" spans="1:27" ht="13.5">
      <c r="A8" s="138" t="s">
        <v>77</v>
      </c>
      <c r="B8" s="136"/>
      <c r="C8" s="155">
        <v>1262669</v>
      </c>
      <c r="D8" s="155"/>
      <c r="E8" s="156">
        <v>900000</v>
      </c>
      <c r="F8" s="60">
        <v>8218000</v>
      </c>
      <c r="G8" s="60"/>
      <c r="H8" s="60"/>
      <c r="I8" s="60"/>
      <c r="J8" s="60"/>
      <c r="K8" s="60">
        <v>15665</v>
      </c>
      <c r="L8" s="60">
        <v>43844</v>
      </c>
      <c r="M8" s="60">
        <v>43844</v>
      </c>
      <c r="N8" s="60">
        <v>103353</v>
      </c>
      <c r="O8" s="60">
        <v>706650</v>
      </c>
      <c r="P8" s="60">
        <v>14000</v>
      </c>
      <c r="Q8" s="60"/>
      <c r="R8" s="60">
        <v>720650</v>
      </c>
      <c r="S8" s="60">
        <v>85390</v>
      </c>
      <c r="T8" s="60">
        <v>22342</v>
      </c>
      <c r="U8" s="60">
        <v>192900</v>
      </c>
      <c r="V8" s="60">
        <v>300632</v>
      </c>
      <c r="W8" s="60">
        <v>1124635</v>
      </c>
      <c r="X8" s="60">
        <v>900000</v>
      </c>
      <c r="Y8" s="60">
        <v>224635</v>
      </c>
      <c r="Z8" s="140">
        <v>24.96</v>
      </c>
      <c r="AA8" s="62">
        <v>8218000</v>
      </c>
    </row>
    <row r="9" spans="1:27" ht="13.5">
      <c r="A9" s="135" t="s">
        <v>78</v>
      </c>
      <c r="B9" s="136"/>
      <c r="C9" s="153">
        <f aca="true" t="shared" si="1" ref="C9:Y9">SUM(C10:C14)</f>
        <v>18579832</v>
      </c>
      <c r="D9" s="153">
        <f>SUM(D10:D14)</f>
        <v>0</v>
      </c>
      <c r="E9" s="154">
        <f t="shared" si="1"/>
        <v>9698000</v>
      </c>
      <c r="F9" s="100">
        <f t="shared" si="1"/>
        <v>8420644</v>
      </c>
      <c r="G9" s="100">
        <f t="shared" si="1"/>
        <v>0</v>
      </c>
      <c r="H9" s="100">
        <f t="shared" si="1"/>
        <v>0</v>
      </c>
      <c r="I9" s="100">
        <f t="shared" si="1"/>
        <v>470398</v>
      </c>
      <c r="J9" s="100">
        <f t="shared" si="1"/>
        <v>470398</v>
      </c>
      <c r="K9" s="100">
        <f t="shared" si="1"/>
        <v>559710</v>
      </c>
      <c r="L9" s="100">
        <f t="shared" si="1"/>
        <v>2622204</v>
      </c>
      <c r="M9" s="100">
        <f t="shared" si="1"/>
        <v>2622204</v>
      </c>
      <c r="N9" s="100">
        <f t="shared" si="1"/>
        <v>5804118</v>
      </c>
      <c r="O9" s="100">
        <f t="shared" si="1"/>
        <v>144760</v>
      </c>
      <c r="P9" s="100">
        <f t="shared" si="1"/>
        <v>842535</v>
      </c>
      <c r="Q9" s="100">
        <f t="shared" si="1"/>
        <v>789</v>
      </c>
      <c r="R9" s="100">
        <f t="shared" si="1"/>
        <v>988084</v>
      </c>
      <c r="S9" s="100">
        <f t="shared" si="1"/>
        <v>149269</v>
      </c>
      <c r="T9" s="100">
        <f t="shared" si="1"/>
        <v>132551</v>
      </c>
      <c r="U9" s="100">
        <f t="shared" si="1"/>
        <v>1376330</v>
      </c>
      <c r="V9" s="100">
        <f t="shared" si="1"/>
        <v>1658150</v>
      </c>
      <c r="W9" s="100">
        <f t="shared" si="1"/>
        <v>8920750</v>
      </c>
      <c r="X9" s="100">
        <f t="shared" si="1"/>
        <v>9698100</v>
      </c>
      <c r="Y9" s="100">
        <f t="shared" si="1"/>
        <v>-777350</v>
      </c>
      <c r="Z9" s="137">
        <f>+IF(X9&lt;&gt;0,+(Y9/X9)*100,0)</f>
        <v>-8.015487569730153</v>
      </c>
      <c r="AA9" s="102">
        <f>SUM(AA10:AA14)</f>
        <v>8420644</v>
      </c>
    </row>
    <row r="10" spans="1:27" ht="13.5">
      <c r="A10" s="138" t="s">
        <v>79</v>
      </c>
      <c r="B10" s="136"/>
      <c r="C10" s="155">
        <v>12775139</v>
      </c>
      <c r="D10" s="155"/>
      <c r="E10" s="156">
        <v>6698000</v>
      </c>
      <c r="F10" s="60">
        <v>6422587</v>
      </c>
      <c r="G10" s="60"/>
      <c r="H10" s="60"/>
      <c r="I10" s="60"/>
      <c r="J10" s="60"/>
      <c r="K10" s="60">
        <v>559710</v>
      </c>
      <c r="L10" s="60">
        <v>2307169</v>
      </c>
      <c r="M10" s="60">
        <v>2307169</v>
      </c>
      <c r="N10" s="60">
        <v>5174048</v>
      </c>
      <c r="O10" s="60">
        <v>144760</v>
      </c>
      <c r="P10" s="60">
        <v>842535</v>
      </c>
      <c r="Q10" s="60">
        <v>789</v>
      </c>
      <c r="R10" s="60">
        <v>988084</v>
      </c>
      <c r="S10" s="60">
        <v>149269</v>
      </c>
      <c r="T10" s="60">
        <v>132551</v>
      </c>
      <c r="U10" s="60">
        <v>1376330</v>
      </c>
      <c r="V10" s="60">
        <v>1658150</v>
      </c>
      <c r="W10" s="60">
        <v>7820282</v>
      </c>
      <c r="X10" s="60">
        <v>6282096</v>
      </c>
      <c r="Y10" s="60">
        <v>1538186</v>
      </c>
      <c r="Z10" s="140">
        <v>24.49</v>
      </c>
      <c r="AA10" s="62">
        <v>6422587</v>
      </c>
    </row>
    <row r="11" spans="1:27" ht="13.5">
      <c r="A11" s="138" t="s">
        <v>80</v>
      </c>
      <c r="B11" s="136"/>
      <c r="C11" s="155">
        <v>4963538</v>
      </c>
      <c r="D11" s="155"/>
      <c r="E11" s="156">
        <v>3000000</v>
      </c>
      <c r="F11" s="60">
        <v>1998057</v>
      </c>
      <c r="G11" s="60"/>
      <c r="H11" s="60"/>
      <c r="I11" s="60">
        <v>470398</v>
      </c>
      <c r="J11" s="60">
        <v>470398</v>
      </c>
      <c r="K11" s="60"/>
      <c r="L11" s="60">
        <v>315035</v>
      </c>
      <c r="M11" s="60">
        <v>315035</v>
      </c>
      <c r="N11" s="60">
        <v>630070</v>
      </c>
      <c r="O11" s="60"/>
      <c r="P11" s="60"/>
      <c r="Q11" s="60"/>
      <c r="R11" s="60"/>
      <c r="S11" s="60"/>
      <c r="T11" s="60"/>
      <c r="U11" s="60"/>
      <c r="V11" s="60"/>
      <c r="W11" s="60">
        <v>1100468</v>
      </c>
      <c r="X11" s="60">
        <v>3000000</v>
      </c>
      <c r="Y11" s="60">
        <v>-1899532</v>
      </c>
      <c r="Z11" s="140">
        <v>-63.32</v>
      </c>
      <c r="AA11" s="62">
        <v>1998057</v>
      </c>
    </row>
    <row r="12" spans="1:27" ht="13.5">
      <c r="A12" s="138" t="s">
        <v>81</v>
      </c>
      <c r="B12" s="136"/>
      <c r="C12" s="155">
        <v>841155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416004</v>
      </c>
      <c r="Y12" s="60">
        <v>-416004</v>
      </c>
      <c r="Z12" s="140">
        <v>-100</v>
      </c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7934850</v>
      </c>
      <c r="D15" s="153">
        <f>SUM(D16:D18)</f>
        <v>0</v>
      </c>
      <c r="E15" s="154">
        <f t="shared" si="2"/>
        <v>16073000</v>
      </c>
      <c r="F15" s="100">
        <f t="shared" si="2"/>
        <v>21620799</v>
      </c>
      <c r="G15" s="100">
        <f t="shared" si="2"/>
        <v>512982</v>
      </c>
      <c r="H15" s="100">
        <f t="shared" si="2"/>
        <v>0</v>
      </c>
      <c r="I15" s="100">
        <f t="shared" si="2"/>
        <v>430883</v>
      </c>
      <c r="J15" s="100">
        <f t="shared" si="2"/>
        <v>943865</v>
      </c>
      <c r="K15" s="100">
        <f t="shared" si="2"/>
        <v>368102</v>
      </c>
      <c r="L15" s="100">
        <f t="shared" si="2"/>
        <v>2947375</v>
      </c>
      <c r="M15" s="100">
        <f t="shared" si="2"/>
        <v>2947375</v>
      </c>
      <c r="N15" s="100">
        <f t="shared" si="2"/>
        <v>6262852</v>
      </c>
      <c r="O15" s="100">
        <f t="shared" si="2"/>
        <v>414</v>
      </c>
      <c r="P15" s="100">
        <f t="shared" si="2"/>
        <v>275134</v>
      </c>
      <c r="Q15" s="100">
        <f t="shared" si="2"/>
        <v>439320</v>
      </c>
      <c r="R15" s="100">
        <f t="shared" si="2"/>
        <v>714868</v>
      </c>
      <c r="S15" s="100">
        <f t="shared" si="2"/>
        <v>1547331</v>
      </c>
      <c r="T15" s="100">
        <f t="shared" si="2"/>
        <v>2590421</v>
      </c>
      <c r="U15" s="100">
        <f t="shared" si="2"/>
        <v>9765015</v>
      </c>
      <c r="V15" s="100">
        <f t="shared" si="2"/>
        <v>13902767</v>
      </c>
      <c r="W15" s="100">
        <f t="shared" si="2"/>
        <v>21824352</v>
      </c>
      <c r="X15" s="100">
        <f t="shared" si="2"/>
        <v>16072860</v>
      </c>
      <c r="Y15" s="100">
        <f t="shared" si="2"/>
        <v>5751492</v>
      </c>
      <c r="Z15" s="137">
        <f>+IF(X15&lt;&gt;0,+(Y15/X15)*100,0)</f>
        <v>35.78387418293944</v>
      </c>
      <c r="AA15" s="102">
        <f>SUM(AA16:AA18)</f>
        <v>21620799</v>
      </c>
    </row>
    <row r="16" spans="1:27" ht="13.5">
      <c r="A16" s="138" t="s">
        <v>85</v>
      </c>
      <c r="B16" s="136"/>
      <c r="C16" s="155">
        <v>1059153</v>
      </c>
      <c r="D16" s="155"/>
      <c r="E16" s="156">
        <v>4280000</v>
      </c>
      <c r="F16" s="60">
        <v>1610000</v>
      </c>
      <c r="G16" s="60"/>
      <c r="H16" s="60"/>
      <c r="I16" s="60"/>
      <c r="J16" s="60"/>
      <c r="K16" s="60"/>
      <c r="L16" s="60">
        <v>121050</v>
      </c>
      <c r="M16" s="60">
        <v>121050</v>
      </c>
      <c r="N16" s="60">
        <v>242100</v>
      </c>
      <c r="O16" s="60"/>
      <c r="P16" s="60">
        <v>206095</v>
      </c>
      <c r="Q16" s="60">
        <v>177255</v>
      </c>
      <c r="R16" s="60">
        <v>383350</v>
      </c>
      <c r="S16" s="60">
        <v>194490</v>
      </c>
      <c r="T16" s="60">
        <v>77063</v>
      </c>
      <c r="U16" s="60">
        <v>504011</v>
      </c>
      <c r="V16" s="60">
        <v>775564</v>
      </c>
      <c r="W16" s="60">
        <v>1401014</v>
      </c>
      <c r="X16" s="60">
        <v>4280004</v>
      </c>
      <c r="Y16" s="60">
        <v>-2878990</v>
      </c>
      <c r="Z16" s="140">
        <v>-67.27</v>
      </c>
      <c r="AA16" s="62">
        <v>1610000</v>
      </c>
    </row>
    <row r="17" spans="1:27" ht="13.5">
      <c r="A17" s="138" t="s">
        <v>86</v>
      </c>
      <c r="B17" s="136"/>
      <c r="C17" s="155">
        <v>6875697</v>
      </c>
      <c r="D17" s="155"/>
      <c r="E17" s="156">
        <v>11793000</v>
      </c>
      <c r="F17" s="60">
        <v>20010799</v>
      </c>
      <c r="G17" s="60">
        <v>512982</v>
      </c>
      <c r="H17" s="60"/>
      <c r="I17" s="60">
        <v>430883</v>
      </c>
      <c r="J17" s="60">
        <v>943865</v>
      </c>
      <c r="K17" s="60">
        <v>368102</v>
      </c>
      <c r="L17" s="60">
        <v>2826325</v>
      </c>
      <c r="M17" s="60">
        <v>2826325</v>
      </c>
      <c r="N17" s="60">
        <v>6020752</v>
      </c>
      <c r="O17" s="60">
        <v>414</v>
      </c>
      <c r="P17" s="60">
        <v>69039</v>
      </c>
      <c r="Q17" s="60">
        <v>262065</v>
      </c>
      <c r="R17" s="60">
        <v>331518</v>
      </c>
      <c r="S17" s="60">
        <v>1352841</v>
      </c>
      <c r="T17" s="60">
        <v>2513358</v>
      </c>
      <c r="U17" s="60">
        <v>9261004</v>
      </c>
      <c r="V17" s="60">
        <v>13127203</v>
      </c>
      <c r="W17" s="60">
        <v>20423338</v>
      </c>
      <c r="X17" s="60">
        <v>11792856</v>
      </c>
      <c r="Y17" s="60">
        <v>8630482</v>
      </c>
      <c r="Z17" s="140">
        <v>73.18</v>
      </c>
      <c r="AA17" s="62">
        <v>20010799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10874000</v>
      </c>
      <c r="F19" s="100">
        <f t="shared" si="3"/>
        <v>4873744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2312656</v>
      </c>
      <c r="M19" s="100">
        <f t="shared" si="3"/>
        <v>2312656</v>
      </c>
      <c r="N19" s="100">
        <f t="shared" si="3"/>
        <v>4625312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249110</v>
      </c>
      <c r="T19" s="100">
        <f t="shared" si="3"/>
        <v>0</v>
      </c>
      <c r="U19" s="100">
        <f t="shared" si="3"/>
        <v>5342093</v>
      </c>
      <c r="V19" s="100">
        <f t="shared" si="3"/>
        <v>5591203</v>
      </c>
      <c r="W19" s="100">
        <f t="shared" si="3"/>
        <v>10216515</v>
      </c>
      <c r="X19" s="100">
        <f t="shared" si="3"/>
        <v>10873740</v>
      </c>
      <c r="Y19" s="100">
        <f t="shared" si="3"/>
        <v>-657225</v>
      </c>
      <c r="Z19" s="137">
        <f>+IF(X19&lt;&gt;0,+(Y19/X19)*100,0)</f>
        <v>-6.044148563419761</v>
      </c>
      <c r="AA19" s="102">
        <f>SUM(AA20:AA23)</f>
        <v>4873744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10874000</v>
      </c>
      <c r="F23" s="60">
        <v>4873744</v>
      </c>
      <c r="G23" s="60"/>
      <c r="H23" s="60"/>
      <c r="I23" s="60"/>
      <c r="J23" s="60"/>
      <c r="K23" s="60"/>
      <c r="L23" s="60">
        <v>2312656</v>
      </c>
      <c r="M23" s="60">
        <v>2312656</v>
      </c>
      <c r="N23" s="60">
        <v>4625312</v>
      </c>
      <c r="O23" s="60"/>
      <c r="P23" s="60"/>
      <c r="Q23" s="60"/>
      <c r="R23" s="60"/>
      <c r="S23" s="60">
        <v>249110</v>
      </c>
      <c r="T23" s="60"/>
      <c r="U23" s="60">
        <v>5342093</v>
      </c>
      <c r="V23" s="60">
        <v>5591203</v>
      </c>
      <c r="W23" s="60">
        <v>10216515</v>
      </c>
      <c r="X23" s="60">
        <v>10873740</v>
      </c>
      <c r="Y23" s="60">
        <v>-657225</v>
      </c>
      <c r="Z23" s="140">
        <v>-6.04</v>
      </c>
      <c r="AA23" s="62">
        <v>4873744</v>
      </c>
    </row>
    <row r="24" spans="1:27" ht="13.5">
      <c r="A24" s="135" t="s">
        <v>93</v>
      </c>
      <c r="B24" s="142"/>
      <c r="C24" s="153">
        <v>42208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38585214</v>
      </c>
      <c r="D25" s="217">
        <f>+D5+D9+D15+D19+D24</f>
        <v>0</v>
      </c>
      <c r="E25" s="230">
        <f t="shared" si="4"/>
        <v>40015000</v>
      </c>
      <c r="F25" s="219">
        <f t="shared" si="4"/>
        <v>49947842</v>
      </c>
      <c r="G25" s="219">
        <f t="shared" si="4"/>
        <v>1811228</v>
      </c>
      <c r="H25" s="219">
        <f t="shared" si="4"/>
        <v>0</v>
      </c>
      <c r="I25" s="219">
        <f t="shared" si="4"/>
        <v>1608500</v>
      </c>
      <c r="J25" s="219">
        <f t="shared" si="4"/>
        <v>3419728</v>
      </c>
      <c r="K25" s="219">
        <f t="shared" si="4"/>
        <v>2809363</v>
      </c>
      <c r="L25" s="219">
        <f t="shared" si="4"/>
        <v>8409097</v>
      </c>
      <c r="M25" s="219">
        <f t="shared" si="4"/>
        <v>8409097</v>
      </c>
      <c r="N25" s="219">
        <f t="shared" si="4"/>
        <v>19627557</v>
      </c>
      <c r="O25" s="219">
        <f t="shared" si="4"/>
        <v>851824</v>
      </c>
      <c r="P25" s="219">
        <f t="shared" si="4"/>
        <v>1162369</v>
      </c>
      <c r="Q25" s="219">
        <f t="shared" si="4"/>
        <v>1451716</v>
      </c>
      <c r="R25" s="219">
        <f t="shared" si="4"/>
        <v>3465909</v>
      </c>
      <c r="S25" s="219">
        <f t="shared" si="4"/>
        <v>2145020</v>
      </c>
      <c r="T25" s="219">
        <f t="shared" si="4"/>
        <v>2854632</v>
      </c>
      <c r="U25" s="219">
        <f t="shared" si="4"/>
        <v>17678654</v>
      </c>
      <c r="V25" s="219">
        <f t="shared" si="4"/>
        <v>22678306</v>
      </c>
      <c r="W25" s="219">
        <f t="shared" si="4"/>
        <v>49191500</v>
      </c>
      <c r="X25" s="219">
        <f t="shared" si="4"/>
        <v>40014708</v>
      </c>
      <c r="Y25" s="219">
        <f t="shared" si="4"/>
        <v>9176792</v>
      </c>
      <c r="Z25" s="231">
        <f>+IF(X25&lt;&gt;0,+(Y25/X25)*100,0)</f>
        <v>22.933547334645052</v>
      </c>
      <c r="AA25" s="232">
        <f>+AA5+AA9+AA15+AA19+AA24</f>
        <v>49947842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24131990</v>
      </c>
      <c r="D28" s="155"/>
      <c r="E28" s="156">
        <v>30615000</v>
      </c>
      <c r="F28" s="60">
        <v>30614700</v>
      </c>
      <c r="G28" s="60">
        <v>512982</v>
      </c>
      <c r="H28" s="60"/>
      <c r="I28" s="60">
        <v>901281</v>
      </c>
      <c r="J28" s="60">
        <v>1414263</v>
      </c>
      <c r="K28" s="60">
        <v>907722</v>
      </c>
      <c r="L28" s="60">
        <v>5448529</v>
      </c>
      <c r="M28" s="60">
        <v>5448529</v>
      </c>
      <c r="N28" s="60">
        <v>11804780</v>
      </c>
      <c r="O28" s="60">
        <v>145174</v>
      </c>
      <c r="P28" s="60">
        <v>683974</v>
      </c>
      <c r="Q28" s="60">
        <v>94857</v>
      </c>
      <c r="R28" s="60">
        <v>924005</v>
      </c>
      <c r="S28" s="60">
        <v>1366212</v>
      </c>
      <c r="T28" s="60">
        <v>2200726</v>
      </c>
      <c r="U28" s="60">
        <v>15392471</v>
      </c>
      <c r="V28" s="60">
        <v>18959409</v>
      </c>
      <c r="W28" s="60">
        <v>33102457</v>
      </c>
      <c r="X28" s="60">
        <v>30614700</v>
      </c>
      <c r="Y28" s="60">
        <v>2487757</v>
      </c>
      <c r="Z28" s="140">
        <v>8.13</v>
      </c>
      <c r="AA28" s="155">
        <v>30614700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>
        <v>198299</v>
      </c>
      <c r="M29" s="60">
        <v>198299</v>
      </c>
      <c r="N29" s="60">
        <v>396598</v>
      </c>
      <c r="O29" s="60"/>
      <c r="P29" s="60"/>
      <c r="Q29" s="60"/>
      <c r="R29" s="60"/>
      <c r="S29" s="60"/>
      <c r="T29" s="60"/>
      <c r="U29" s="60"/>
      <c r="V29" s="60"/>
      <c r="W29" s="60">
        <v>396598</v>
      </c>
      <c r="X29" s="60"/>
      <c r="Y29" s="60">
        <v>396598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24131990</v>
      </c>
      <c r="D32" s="210">
        <f>SUM(D28:D31)</f>
        <v>0</v>
      </c>
      <c r="E32" s="211">
        <f t="shared" si="5"/>
        <v>30615000</v>
      </c>
      <c r="F32" s="77">
        <f t="shared" si="5"/>
        <v>30614700</v>
      </c>
      <c r="G32" s="77">
        <f t="shared" si="5"/>
        <v>512982</v>
      </c>
      <c r="H32" s="77">
        <f t="shared" si="5"/>
        <v>0</v>
      </c>
      <c r="I32" s="77">
        <f t="shared" si="5"/>
        <v>901281</v>
      </c>
      <c r="J32" s="77">
        <f t="shared" si="5"/>
        <v>1414263</v>
      </c>
      <c r="K32" s="77">
        <f t="shared" si="5"/>
        <v>907722</v>
      </c>
      <c r="L32" s="77">
        <f t="shared" si="5"/>
        <v>5646828</v>
      </c>
      <c r="M32" s="77">
        <f t="shared" si="5"/>
        <v>5646828</v>
      </c>
      <c r="N32" s="77">
        <f t="shared" si="5"/>
        <v>12201378</v>
      </c>
      <c r="O32" s="77">
        <f t="shared" si="5"/>
        <v>145174</v>
      </c>
      <c r="P32" s="77">
        <f t="shared" si="5"/>
        <v>683974</v>
      </c>
      <c r="Q32" s="77">
        <f t="shared" si="5"/>
        <v>94857</v>
      </c>
      <c r="R32" s="77">
        <f t="shared" si="5"/>
        <v>924005</v>
      </c>
      <c r="S32" s="77">
        <f t="shared" si="5"/>
        <v>1366212</v>
      </c>
      <c r="T32" s="77">
        <f t="shared" si="5"/>
        <v>2200726</v>
      </c>
      <c r="U32" s="77">
        <f t="shared" si="5"/>
        <v>15392471</v>
      </c>
      <c r="V32" s="77">
        <f t="shared" si="5"/>
        <v>18959409</v>
      </c>
      <c r="W32" s="77">
        <f t="shared" si="5"/>
        <v>33499055</v>
      </c>
      <c r="X32" s="77">
        <f t="shared" si="5"/>
        <v>30614700</v>
      </c>
      <c r="Y32" s="77">
        <f t="shared" si="5"/>
        <v>2884355</v>
      </c>
      <c r="Z32" s="212">
        <f>+IF(X32&lt;&gt;0,+(Y32/X32)*100,0)</f>
        <v>9.421470731380676</v>
      </c>
      <c r="AA32" s="79">
        <f>SUM(AA28:AA31)</f>
        <v>30614700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9400000</v>
      </c>
      <c r="F33" s="60"/>
      <c r="G33" s="60"/>
      <c r="H33" s="60"/>
      <c r="I33" s="60"/>
      <c r="J33" s="60"/>
      <c r="K33" s="60">
        <v>1901641</v>
      </c>
      <c r="L33" s="60"/>
      <c r="M33" s="60"/>
      <c r="N33" s="60">
        <v>1901641</v>
      </c>
      <c r="O33" s="60"/>
      <c r="P33" s="60"/>
      <c r="Q33" s="60"/>
      <c r="R33" s="60"/>
      <c r="S33" s="60"/>
      <c r="T33" s="60"/>
      <c r="U33" s="60"/>
      <c r="V33" s="60"/>
      <c r="W33" s="60">
        <v>1901641</v>
      </c>
      <c r="X33" s="60"/>
      <c r="Y33" s="60">
        <v>1901641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14453224</v>
      </c>
      <c r="D35" s="155"/>
      <c r="E35" s="156"/>
      <c r="F35" s="60">
        <v>19333142</v>
      </c>
      <c r="G35" s="60">
        <v>1298246</v>
      </c>
      <c r="H35" s="60"/>
      <c r="I35" s="60">
        <v>707219</v>
      </c>
      <c r="J35" s="60">
        <v>2005465</v>
      </c>
      <c r="K35" s="60"/>
      <c r="L35" s="60">
        <v>2762269</v>
      </c>
      <c r="M35" s="60">
        <v>2762269</v>
      </c>
      <c r="N35" s="60">
        <v>5524538</v>
      </c>
      <c r="O35" s="60">
        <v>706650</v>
      </c>
      <c r="P35" s="60">
        <v>478395</v>
      </c>
      <c r="Q35" s="60">
        <v>1356859</v>
      </c>
      <c r="R35" s="60">
        <v>2541904</v>
      </c>
      <c r="S35" s="60">
        <v>778808</v>
      </c>
      <c r="T35" s="60">
        <v>653906</v>
      </c>
      <c r="U35" s="60">
        <v>2286184</v>
      </c>
      <c r="V35" s="60">
        <v>3718898</v>
      </c>
      <c r="W35" s="60">
        <v>13790805</v>
      </c>
      <c r="X35" s="60">
        <v>9399996</v>
      </c>
      <c r="Y35" s="60">
        <v>4390809</v>
      </c>
      <c r="Z35" s="140">
        <v>46.71</v>
      </c>
      <c r="AA35" s="62">
        <v>19333142</v>
      </c>
    </row>
    <row r="36" spans="1:27" ht="13.5">
      <c r="A36" s="238" t="s">
        <v>139</v>
      </c>
      <c r="B36" s="149"/>
      <c r="C36" s="222">
        <f aca="true" t="shared" si="6" ref="C36:Y36">SUM(C32:C35)</f>
        <v>38585214</v>
      </c>
      <c r="D36" s="222">
        <f>SUM(D32:D35)</f>
        <v>0</v>
      </c>
      <c r="E36" s="218">
        <f t="shared" si="6"/>
        <v>40015000</v>
      </c>
      <c r="F36" s="220">
        <f t="shared" si="6"/>
        <v>49947842</v>
      </c>
      <c r="G36" s="220">
        <f t="shared" si="6"/>
        <v>1811228</v>
      </c>
      <c r="H36" s="220">
        <f t="shared" si="6"/>
        <v>0</v>
      </c>
      <c r="I36" s="220">
        <f t="shared" si="6"/>
        <v>1608500</v>
      </c>
      <c r="J36" s="220">
        <f t="shared" si="6"/>
        <v>3419728</v>
      </c>
      <c r="K36" s="220">
        <f t="shared" si="6"/>
        <v>2809363</v>
      </c>
      <c r="L36" s="220">
        <f t="shared" si="6"/>
        <v>8409097</v>
      </c>
      <c r="M36" s="220">
        <f t="shared" si="6"/>
        <v>8409097</v>
      </c>
      <c r="N36" s="220">
        <f t="shared" si="6"/>
        <v>19627557</v>
      </c>
      <c r="O36" s="220">
        <f t="shared" si="6"/>
        <v>851824</v>
      </c>
      <c r="P36" s="220">
        <f t="shared" si="6"/>
        <v>1162369</v>
      </c>
      <c r="Q36" s="220">
        <f t="shared" si="6"/>
        <v>1451716</v>
      </c>
      <c r="R36" s="220">
        <f t="shared" si="6"/>
        <v>3465909</v>
      </c>
      <c r="S36" s="220">
        <f t="shared" si="6"/>
        <v>2145020</v>
      </c>
      <c r="T36" s="220">
        <f t="shared" si="6"/>
        <v>2854632</v>
      </c>
      <c r="U36" s="220">
        <f t="shared" si="6"/>
        <v>17678655</v>
      </c>
      <c r="V36" s="220">
        <f t="shared" si="6"/>
        <v>22678307</v>
      </c>
      <c r="W36" s="220">
        <f t="shared" si="6"/>
        <v>49191501</v>
      </c>
      <c r="X36" s="220">
        <f t="shared" si="6"/>
        <v>40014696</v>
      </c>
      <c r="Y36" s="220">
        <f t="shared" si="6"/>
        <v>9176805</v>
      </c>
      <c r="Z36" s="221">
        <f>+IF(X36&lt;&gt;0,+(Y36/X36)*100,0)</f>
        <v>22.93358670024633</v>
      </c>
      <c r="AA36" s="239">
        <f>SUM(AA32:AA35)</f>
        <v>49947842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3213389</v>
      </c>
      <c r="D6" s="155"/>
      <c r="E6" s="59">
        <v>577360</v>
      </c>
      <c r="F6" s="60"/>
      <c r="G6" s="60">
        <v>76452628</v>
      </c>
      <c r="H6" s="60">
        <v>79957130</v>
      </c>
      <c r="I6" s="60">
        <v>4575055</v>
      </c>
      <c r="J6" s="60">
        <v>4575055</v>
      </c>
      <c r="K6" s="60">
        <v>4548963</v>
      </c>
      <c r="L6" s="60">
        <v>48231454</v>
      </c>
      <c r="M6" s="60">
        <v>37520107</v>
      </c>
      <c r="N6" s="60">
        <v>37520107</v>
      </c>
      <c r="O6" s="60">
        <v>84155924</v>
      </c>
      <c r="P6" s="60">
        <v>73380531</v>
      </c>
      <c r="Q6" s="60">
        <v>34624688</v>
      </c>
      <c r="R6" s="60">
        <v>34624688</v>
      </c>
      <c r="S6" s="60">
        <v>21509200</v>
      </c>
      <c r="T6" s="60">
        <v>8267476</v>
      </c>
      <c r="U6" s="60">
        <v>2272222</v>
      </c>
      <c r="V6" s="60">
        <v>2272222</v>
      </c>
      <c r="W6" s="60">
        <v>2272222</v>
      </c>
      <c r="X6" s="60"/>
      <c r="Y6" s="60">
        <v>2272222</v>
      </c>
      <c r="Z6" s="140"/>
      <c r="AA6" s="62"/>
    </row>
    <row r="7" spans="1:27" ht="13.5">
      <c r="A7" s="249" t="s">
        <v>144</v>
      </c>
      <c r="B7" s="182"/>
      <c r="C7" s="155">
        <v>28563011</v>
      </c>
      <c r="D7" s="155"/>
      <c r="E7" s="59">
        <v>20578795</v>
      </c>
      <c r="F7" s="60">
        <v>16578466</v>
      </c>
      <c r="G7" s="60"/>
      <c r="H7" s="60"/>
      <c r="I7" s="60">
        <v>79036916</v>
      </c>
      <c r="J7" s="60">
        <v>79036916</v>
      </c>
      <c r="K7" s="60">
        <v>54843019</v>
      </c>
      <c r="L7" s="60">
        <v>50147589</v>
      </c>
      <c r="M7" s="60">
        <v>103647427</v>
      </c>
      <c r="N7" s="60">
        <v>103647427</v>
      </c>
      <c r="O7" s="60"/>
      <c r="P7" s="60"/>
      <c r="Q7" s="60">
        <v>66610680</v>
      </c>
      <c r="R7" s="60">
        <v>66610680</v>
      </c>
      <c r="S7" s="60">
        <v>67075293</v>
      </c>
      <c r="T7" s="60">
        <v>62395991</v>
      </c>
      <c r="U7" s="60">
        <v>26023440</v>
      </c>
      <c r="V7" s="60">
        <v>26023440</v>
      </c>
      <c r="W7" s="60">
        <v>26023440</v>
      </c>
      <c r="X7" s="60">
        <v>16578466</v>
      </c>
      <c r="Y7" s="60">
        <v>9444974</v>
      </c>
      <c r="Z7" s="140">
        <v>56.97</v>
      </c>
      <c r="AA7" s="62">
        <v>16578466</v>
      </c>
    </row>
    <row r="8" spans="1:27" ht="13.5">
      <c r="A8" s="249" t="s">
        <v>145</v>
      </c>
      <c r="B8" s="182"/>
      <c r="C8" s="155">
        <v>17964462</v>
      </c>
      <c r="D8" s="155"/>
      <c r="E8" s="59">
        <v>5436859</v>
      </c>
      <c r="F8" s="60">
        <v>25831173</v>
      </c>
      <c r="G8" s="60">
        <v>4854914</v>
      </c>
      <c r="H8" s="60"/>
      <c r="I8" s="60">
        <v>16600515</v>
      </c>
      <c r="J8" s="60">
        <v>16600515</v>
      </c>
      <c r="K8" s="60">
        <v>17121042</v>
      </c>
      <c r="L8" s="60">
        <v>26731964</v>
      </c>
      <c r="M8" s="60">
        <v>26731964</v>
      </c>
      <c r="N8" s="60">
        <v>26731964</v>
      </c>
      <c r="O8" s="60">
        <v>15698227</v>
      </c>
      <c r="P8" s="60">
        <v>16939865</v>
      </c>
      <c r="Q8" s="60">
        <v>17227931</v>
      </c>
      <c r="R8" s="60">
        <v>17227931</v>
      </c>
      <c r="S8" s="60">
        <v>17692828</v>
      </c>
      <c r="T8" s="60">
        <v>14351210</v>
      </c>
      <c r="U8" s="60">
        <v>17247730</v>
      </c>
      <c r="V8" s="60">
        <v>17247730</v>
      </c>
      <c r="W8" s="60">
        <v>17247730</v>
      </c>
      <c r="X8" s="60">
        <v>25831173</v>
      </c>
      <c r="Y8" s="60">
        <v>-8583443</v>
      </c>
      <c r="Z8" s="140">
        <v>-33.23</v>
      </c>
      <c r="AA8" s="62">
        <v>25831173</v>
      </c>
    </row>
    <row r="9" spans="1:27" ht="13.5">
      <c r="A9" s="249" t="s">
        <v>146</v>
      </c>
      <c r="B9" s="182"/>
      <c r="C9" s="155">
        <v>6075402</v>
      </c>
      <c r="D9" s="155"/>
      <c r="E9" s="59">
        <v>5365047</v>
      </c>
      <c r="F9" s="60">
        <v>2284584</v>
      </c>
      <c r="G9" s="60">
        <v>6750453</v>
      </c>
      <c r="H9" s="60">
        <v>18085500</v>
      </c>
      <c r="I9" s="60">
        <v>1561061</v>
      </c>
      <c r="J9" s="60">
        <v>1561061</v>
      </c>
      <c r="K9" s="60">
        <v>1585636</v>
      </c>
      <c r="L9" s="60">
        <v>14261614</v>
      </c>
      <c r="M9" s="60">
        <v>14261614</v>
      </c>
      <c r="N9" s="60">
        <v>14261614</v>
      </c>
      <c r="O9" s="60">
        <v>2314763</v>
      </c>
      <c r="P9" s="60">
        <v>1333583</v>
      </c>
      <c r="Q9" s="60">
        <v>1159671</v>
      </c>
      <c r="R9" s="60">
        <v>1159671</v>
      </c>
      <c r="S9" s="60">
        <v>343271</v>
      </c>
      <c r="T9" s="60">
        <v>2350756</v>
      </c>
      <c r="U9" s="60">
        <v>5883624</v>
      </c>
      <c r="V9" s="60">
        <v>5883624</v>
      </c>
      <c r="W9" s="60">
        <v>5883624</v>
      </c>
      <c r="X9" s="60">
        <v>2284584</v>
      </c>
      <c r="Y9" s="60">
        <v>3599040</v>
      </c>
      <c r="Z9" s="140">
        <v>157.54</v>
      </c>
      <c r="AA9" s="62">
        <v>2284584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649808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55816264</v>
      </c>
      <c r="D12" s="168">
        <f>SUM(D6:D11)</f>
        <v>0</v>
      </c>
      <c r="E12" s="72">
        <f t="shared" si="0"/>
        <v>32607869</v>
      </c>
      <c r="F12" s="73">
        <f t="shared" si="0"/>
        <v>44694223</v>
      </c>
      <c r="G12" s="73">
        <f t="shared" si="0"/>
        <v>88057995</v>
      </c>
      <c r="H12" s="73">
        <f t="shared" si="0"/>
        <v>98042630</v>
      </c>
      <c r="I12" s="73">
        <f t="shared" si="0"/>
        <v>101773547</v>
      </c>
      <c r="J12" s="73">
        <f t="shared" si="0"/>
        <v>101773547</v>
      </c>
      <c r="K12" s="73">
        <f t="shared" si="0"/>
        <v>78098660</v>
      </c>
      <c r="L12" s="73">
        <f t="shared" si="0"/>
        <v>139372621</v>
      </c>
      <c r="M12" s="73">
        <f t="shared" si="0"/>
        <v>182161112</v>
      </c>
      <c r="N12" s="73">
        <f t="shared" si="0"/>
        <v>182161112</v>
      </c>
      <c r="O12" s="73">
        <f t="shared" si="0"/>
        <v>102168914</v>
      </c>
      <c r="P12" s="73">
        <f t="shared" si="0"/>
        <v>91653979</v>
      </c>
      <c r="Q12" s="73">
        <f t="shared" si="0"/>
        <v>119622970</v>
      </c>
      <c r="R12" s="73">
        <f t="shared" si="0"/>
        <v>119622970</v>
      </c>
      <c r="S12" s="73">
        <f t="shared" si="0"/>
        <v>106620592</v>
      </c>
      <c r="T12" s="73">
        <f t="shared" si="0"/>
        <v>87365433</v>
      </c>
      <c r="U12" s="73">
        <f t="shared" si="0"/>
        <v>51427016</v>
      </c>
      <c r="V12" s="73">
        <f t="shared" si="0"/>
        <v>51427016</v>
      </c>
      <c r="W12" s="73">
        <f t="shared" si="0"/>
        <v>51427016</v>
      </c>
      <c r="X12" s="73">
        <f t="shared" si="0"/>
        <v>44694223</v>
      </c>
      <c r="Y12" s="73">
        <f t="shared" si="0"/>
        <v>6732793</v>
      </c>
      <c r="Z12" s="170">
        <f>+IF(X12&lt;&gt;0,+(Y12/X12)*100,0)</f>
        <v>15.064123611680195</v>
      </c>
      <c r="AA12" s="74">
        <f>SUM(AA6:AA11)</f>
        <v>44694223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6433761</v>
      </c>
      <c r="D17" s="155"/>
      <c r="E17" s="59">
        <v>8394358</v>
      </c>
      <c r="F17" s="60">
        <v>6433761</v>
      </c>
      <c r="G17" s="60">
        <v>8394358</v>
      </c>
      <c r="H17" s="60">
        <v>8394358</v>
      </c>
      <c r="I17" s="60"/>
      <c r="J17" s="60"/>
      <c r="K17" s="60"/>
      <c r="L17" s="60"/>
      <c r="M17" s="60"/>
      <c r="N17" s="60"/>
      <c r="O17" s="60">
        <v>6432761</v>
      </c>
      <c r="P17" s="60">
        <v>6432761</v>
      </c>
      <c r="Q17" s="60">
        <v>6432761</v>
      </c>
      <c r="R17" s="60">
        <v>6432761</v>
      </c>
      <c r="S17" s="60">
        <v>6432761</v>
      </c>
      <c r="T17" s="60">
        <v>6432761</v>
      </c>
      <c r="U17" s="60">
        <v>6432761</v>
      </c>
      <c r="V17" s="60">
        <v>6432761</v>
      </c>
      <c r="W17" s="60">
        <v>6432761</v>
      </c>
      <c r="X17" s="60">
        <v>6433761</v>
      </c>
      <c r="Y17" s="60">
        <v>-1000</v>
      </c>
      <c r="Z17" s="140">
        <v>-0.02</v>
      </c>
      <c r="AA17" s="62">
        <v>6433761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439281466</v>
      </c>
      <c r="D19" s="155"/>
      <c r="E19" s="59">
        <v>457163740</v>
      </c>
      <c r="F19" s="60">
        <v>464900736</v>
      </c>
      <c r="G19" s="60">
        <v>451899910</v>
      </c>
      <c r="H19" s="60">
        <v>450969971</v>
      </c>
      <c r="I19" s="60">
        <v>509500800</v>
      </c>
      <c r="J19" s="60">
        <v>509500800</v>
      </c>
      <c r="K19" s="60">
        <v>80791489</v>
      </c>
      <c r="L19" s="60">
        <v>80791489</v>
      </c>
      <c r="M19" s="60">
        <v>80791489</v>
      </c>
      <c r="N19" s="60">
        <v>80791489</v>
      </c>
      <c r="O19" s="60">
        <v>437853401</v>
      </c>
      <c r="P19" s="60">
        <v>436996480</v>
      </c>
      <c r="Q19" s="60">
        <v>436428908</v>
      </c>
      <c r="R19" s="60">
        <v>436428908</v>
      </c>
      <c r="S19" s="60">
        <v>436554640</v>
      </c>
      <c r="T19" s="60">
        <v>437389983</v>
      </c>
      <c r="U19" s="60">
        <v>452952044</v>
      </c>
      <c r="V19" s="60">
        <v>452952044</v>
      </c>
      <c r="W19" s="60">
        <v>452952044</v>
      </c>
      <c r="X19" s="60">
        <v>464900736</v>
      </c>
      <c r="Y19" s="60">
        <v>-11948692</v>
      </c>
      <c r="Z19" s="140">
        <v>-2.57</v>
      </c>
      <c r="AA19" s="62">
        <v>464900736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206752</v>
      </c>
      <c r="D22" s="155"/>
      <c r="E22" s="59">
        <v>87797</v>
      </c>
      <c r="F22" s="60">
        <v>103967</v>
      </c>
      <c r="G22" s="60">
        <v>258565</v>
      </c>
      <c r="H22" s="60">
        <v>258565</v>
      </c>
      <c r="I22" s="60"/>
      <c r="J22" s="60"/>
      <c r="K22" s="60"/>
      <c r="L22" s="60"/>
      <c r="M22" s="60"/>
      <c r="N22" s="60"/>
      <c r="O22" s="60">
        <v>206752</v>
      </c>
      <c r="P22" s="60">
        <v>206752</v>
      </c>
      <c r="Q22" s="60">
        <v>206752</v>
      </c>
      <c r="R22" s="60">
        <v>206752</v>
      </c>
      <c r="S22" s="60">
        <v>206752</v>
      </c>
      <c r="T22" s="60">
        <v>206752</v>
      </c>
      <c r="U22" s="60">
        <v>206752</v>
      </c>
      <c r="V22" s="60">
        <v>206752</v>
      </c>
      <c r="W22" s="60">
        <v>206752</v>
      </c>
      <c r="X22" s="60">
        <v>103967</v>
      </c>
      <c r="Y22" s="60">
        <v>102785</v>
      </c>
      <c r="Z22" s="140">
        <v>98.86</v>
      </c>
      <c r="AA22" s="62">
        <v>103967</v>
      </c>
    </row>
    <row r="23" spans="1:27" ht="13.5">
      <c r="A23" s="249" t="s">
        <v>158</v>
      </c>
      <c r="B23" s="182"/>
      <c r="C23" s="155">
        <v>182536</v>
      </c>
      <c r="D23" s="155"/>
      <c r="E23" s="59"/>
      <c r="F23" s="60">
        <v>182536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182536</v>
      </c>
      <c r="Y23" s="159">
        <v>-182536</v>
      </c>
      <c r="Z23" s="141">
        <v>-100</v>
      </c>
      <c r="AA23" s="225">
        <v>182536</v>
      </c>
    </row>
    <row r="24" spans="1:27" ht="13.5">
      <c r="A24" s="250" t="s">
        <v>57</v>
      </c>
      <c r="B24" s="253"/>
      <c r="C24" s="168">
        <f aca="true" t="shared" si="1" ref="C24:Y24">SUM(C15:C23)</f>
        <v>446104515</v>
      </c>
      <c r="D24" s="168">
        <f>SUM(D15:D23)</f>
        <v>0</v>
      </c>
      <c r="E24" s="76">
        <f t="shared" si="1"/>
        <v>465645895</v>
      </c>
      <c r="F24" s="77">
        <f t="shared" si="1"/>
        <v>471621000</v>
      </c>
      <c r="G24" s="77">
        <f t="shared" si="1"/>
        <v>460552833</v>
      </c>
      <c r="H24" s="77">
        <f t="shared" si="1"/>
        <v>459622894</v>
      </c>
      <c r="I24" s="77">
        <f t="shared" si="1"/>
        <v>509500800</v>
      </c>
      <c r="J24" s="77">
        <f t="shared" si="1"/>
        <v>509500800</v>
      </c>
      <c r="K24" s="77">
        <f t="shared" si="1"/>
        <v>80791489</v>
      </c>
      <c r="L24" s="77">
        <f t="shared" si="1"/>
        <v>80791489</v>
      </c>
      <c r="M24" s="77">
        <f t="shared" si="1"/>
        <v>80791489</v>
      </c>
      <c r="N24" s="77">
        <f t="shared" si="1"/>
        <v>80791489</v>
      </c>
      <c r="O24" s="77">
        <f t="shared" si="1"/>
        <v>444492914</v>
      </c>
      <c r="P24" s="77">
        <f t="shared" si="1"/>
        <v>443635993</v>
      </c>
      <c r="Q24" s="77">
        <f t="shared" si="1"/>
        <v>443068421</v>
      </c>
      <c r="R24" s="77">
        <f t="shared" si="1"/>
        <v>443068421</v>
      </c>
      <c r="S24" s="77">
        <f t="shared" si="1"/>
        <v>443194153</v>
      </c>
      <c r="T24" s="77">
        <f t="shared" si="1"/>
        <v>444029496</v>
      </c>
      <c r="U24" s="77">
        <f t="shared" si="1"/>
        <v>459591557</v>
      </c>
      <c r="V24" s="77">
        <f t="shared" si="1"/>
        <v>459591557</v>
      </c>
      <c r="W24" s="77">
        <f t="shared" si="1"/>
        <v>459591557</v>
      </c>
      <c r="X24" s="77">
        <f t="shared" si="1"/>
        <v>471621000</v>
      </c>
      <c r="Y24" s="77">
        <f t="shared" si="1"/>
        <v>-12029443</v>
      </c>
      <c r="Z24" s="212">
        <f>+IF(X24&lt;&gt;0,+(Y24/X24)*100,0)</f>
        <v>-2.5506588977165987</v>
      </c>
      <c r="AA24" s="79">
        <f>SUM(AA15:AA23)</f>
        <v>471621000</v>
      </c>
    </row>
    <row r="25" spans="1:27" ht="13.5">
      <c r="A25" s="250" t="s">
        <v>159</v>
      </c>
      <c r="B25" s="251"/>
      <c r="C25" s="168">
        <f aca="true" t="shared" si="2" ref="C25:Y25">+C12+C24</f>
        <v>501920779</v>
      </c>
      <c r="D25" s="168">
        <f>+D12+D24</f>
        <v>0</v>
      </c>
      <c r="E25" s="72">
        <f t="shared" si="2"/>
        <v>498253764</v>
      </c>
      <c r="F25" s="73">
        <f t="shared" si="2"/>
        <v>516315223</v>
      </c>
      <c r="G25" s="73">
        <f t="shared" si="2"/>
        <v>548610828</v>
      </c>
      <c r="H25" s="73">
        <f t="shared" si="2"/>
        <v>557665524</v>
      </c>
      <c r="I25" s="73">
        <f t="shared" si="2"/>
        <v>611274347</v>
      </c>
      <c r="J25" s="73">
        <f t="shared" si="2"/>
        <v>611274347</v>
      </c>
      <c r="K25" s="73">
        <f t="shared" si="2"/>
        <v>158890149</v>
      </c>
      <c r="L25" s="73">
        <f t="shared" si="2"/>
        <v>220164110</v>
      </c>
      <c r="M25" s="73">
        <f t="shared" si="2"/>
        <v>262952601</v>
      </c>
      <c r="N25" s="73">
        <f t="shared" si="2"/>
        <v>262952601</v>
      </c>
      <c r="O25" s="73">
        <f t="shared" si="2"/>
        <v>546661828</v>
      </c>
      <c r="P25" s="73">
        <f t="shared" si="2"/>
        <v>535289972</v>
      </c>
      <c r="Q25" s="73">
        <f t="shared" si="2"/>
        <v>562691391</v>
      </c>
      <c r="R25" s="73">
        <f t="shared" si="2"/>
        <v>562691391</v>
      </c>
      <c r="S25" s="73">
        <f t="shared" si="2"/>
        <v>549814745</v>
      </c>
      <c r="T25" s="73">
        <f t="shared" si="2"/>
        <v>531394929</v>
      </c>
      <c r="U25" s="73">
        <f t="shared" si="2"/>
        <v>511018573</v>
      </c>
      <c r="V25" s="73">
        <f t="shared" si="2"/>
        <v>511018573</v>
      </c>
      <c r="W25" s="73">
        <f t="shared" si="2"/>
        <v>511018573</v>
      </c>
      <c r="X25" s="73">
        <f t="shared" si="2"/>
        <v>516315223</v>
      </c>
      <c r="Y25" s="73">
        <f t="shared" si="2"/>
        <v>-5296650</v>
      </c>
      <c r="Z25" s="170">
        <f>+IF(X25&lt;&gt;0,+(Y25/X25)*100,0)</f>
        <v>-1.0258558655745853</v>
      </c>
      <c r="AA25" s="74">
        <f>+AA12+AA24</f>
        <v>516315223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>
        <v>250000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250000</v>
      </c>
      <c r="Y30" s="60">
        <v>-250000</v>
      </c>
      <c r="Z30" s="140">
        <v>-100</v>
      </c>
      <c r="AA30" s="62">
        <v>250000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25778376</v>
      </c>
      <c r="D32" s="155"/>
      <c r="E32" s="59">
        <v>9875186</v>
      </c>
      <c r="F32" s="60">
        <v>20098938</v>
      </c>
      <c r="G32" s="60">
        <v>7061034</v>
      </c>
      <c r="H32" s="60">
        <v>7421481</v>
      </c>
      <c r="I32" s="60">
        <v>46175698</v>
      </c>
      <c r="J32" s="60">
        <v>46175698</v>
      </c>
      <c r="K32" s="60">
        <v>42274925</v>
      </c>
      <c r="L32" s="60">
        <v>64435600</v>
      </c>
      <c r="M32" s="60">
        <v>64435600</v>
      </c>
      <c r="N32" s="60">
        <v>64435600</v>
      </c>
      <c r="O32" s="60">
        <v>29587397</v>
      </c>
      <c r="P32" s="60">
        <v>26474017</v>
      </c>
      <c r="Q32" s="60">
        <v>35537774</v>
      </c>
      <c r="R32" s="60">
        <v>35537774</v>
      </c>
      <c r="S32" s="60">
        <v>52913264</v>
      </c>
      <c r="T32" s="60">
        <v>48047480</v>
      </c>
      <c r="U32" s="60">
        <v>12121886</v>
      </c>
      <c r="V32" s="60">
        <v>12121886</v>
      </c>
      <c r="W32" s="60">
        <v>12121886</v>
      </c>
      <c r="X32" s="60">
        <v>20098938</v>
      </c>
      <c r="Y32" s="60">
        <v>-7977052</v>
      </c>
      <c r="Z32" s="140">
        <v>-39.69</v>
      </c>
      <c r="AA32" s="62">
        <v>20098938</v>
      </c>
    </row>
    <row r="33" spans="1:27" ht="13.5">
      <c r="A33" s="249" t="s">
        <v>165</v>
      </c>
      <c r="B33" s="182"/>
      <c r="C33" s="155">
        <v>11514635</v>
      </c>
      <c r="D33" s="155"/>
      <c r="E33" s="59">
        <v>7267681</v>
      </c>
      <c r="F33" s="60">
        <v>20564454</v>
      </c>
      <c r="G33" s="60">
        <v>7549003</v>
      </c>
      <c r="H33" s="60">
        <v>7373836</v>
      </c>
      <c r="I33" s="60">
        <v>7085203</v>
      </c>
      <c r="J33" s="60">
        <v>7085203</v>
      </c>
      <c r="K33" s="60">
        <v>6975021</v>
      </c>
      <c r="L33" s="60">
        <v>13886101</v>
      </c>
      <c r="M33" s="60">
        <v>13886101</v>
      </c>
      <c r="N33" s="60">
        <v>13886101</v>
      </c>
      <c r="O33" s="60">
        <v>11514635</v>
      </c>
      <c r="P33" s="60">
        <v>11514635</v>
      </c>
      <c r="Q33" s="60">
        <v>11514635</v>
      </c>
      <c r="R33" s="60">
        <v>11514635</v>
      </c>
      <c r="S33" s="60">
        <v>11514635</v>
      </c>
      <c r="T33" s="60">
        <v>11514635</v>
      </c>
      <c r="U33" s="60">
        <v>11514635</v>
      </c>
      <c r="V33" s="60">
        <v>11514635</v>
      </c>
      <c r="W33" s="60">
        <v>11514635</v>
      </c>
      <c r="X33" s="60">
        <v>20564454</v>
      </c>
      <c r="Y33" s="60">
        <v>-9049819</v>
      </c>
      <c r="Z33" s="140">
        <v>-44.01</v>
      </c>
      <c r="AA33" s="62">
        <v>20564454</v>
      </c>
    </row>
    <row r="34" spans="1:27" ht="13.5">
      <c r="A34" s="250" t="s">
        <v>58</v>
      </c>
      <c r="B34" s="251"/>
      <c r="C34" s="168">
        <f aca="true" t="shared" si="3" ref="C34:Y34">SUM(C29:C33)</f>
        <v>37293011</v>
      </c>
      <c r="D34" s="168">
        <f>SUM(D29:D33)</f>
        <v>0</v>
      </c>
      <c r="E34" s="72">
        <f t="shared" si="3"/>
        <v>17142867</v>
      </c>
      <c r="F34" s="73">
        <f t="shared" si="3"/>
        <v>40913392</v>
      </c>
      <c r="G34" s="73">
        <f t="shared" si="3"/>
        <v>14610037</v>
      </c>
      <c r="H34" s="73">
        <f t="shared" si="3"/>
        <v>14795317</v>
      </c>
      <c r="I34" s="73">
        <f t="shared" si="3"/>
        <v>53260901</v>
      </c>
      <c r="J34" s="73">
        <f t="shared" si="3"/>
        <v>53260901</v>
      </c>
      <c r="K34" s="73">
        <f t="shared" si="3"/>
        <v>49249946</v>
      </c>
      <c r="L34" s="73">
        <f t="shared" si="3"/>
        <v>78321701</v>
      </c>
      <c r="M34" s="73">
        <f t="shared" si="3"/>
        <v>78321701</v>
      </c>
      <c r="N34" s="73">
        <f t="shared" si="3"/>
        <v>78321701</v>
      </c>
      <c r="O34" s="73">
        <f t="shared" si="3"/>
        <v>41102032</v>
      </c>
      <c r="P34" s="73">
        <f t="shared" si="3"/>
        <v>37988652</v>
      </c>
      <c r="Q34" s="73">
        <f t="shared" si="3"/>
        <v>47052409</v>
      </c>
      <c r="R34" s="73">
        <f t="shared" si="3"/>
        <v>47052409</v>
      </c>
      <c r="S34" s="73">
        <f t="shared" si="3"/>
        <v>64427899</v>
      </c>
      <c r="T34" s="73">
        <f t="shared" si="3"/>
        <v>59562115</v>
      </c>
      <c r="U34" s="73">
        <f t="shared" si="3"/>
        <v>23636521</v>
      </c>
      <c r="V34" s="73">
        <f t="shared" si="3"/>
        <v>23636521</v>
      </c>
      <c r="W34" s="73">
        <f t="shared" si="3"/>
        <v>23636521</v>
      </c>
      <c r="X34" s="73">
        <f t="shared" si="3"/>
        <v>40913392</v>
      </c>
      <c r="Y34" s="73">
        <f t="shared" si="3"/>
        <v>-17276871</v>
      </c>
      <c r="Z34" s="170">
        <f>+IF(X34&lt;&gt;0,+(Y34/X34)*100,0)</f>
        <v>-42.22791158454914</v>
      </c>
      <c r="AA34" s="74">
        <f>SUM(AA29:AA33)</f>
        <v>40913392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551493</v>
      </c>
      <c r="F37" s="60">
        <v>300000</v>
      </c>
      <c r="G37" s="60">
        <v>747271</v>
      </c>
      <c r="H37" s="60">
        <v>672901</v>
      </c>
      <c r="I37" s="60">
        <v>637775</v>
      </c>
      <c r="J37" s="60">
        <v>637775</v>
      </c>
      <c r="K37" s="60">
        <v>602874</v>
      </c>
      <c r="L37" s="60">
        <v>1371093</v>
      </c>
      <c r="M37" s="60">
        <v>1371093</v>
      </c>
      <c r="N37" s="60">
        <v>1371093</v>
      </c>
      <c r="O37" s="60">
        <v>508994</v>
      </c>
      <c r="P37" s="60">
        <v>468224</v>
      </c>
      <c r="Q37" s="60">
        <v>461139</v>
      </c>
      <c r="R37" s="60">
        <v>461139</v>
      </c>
      <c r="S37" s="60">
        <v>420170</v>
      </c>
      <c r="T37" s="60">
        <v>379026</v>
      </c>
      <c r="U37" s="60">
        <v>337964</v>
      </c>
      <c r="V37" s="60">
        <v>337964</v>
      </c>
      <c r="W37" s="60">
        <v>337964</v>
      </c>
      <c r="X37" s="60">
        <v>300000</v>
      </c>
      <c r="Y37" s="60">
        <v>37964</v>
      </c>
      <c r="Z37" s="140">
        <v>12.65</v>
      </c>
      <c r="AA37" s="62">
        <v>300000</v>
      </c>
    </row>
    <row r="38" spans="1:27" ht="13.5">
      <c r="A38" s="249" t="s">
        <v>165</v>
      </c>
      <c r="B38" s="182"/>
      <c r="C38" s="155">
        <v>6241283</v>
      </c>
      <c r="D38" s="155"/>
      <c r="E38" s="59">
        <v>9445606</v>
      </c>
      <c r="F38" s="60">
        <v>5516666</v>
      </c>
      <c r="G38" s="60">
        <v>9967907</v>
      </c>
      <c r="H38" s="60">
        <v>9959777</v>
      </c>
      <c r="I38" s="60">
        <v>10030248</v>
      </c>
      <c r="J38" s="60">
        <v>10030248</v>
      </c>
      <c r="K38" s="60">
        <v>9988079</v>
      </c>
      <c r="L38" s="60">
        <v>28692483</v>
      </c>
      <c r="M38" s="60">
        <v>28692483</v>
      </c>
      <c r="N38" s="60">
        <v>28692483</v>
      </c>
      <c r="O38" s="60">
        <v>12193711</v>
      </c>
      <c r="P38" s="60">
        <v>11953252</v>
      </c>
      <c r="Q38" s="60">
        <v>11717744</v>
      </c>
      <c r="R38" s="60">
        <v>11717744</v>
      </c>
      <c r="S38" s="60">
        <v>11564148</v>
      </c>
      <c r="T38" s="60">
        <v>11385146</v>
      </c>
      <c r="U38" s="60">
        <v>10991035</v>
      </c>
      <c r="V38" s="60">
        <v>10991035</v>
      </c>
      <c r="W38" s="60">
        <v>10991035</v>
      </c>
      <c r="X38" s="60">
        <v>5516666</v>
      </c>
      <c r="Y38" s="60">
        <v>5474369</v>
      </c>
      <c r="Z38" s="140">
        <v>99.23</v>
      </c>
      <c r="AA38" s="62">
        <v>5516666</v>
      </c>
    </row>
    <row r="39" spans="1:27" ht="13.5">
      <c r="A39" s="250" t="s">
        <v>59</v>
      </c>
      <c r="B39" s="253"/>
      <c r="C39" s="168">
        <f aca="true" t="shared" si="4" ref="C39:Y39">SUM(C37:C38)</f>
        <v>6241283</v>
      </c>
      <c r="D39" s="168">
        <f>SUM(D37:D38)</f>
        <v>0</v>
      </c>
      <c r="E39" s="76">
        <f t="shared" si="4"/>
        <v>9997099</v>
      </c>
      <c r="F39" s="77">
        <f t="shared" si="4"/>
        <v>5816666</v>
      </c>
      <c r="G39" s="77">
        <f t="shared" si="4"/>
        <v>10715178</v>
      </c>
      <c r="H39" s="77">
        <f t="shared" si="4"/>
        <v>10632678</v>
      </c>
      <c r="I39" s="77">
        <f t="shared" si="4"/>
        <v>10668023</v>
      </c>
      <c r="J39" s="77">
        <f t="shared" si="4"/>
        <v>10668023</v>
      </c>
      <c r="K39" s="77">
        <f t="shared" si="4"/>
        <v>10590953</v>
      </c>
      <c r="L39" s="77">
        <f t="shared" si="4"/>
        <v>30063576</v>
      </c>
      <c r="M39" s="77">
        <f t="shared" si="4"/>
        <v>30063576</v>
      </c>
      <c r="N39" s="77">
        <f t="shared" si="4"/>
        <v>30063576</v>
      </c>
      <c r="O39" s="77">
        <f t="shared" si="4"/>
        <v>12702705</v>
      </c>
      <c r="P39" s="77">
        <f t="shared" si="4"/>
        <v>12421476</v>
      </c>
      <c r="Q39" s="77">
        <f t="shared" si="4"/>
        <v>12178883</v>
      </c>
      <c r="R39" s="77">
        <f t="shared" si="4"/>
        <v>12178883</v>
      </c>
      <c r="S39" s="77">
        <f t="shared" si="4"/>
        <v>11984318</v>
      </c>
      <c r="T39" s="77">
        <f t="shared" si="4"/>
        <v>11764172</v>
      </c>
      <c r="U39" s="77">
        <f t="shared" si="4"/>
        <v>11328999</v>
      </c>
      <c r="V39" s="77">
        <f t="shared" si="4"/>
        <v>11328999</v>
      </c>
      <c r="W39" s="77">
        <f t="shared" si="4"/>
        <v>11328999</v>
      </c>
      <c r="X39" s="77">
        <f t="shared" si="4"/>
        <v>5816666</v>
      </c>
      <c r="Y39" s="77">
        <f t="shared" si="4"/>
        <v>5512333</v>
      </c>
      <c r="Z39" s="212">
        <f>+IF(X39&lt;&gt;0,+(Y39/X39)*100,0)</f>
        <v>94.76791344044854</v>
      </c>
      <c r="AA39" s="79">
        <f>SUM(AA37:AA38)</f>
        <v>5816666</v>
      </c>
    </row>
    <row r="40" spans="1:27" ht="13.5">
      <c r="A40" s="250" t="s">
        <v>167</v>
      </c>
      <c r="B40" s="251"/>
      <c r="C40" s="168">
        <f aca="true" t="shared" si="5" ref="C40:Y40">+C34+C39</f>
        <v>43534294</v>
      </c>
      <c r="D40" s="168">
        <f>+D34+D39</f>
        <v>0</v>
      </c>
      <c r="E40" s="72">
        <f t="shared" si="5"/>
        <v>27139966</v>
      </c>
      <c r="F40" s="73">
        <f t="shared" si="5"/>
        <v>46730058</v>
      </c>
      <c r="G40" s="73">
        <f t="shared" si="5"/>
        <v>25325215</v>
      </c>
      <c r="H40" s="73">
        <f t="shared" si="5"/>
        <v>25427995</v>
      </c>
      <c r="I40" s="73">
        <f t="shared" si="5"/>
        <v>63928924</v>
      </c>
      <c r="J40" s="73">
        <f t="shared" si="5"/>
        <v>63928924</v>
      </c>
      <c r="K40" s="73">
        <f t="shared" si="5"/>
        <v>59840899</v>
      </c>
      <c r="L40" s="73">
        <f t="shared" si="5"/>
        <v>108385277</v>
      </c>
      <c r="M40" s="73">
        <f t="shared" si="5"/>
        <v>108385277</v>
      </c>
      <c r="N40" s="73">
        <f t="shared" si="5"/>
        <v>108385277</v>
      </c>
      <c r="O40" s="73">
        <f t="shared" si="5"/>
        <v>53804737</v>
      </c>
      <c r="P40" s="73">
        <f t="shared" si="5"/>
        <v>50410128</v>
      </c>
      <c r="Q40" s="73">
        <f t="shared" si="5"/>
        <v>59231292</v>
      </c>
      <c r="R40" s="73">
        <f t="shared" si="5"/>
        <v>59231292</v>
      </c>
      <c r="S40" s="73">
        <f t="shared" si="5"/>
        <v>76412217</v>
      </c>
      <c r="T40" s="73">
        <f t="shared" si="5"/>
        <v>71326287</v>
      </c>
      <c r="U40" s="73">
        <f t="shared" si="5"/>
        <v>34965520</v>
      </c>
      <c r="V40" s="73">
        <f t="shared" si="5"/>
        <v>34965520</v>
      </c>
      <c r="W40" s="73">
        <f t="shared" si="5"/>
        <v>34965520</v>
      </c>
      <c r="X40" s="73">
        <f t="shared" si="5"/>
        <v>46730058</v>
      </c>
      <c r="Y40" s="73">
        <f t="shared" si="5"/>
        <v>-11764538</v>
      </c>
      <c r="Z40" s="170">
        <f>+IF(X40&lt;&gt;0,+(Y40/X40)*100,0)</f>
        <v>-25.175526210560236</v>
      </c>
      <c r="AA40" s="74">
        <f>+AA34+AA39</f>
        <v>46730058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458386485</v>
      </c>
      <c r="D42" s="257">
        <f>+D25-D40</f>
        <v>0</v>
      </c>
      <c r="E42" s="258">
        <f t="shared" si="6"/>
        <v>471113798</v>
      </c>
      <c r="F42" s="259">
        <f t="shared" si="6"/>
        <v>469585165</v>
      </c>
      <c r="G42" s="259">
        <f t="shared" si="6"/>
        <v>523285613</v>
      </c>
      <c r="H42" s="259">
        <f t="shared" si="6"/>
        <v>532237529</v>
      </c>
      <c r="I42" s="259">
        <f t="shared" si="6"/>
        <v>547345423</v>
      </c>
      <c r="J42" s="259">
        <f t="shared" si="6"/>
        <v>547345423</v>
      </c>
      <c r="K42" s="259">
        <f t="shared" si="6"/>
        <v>99049250</v>
      </c>
      <c r="L42" s="259">
        <f t="shared" si="6"/>
        <v>111778833</v>
      </c>
      <c r="M42" s="259">
        <f t="shared" si="6"/>
        <v>154567324</v>
      </c>
      <c r="N42" s="259">
        <f t="shared" si="6"/>
        <v>154567324</v>
      </c>
      <c r="O42" s="259">
        <f t="shared" si="6"/>
        <v>492857091</v>
      </c>
      <c r="P42" s="259">
        <f t="shared" si="6"/>
        <v>484879844</v>
      </c>
      <c r="Q42" s="259">
        <f t="shared" si="6"/>
        <v>503460099</v>
      </c>
      <c r="R42" s="259">
        <f t="shared" si="6"/>
        <v>503460099</v>
      </c>
      <c r="S42" s="259">
        <f t="shared" si="6"/>
        <v>473402528</v>
      </c>
      <c r="T42" s="259">
        <f t="shared" si="6"/>
        <v>460068642</v>
      </c>
      <c r="U42" s="259">
        <f t="shared" si="6"/>
        <v>476053053</v>
      </c>
      <c r="V42" s="259">
        <f t="shared" si="6"/>
        <v>476053053</v>
      </c>
      <c r="W42" s="259">
        <f t="shared" si="6"/>
        <v>476053053</v>
      </c>
      <c r="X42" s="259">
        <f t="shared" si="6"/>
        <v>469585165</v>
      </c>
      <c r="Y42" s="259">
        <f t="shared" si="6"/>
        <v>6467888</v>
      </c>
      <c r="Z42" s="260">
        <f>+IF(X42&lt;&gt;0,+(Y42/X42)*100,0)</f>
        <v>1.3773620808485294</v>
      </c>
      <c r="AA42" s="261">
        <f>+AA25-AA40</f>
        <v>469585165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458386485</v>
      </c>
      <c r="D45" s="155"/>
      <c r="E45" s="59">
        <v>471113798</v>
      </c>
      <c r="F45" s="60">
        <v>469585165</v>
      </c>
      <c r="G45" s="60">
        <v>523285613</v>
      </c>
      <c r="H45" s="60">
        <v>532237529</v>
      </c>
      <c r="I45" s="60">
        <v>547345423</v>
      </c>
      <c r="J45" s="60">
        <v>547345423</v>
      </c>
      <c r="K45" s="60">
        <v>99049250</v>
      </c>
      <c r="L45" s="60">
        <v>111778833</v>
      </c>
      <c r="M45" s="60">
        <v>154567324</v>
      </c>
      <c r="N45" s="60">
        <v>154567324</v>
      </c>
      <c r="O45" s="60">
        <v>492857091</v>
      </c>
      <c r="P45" s="60">
        <v>484879842</v>
      </c>
      <c r="Q45" s="60">
        <v>503460099</v>
      </c>
      <c r="R45" s="60">
        <v>503460099</v>
      </c>
      <c r="S45" s="60">
        <v>473402528</v>
      </c>
      <c r="T45" s="60">
        <v>460068643</v>
      </c>
      <c r="U45" s="60">
        <v>476053052</v>
      </c>
      <c r="V45" s="60">
        <v>476053052</v>
      </c>
      <c r="W45" s="60">
        <v>476053052</v>
      </c>
      <c r="X45" s="60">
        <v>469585165</v>
      </c>
      <c r="Y45" s="60">
        <v>6467887</v>
      </c>
      <c r="Z45" s="139">
        <v>1.38</v>
      </c>
      <c r="AA45" s="62">
        <v>469585165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458386485</v>
      </c>
      <c r="D48" s="217">
        <f>SUM(D45:D47)</f>
        <v>0</v>
      </c>
      <c r="E48" s="264">
        <f t="shared" si="7"/>
        <v>471113798</v>
      </c>
      <c r="F48" s="219">
        <f t="shared" si="7"/>
        <v>469585165</v>
      </c>
      <c r="G48" s="219">
        <f t="shared" si="7"/>
        <v>523285613</v>
      </c>
      <c r="H48" s="219">
        <f t="shared" si="7"/>
        <v>532237529</v>
      </c>
      <c r="I48" s="219">
        <f t="shared" si="7"/>
        <v>547345423</v>
      </c>
      <c r="J48" s="219">
        <f t="shared" si="7"/>
        <v>547345423</v>
      </c>
      <c r="K48" s="219">
        <f t="shared" si="7"/>
        <v>99049250</v>
      </c>
      <c r="L48" s="219">
        <f t="shared" si="7"/>
        <v>111778833</v>
      </c>
      <c r="M48" s="219">
        <f t="shared" si="7"/>
        <v>154567324</v>
      </c>
      <c r="N48" s="219">
        <f t="shared" si="7"/>
        <v>154567324</v>
      </c>
      <c r="O48" s="219">
        <f t="shared" si="7"/>
        <v>492857091</v>
      </c>
      <c r="P48" s="219">
        <f t="shared" si="7"/>
        <v>484879842</v>
      </c>
      <c r="Q48" s="219">
        <f t="shared" si="7"/>
        <v>503460099</v>
      </c>
      <c r="R48" s="219">
        <f t="shared" si="7"/>
        <v>503460099</v>
      </c>
      <c r="S48" s="219">
        <f t="shared" si="7"/>
        <v>473402528</v>
      </c>
      <c r="T48" s="219">
        <f t="shared" si="7"/>
        <v>460068643</v>
      </c>
      <c r="U48" s="219">
        <f t="shared" si="7"/>
        <v>476053052</v>
      </c>
      <c r="V48" s="219">
        <f t="shared" si="7"/>
        <v>476053052</v>
      </c>
      <c r="W48" s="219">
        <f t="shared" si="7"/>
        <v>476053052</v>
      </c>
      <c r="X48" s="219">
        <f t="shared" si="7"/>
        <v>469585165</v>
      </c>
      <c r="Y48" s="219">
        <f t="shared" si="7"/>
        <v>6467887</v>
      </c>
      <c r="Z48" s="265">
        <f>+IF(X48&lt;&gt;0,+(Y48/X48)*100,0)</f>
        <v>1.377361867894613</v>
      </c>
      <c r="AA48" s="232">
        <f>SUM(AA45:AA47)</f>
        <v>469585165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3719278</v>
      </c>
      <c r="D6" s="155"/>
      <c r="E6" s="59">
        <v>2850996</v>
      </c>
      <c r="F6" s="60">
        <v>1446024</v>
      </c>
      <c r="G6" s="60">
        <v>-500</v>
      </c>
      <c r="H6" s="60">
        <v>4168860</v>
      </c>
      <c r="I6" s="60">
        <v>-34817</v>
      </c>
      <c r="J6" s="60">
        <v>4133543</v>
      </c>
      <c r="K6" s="60"/>
      <c r="L6" s="60"/>
      <c r="M6" s="60">
        <v>4168860</v>
      </c>
      <c r="N6" s="60">
        <v>4168860</v>
      </c>
      <c r="O6" s="60">
        <v>-18827</v>
      </c>
      <c r="P6" s="60">
        <v>291167</v>
      </c>
      <c r="Q6" s="60">
        <v>449949</v>
      </c>
      <c r="R6" s="60">
        <v>722289</v>
      </c>
      <c r="S6" s="60">
        <v>400471</v>
      </c>
      <c r="T6" s="60">
        <v>309338</v>
      </c>
      <c r="U6" s="60">
        <v>774119</v>
      </c>
      <c r="V6" s="60">
        <v>1483928</v>
      </c>
      <c r="W6" s="60">
        <v>10508620</v>
      </c>
      <c r="X6" s="60">
        <v>1446024</v>
      </c>
      <c r="Y6" s="60">
        <v>9062596</v>
      </c>
      <c r="Z6" s="140">
        <v>626.73</v>
      </c>
      <c r="AA6" s="62">
        <v>1446024</v>
      </c>
    </row>
    <row r="7" spans="1:27" ht="13.5">
      <c r="A7" s="249" t="s">
        <v>32</v>
      </c>
      <c r="B7" s="182"/>
      <c r="C7" s="155">
        <v>10741573</v>
      </c>
      <c r="D7" s="155"/>
      <c r="E7" s="59">
        <v>18787316</v>
      </c>
      <c r="F7" s="60">
        <v>4842804</v>
      </c>
      <c r="G7" s="60">
        <v>664899</v>
      </c>
      <c r="H7" s="60">
        <v>908966</v>
      </c>
      <c r="I7" s="60">
        <v>1212405</v>
      </c>
      <c r="J7" s="60">
        <v>2786270</v>
      </c>
      <c r="K7" s="60">
        <v>1067804</v>
      </c>
      <c r="L7" s="60">
        <v>1116537</v>
      </c>
      <c r="M7" s="60">
        <v>1013762</v>
      </c>
      <c r="N7" s="60">
        <v>3198103</v>
      </c>
      <c r="O7" s="60">
        <v>1118903</v>
      </c>
      <c r="P7" s="60">
        <v>354682</v>
      </c>
      <c r="Q7" s="60">
        <v>586189</v>
      </c>
      <c r="R7" s="60">
        <v>2059774</v>
      </c>
      <c r="S7" s="60">
        <v>440708</v>
      </c>
      <c r="T7" s="60">
        <v>808033</v>
      </c>
      <c r="U7" s="60">
        <v>4990024</v>
      </c>
      <c r="V7" s="60">
        <v>6238765</v>
      </c>
      <c r="W7" s="60">
        <v>14282912</v>
      </c>
      <c r="X7" s="60">
        <v>4842804</v>
      </c>
      <c r="Y7" s="60">
        <v>9440108</v>
      </c>
      <c r="Z7" s="140">
        <v>194.93</v>
      </c>
      <c r="AA7" s="62">
        <v>4842804</v>
      </c>
    </row>
    <row r="8" spans="1:27" ht="13.5">
      <c r="A8" s="249" t="s">
        <v>178</v>
      </c>
      <c r="B8" s="182"/>
      <c r="C8" s="155">
        <v>-14871197</v>
      </c>
      <c r="D8" s="155"/>
      <c r="E8" s="59">
        <v>3085404</v>
      </c>
      <c r="F8" s="60">
        <v>2391516</v>
      </c>
      <c r="G8" s="60">
        <v>134224</v>
      </c>
      <c r="H8" s="60">
        <v>148475</v>
      </c>
      <c r="I8" s="60">
        <v>203237</v>
      </c>
      <c r="J8" s="60">
        <v>485936</v>
      </c>
      <c r="K8" s="60">
        <v>151270</v>
      </c>
      <c r="L8" s="60">
        <v>227039</v>
      </c>
      <c r="M8" s="60">
        <v>148475</v>
      </c>
      <c r="N8" s="60">
        <v>526784</v>
      </c>
      <c r="O8" s="60">
        <v>108269</v>
      </c>
      <c r="P8" s="60">
        <v>341729</v>
      </c>
      <c r="Q8" s="60">
        <v>243570</v>
      </c>
      <c r="R8" s="60">
        <v>693568</v>
      </c>
      <c r="S8" s="60">
        <v>180057</v>
      </c>
      <c r="T8" s="60">
        <v>122519</v>
      </c>
      <c r="U8" s="60">
        <v>115615</v>
      </c>
      <c r="V8" s="60">
        <v>418191</v>
      </c>
      <c r="W8" s="60">
        <v>2124479</v>
      </c>
      <c r="X8" s="60">
        <v>2391516</v>
      </c>
      <c r="Y8" s="60">
        <v>-267037</v>
      </c>
      <c r="Z8" s="140">
        <v>-11.17</v>
      </c>
      <c r="AA8" s="62">
        <v>2391516</v>
      </c>
    </row>
    <row r="9" spans="1:27" ht="13.5">
      <c r="A9" s="249" t="s">
        <v>179</v>
      </c>
      <c r="B9" s="182"/>
      <c r="C9" s="155">
        <v>112880725</v>
      </c>
      <c r="D9" s="155"/>
      <c r="E9" s="59">
        <v>143753304</v>
      </c>
      <c r="F9" s="60">
        <v>145427352</v>
      </c>
      <c r="G9" s="60">
        <v>49755599</v>
      </c>
      <c r="H9" s="60">
        <v>312423</v>
      </c>
      <c r="I9" s="60">
        <v>379368</v>
      </c>
      <c r="J9" s="60">
        <v>50447390</v>
      </c>
      <c r="K9" s="60">
        <v>-536259</v>
      </c>
      <c r="L9" s="60">
        <v>39749903</v>
      </c>
      <c r="M9" s="60">
        <v>312423</v>
      </c>
      <c r="N9" s="60">
        <v>39526067</v>
      </c>
      <c r="O9" s="60"/>
      <c r="P9" s="60">
        <v>894744</v>
      </c>
      <c r="Q9" s="60">
        <v>30012773</v>
      </c>
      <c r="R9" s="60">
        <v>30907517</v>
      </c>
      <c r="S9" s="60">
        <v>1818973</v>
      </c>
      <c r="T9" s="60">
        <v>364667</v>
      </c>
      <c r="U9" s="60">
        <v>18080992</v>
      </c>
      <c r="V9" s="60">
        <v>20264632</v>
      </c>
      <c r="W9" s="60">
        <v>141145606</v>
      </c>
      <c r="X9" s="60">
        <v>145427352</v>
      </c>
      <c r="Y9" s="60">
        <v>-4281746</v>
      </c>
      <c r="Z9" s="140">
        <v>-2.94</v>
      </c>
      <c r="AA9" s="62">
        <v>145427352</v>
      </c>
    </row>
    <row r="10" spans="1:27" ht="13.5">
      <c r="A10" s="249" t="s">
        <v>180</v>
      </c>
      <c r="B10" s="182"/>
      <c r="C10" s="155">
        <v>28981275</v>
      </c>
      <c r="D10" s="155"/>
      <c r="E10" s="59">
        <v>30614700</v>
      </c>
      <c r="F10" s="60">
        <v>30614700</v>
      </c>
      <c r="G10" s="60"/>
      <c r="H10" s="60"/>
      <c r="I10" s="60">
        <v>704353</v>
      </c>
      <c r="J10" s="60">
        <v>704353</v>
      </c>
      <c r="K10" s="60">
        <v>1014457</v>
      </c>
      <c r="L10" s="60">
        <v>1844444</v>
      </c>
      <c r="M10" s="60">
        <v>2095504</v>
      </c>
      <c r="N10" s="60">
        <v>4954405</v>
      </c>
      <c r="O10" s="60">
        <v>10404000</v>
      </c>
      <c r="P10" s="60">
        <v>1778321</v>
      </c>
      <c r="Q10" s="60">
        <v>98698</v>
      </c>
      <c r="R10" s="60">
        <v>12281019</v>
      </c>
      <c r="S10" s="60">
        <v>-19104257</v>
      </c>
      <c r="T10" s="60">
        <v>12584678</v>
      </c>
      <c r="U10" s="60">
        <v>16929343</v>
      </c>
      <c r="V10" s="60">
        <v>10409764</v>
      </c>
      <c r="W10" s="60">
        <v>28349541</v>
      </c>
      <c r="X10" s="60">
        <v>30614700</v>
      </c>
      <c r="Y10" s="60">
        <v>-2265159</v>
      </c>
      <c r="Z10" s="140">
        <v>-7.4</v>
      </c>
      <c r="AA10" s="62">
        <v>30614700</v>
      </c>
    </row>
    <row r="11" spans="1:27" ht="13.5">
      <c r="A11" s="249" t="s">
        <v>181</v>
      </c>
      <c r="B11" s="182"/>
      <c r="C11" s="155">
        <v>7279551</v>
      </c>
      <c r="D11" s="155"/>
      <c r="E11" s="59">
        <v>4866864</v>
      </c>
      <c r="F11" s="60">
        <v>7513368</v>
      </c>
      <c r="G11" s="60">
        <v>438042</v>
      </c>
      <c r="H11" s="60">
        <v>485957</v>
      </c>
      <c r="I11" s="60">
        <v>831136</v>
      </c>
      <c r="J11" s="60">
        <v>1755135</v>
      </c>
      <c r="K11" s="60">
        <v>609489</v>
      </c>
      <c r="L11" s="60">
        <v>665707</v>
      </c>
      <c r="M11" s="60">
        <v>485957</v>
      </c>
      <c r="N11" s="60">
        <v>1761153</v>
      </c>
      <c r="O11" s="60">
        <v>744245</v>
      </c>
      <c r="P11" s="60">
        <v>787160</v>
      </c>
      <c r="Q11" s="60">
        <v>745254</v>
      </c>
      <c r="R11" s="60">
        <v>2276659</v>
      </c>
      <c r="S11" s="60">
        <v>862571</v>
      </c>
      <c r="T11" s="60">
        <v>700075</v>
      </c>
      <c r="U11" s="60">
        <v>883095</v>
      </c>
      <c r="V11" s="60">
        <v>2445741</v>
      </c>
      <c r="W11" s="60">
        <v>8238688</v>
      </c>
      <c r="X11" s="60">
        <v>7513368</v>
      </c>
      <c r="Y11" s="60">
        <v>725320</v>
      </c>
      <c r="Z11" s="140">
        <v>9.65</v>
      </c>
      <c r="AA11" s="62">
        <v>7513368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-107588504</v>
      </c>
      <c r="D14" s="155"/>
      <c r="E14" s="59">
        <v>-146192840</v>
      </c>
      <c r="F14" s="60">
        <v>-157136328</v>
      </c>
      <c r="G14" s="60">
        <v>-4422758</v>
      </c>
      <c r="H14" s="60">
        <v>-9384810</v>
      </c>
      <c r="I14" s="60">
        <v>-11928167</v>
      </c>
      <c r="J14" s="60">
        <v>-25735735</v>
      </c>
      <c r="K14" s="60">
        <v>-12681549</v>
      </c>
      <c r="L14" s="60">
        <v>10096831</v>
      </c>
      <c r="M14" s="60">
        <v>-9495081</v>
      </c>
      <c r="N14" s="60">
        <v>-12079799</v>
      </c>
      <c r="O14" s="60">
        <v>-8515904</v>
      </c>
      <c r="P14" s="60">
        <v>-13106993</v>
      </c>
      <c r="Q14" s="60">
        <v>-1838259</v>
      </c>
      <c r="R14" s="60">
        <v>-23461156</v>
      </c>
      <c r="S14" s="60">
        <v>6158383</v>
      </c>
      <c r="T14" s="60">
        <v>-17827391</v>
      </c>
      <c r="U14" s="60">
        <v>-61971003</v>
      </c>
      <c r="V14" s="60">
        <v>-73640011</v>
      </c>
      <c r="W14" s="60">
        <v>-134916701</v>
      </c>
      <c r="X14" s="60">
        <v>-157136328</v>
      </c>
      <c r="Y14" s="60">
        <v>22219627</v>
      </c>
      <c r="Z14" s="140">
        <v>-14.14</v>
      </c>
      <c r="AA14" s="62">
        <v>-157136328</v>
      </c>
    </row>
    <row r="15" spans="1:27" ht="13.5">
      <c r="A15" s="249" t="s">
        <v>40</v>
      </c>
      <c r="B15" s="182"/>
      <c r="C15" s="155">
        <v>-57785</v>
      </c>
      <c r="D15" s="155"/>
      <c r="E15" s="59">
        <v>-729996</v>
      </c>
      <c r="F15" s="60">
        <v>-500004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-500004</v>
      </c>
      <c r="Y15" s="60">
        <v>500004</v>
      </c>
      <c r="Z15" s="140">
        <v>-100</v>
      </c>
      <c r="AA15" s="62">
        <v>-500004</v>
      </c>
    </row>
    <row r="16" spans="1:27" ht="13.5">
      <c r="A16" s="249" t="s">
        <v>42</v>
      </c>
      <c r="B16" s="182"/>
      <c r="C16" s="155">
        <v>-23060456</v>
      </c>
      <c r="D16" s="155"/>
      <c r="E16" s="59">
        <v>-28389648</v>
      </c>
      <c r="F16" s="60"/>
      <c r="G16" s="60">
        <v>-93050</v>
      </c>
      <c r="H16" s="60">
        <v>-576267</v>
      </c>
      <c r="I16" s="60">
        <v>-576280</v>
      </c>
      <c r="J16" s="60">
        <v>-1245597</v>
      </c>
      <c r="K16" s="60">
        <v>-741191</v>
      </c>
      <c r="L16" s="60">
        <v>-969441</v>
      </c>
      <c r="M16" s="60">
        <v>-689422</v>
      </c>
      <c r="N16" s="60">
        <v>-2400054</v>
      </c>
      <c r="O16" s="60">
        <v>-504335</v>
      </c>
      <c r="P16" s="60">
        <v>-913065</v>
      </c>
      <c r="Q16" s="60">
        <v>-984537</v>
      </c>
      <c r="R16" s="60">
        <v>-2401937</v>
      </c>
      <c r="S16" s="60">
        <v>-1221789</v>
      </c>
      <c r="T16" s="60">
        <v>-12087170</v>
      </c>
      <c r="U16" s="60">
        <v>-4450276</v>
      </c>
      <c r="V16" s="60">
        <v>-17759235</v>
      </c>
      <c r="W16" s="60">
        <v>-23806823</v>
      </c>
      <c r="X16" s="60"/>
      <c r="Y16" s="60">
        <v>-23806823</v>
      </c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18024460</v>
      </c>
      <c r="D17" s="168">
        <f t="shared" si="0"/>
        <v>0</v>
      </c>
      <c r="E17" s="72">
        <f t="shared" si="0"/>
        <v>28646100</v>
      </c>
      <c r="F17" s="73">
        <f t="shared" si="0"/>
        <v>34599432</v>
      </c>
      <c r="G17" s="73">
        <f t="shared" si="0"/>
        <v>46476456</v>
      </c>
      <c r="H17" s="73">
        <f t="shared" si="0"/>
        <v>-3936396</v>
      </c>
      <c r="I17" s="73">
        <f t="shared" si="0"/>
        <v>-9208765</v>
      </c>
      <c r="J17" s="73">
        <f t="shared" si="0"/>
        <v>33331295</v>
      </c>
      <c r="K17" s="73">
        <f t="shared" si="0"/>
        <v>-11115979</v>
      </c>
      <c r="L17" s="73">
        <f t="shared" si="0"/>
        <v>52731020</v>
      </c>
      <c r="M17" s="73">
        <f t="shared" si="0"/>
        <v>-1959522</v>
      </c>
      <c r="N17" s="73">
        <f t="shared" si="0"/>
        <v>39655519</v>
      </c>
      <c r="O17" s="73">
        <f t="shared" si="0"/>
        <v>3336351</v>
      </c>
      <c r="P17" s="73">
        <f t="shared" si="0"/>
        <v>-9572255</v>
      </c>
      <c r="Q17" s="73">
        <f t="shared" si="0"/>
        <v>29313637</v>
      </c>
      <c r="R17" s="73">
        <f t="shared" si="0"/>
        <v>23077733</v>
      </c>
      <c r="S17" s="73">
        <f t="shared" si="0"/>
        <v>-10464883</v>
      </c>
      <c r="T17" s="73">
        <f t="shared" si="0"/>
        <v>-15025251</v>
      </c>
      <c r="U17" s="73">
        <f t="shared" si="0"/>
        <v>-24648091</v>
      </c>
      <c r="V17" s="73">
        <f t="shared" si="0"/>
        <v>-50138225</v>
      </c>
      <c r="W17" s="73">
        <f t="shared" si="0"/>
        <v>45926322</v>
      </c>
      <c r="X17" s="73">
        <f t="shared" si="0"/>
        <v>34599432</v>
      </c>
      <c r="Y17" s="73">
        <f t="shared" si="0"/>
        <v>11326890</v>
      </c>
      <c r="Z17" s="170">
        <f>+IF(X17&lt;&gt;0,+(Y17/X17)*100,0)</f>
        <v>32.73721372073391</v>
      </c>
      <c r="AA17" s="74">
        <f>SUM(AA6:AA16)</f>
        <v>34599432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>
        <v>410388</v>
      </c>
      <c r="G21" s="159"/>
      <c r="H21" s="159"/>
      <c r="I21" s="159"/>
      <c r="J21" s="60"/>
      <c r="K21" s="159">
        <v>410388</v>
      </c>
      <c r="L21" s="159"/>
      <c r="M21" s="60"/>
      <c r="N21" s="159">
        <v>410388</v>
      </c>
      <c r="O21" s="159"/>
      <c r="P21" s="159"/>
      <c r="Q21" s="60"/>
      <c r="R21" s="159"/>
      <c r="S21" s="159"/>
      <c r="T21" s="60"/>
      <c r="U21" s="159"/>
      <c r="V21" s="159"/>
      <c r="W21" s="159">
        <v>410388</v>
      </c>
      <c r="X21" s="60">
        <v>410388</v>
      </c>
      <c r="Y21" s="159"/>
      <c r="Z21" s="141"/>
      <c r="AA21" s="225">
        <v>410388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11000</v>
      </c>
      <c r="H24" s="60"/>
      <c r="I24" s="60">
        <v>19739392</v>
      </c>
      <c r="J24" s="60">
        <v>19750392</v>
      </c>
      <c r="K24" s="60">
        <v>4193897</v>
      </c>
      <c r="L24" s="60">
        <v>-28804408</v>
      </c>
      <c r="M24" s="60">
        <v>-28804408</v>
      </c>
      <c r="N24" s="60">
        <v>-53414919</v>
      </c>
      <c r="O24" s="60"/>
      <c r="P24" s="60"/>
      <c r="Q24" s="60"/>
      <c r="R24" s="60"/>
      <c r="S24" s="60"/>
      <c r="T24" s="60"/>
      <c r="U24" s="60"/>
      <c r="V24" s="60"/>
      <c r="W24" s="60">
        <v>-33664527</v>
      </c>
      <c r="X24" s="60"/>
      <c r="Y24" s="60">
        <v>-33664527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-36827585</v>
      </c>
      <c r="D26" s="155"/>
      <c r="E26" s="59">
        <v>-40015188</v>
      </c>
      <c r="F26" s="60">
        <v>-49947840</v>
      </c>
      <c r="G26" s="60">
        <v>-1811228</v>
      </c>
      <c r="H26" s="60"/>
      <c r="I26" s="60"/>
      <c r="J26" s="60">
        <v>-1811228</v>
      </c>
      <c r="K26" s="60">
        <v>-1901641</v>
      </c>
      <c r="L26" s="60">
        <v>-248578</v>
      </c>
      <c r="M26" s="60"/>
      <c r="N26" s="60">
        <v>-2150219</v>
      </c>
      <c r="O26" s="60">
        <v>-851824</v>
      </c>
      <c r="P26" s="60">
        <v>-1162368</v>
      </c>
      <c r="Q26" s="60">
        <v>-1451717</v>
      </c>
      <c r="R26" s="60">
        <v>-3465909</v>
      </c>
      <c r="S26" s="60">
        <v>-2145021</v>
      </c>
      <c r="T26" s="60">
        <v>-2854632</v>
      </c>
      <c r="U26" s="60">
        <v>-17678654</v>
      </c>
      <c r="V26" s="60">
        <v>-22678307</v>
      </c>
      <c r="W26" s="60">
        <v>-30105663</v>
      </c>
      <c r="X26" s="60">
        <v>-49947840</v>
      </c>
      <c r="Y26" s="60">
        <v>19842177</v>
      </c>
      <c r="Z26" s="140">
        <v>-39.73</v>
      </c>
      <c r="AA26" s="62">
        <v>-49947840</v>
      </c>
    </row>
    <row r="27" spans="1:27" ht="13.5">
      <c r="A27" s="250" t="s">
        <v>192</v>
      </c>
      <c r="B27" s="251"/>
      <c r="C27" s="168">
        <f aca="true" t="shared" si="1" ref="C27:Y27">SUM(C21:C26)</f>
        <v>-36827585</v>
      </c>
      <c r="D27" s="168">
        <f>SUM(D21:D26)</f>
        <v>0</v>
      </c>
      <c r="E27" s="72">
        <f t="shared" si="1"/>
        <v>-40015188</v>
      </c>
      <c r="F27" s="73">
        <f t="shared" si="1"/>
        <v>-49537452</v>
      </c>
      <c r="G27" s="73">
        <f t="shared" si="1"/>
        <v>-1800228</v>
      </c>
      <c r="H27" s="73">
        <f t="shared" si="1"/>
        <v>0</v>
      </c>
      <c r="I27" s="73">
        <f t="shared" si="1"/>
        <v>19739392</v>
      </c>
      <c r="J27" s="73">
        <f t="shared" si="1"/>
        <v>17939164</v>
      </c>
      <c r="K27" s="73">
        <f t="shared" si="1"/>
        <v>2702644</v>
      </c>
      <c r="L27" s="73">
        <f t="shared" si="1"/>
        <v>-29052986</v>
      </c>
      <c r="M27" s="73">
        <f t="shared" si="1"/>
        <v>-28804408</v>
      </c>
      <c r="N27" s="73">
        <f t="shared" si="1"/>
        <v>-55154750</v>
      </c>
      <c r="O27" s="73">
        <f t="shared" si="1"/>
        <v>-851824</v>
      </c>
      <c r="P27" s="73">
        <f t="shared" si="1"/>
        <v>-1162368</v>
      </c>
      <c r="Q27" s="73">
        <f t="shared" si="1"/>
        <v>-1451717</v>
      </c>
      <c r="R27" s="73">
        <f t="shared" si="1"/>
        <v>-3465909</v>
      </c>
      <c r="S27" s="73">
        <f t="shared" si="1"/>
        <v>-2145021</v>
      </c>
      <c r="T27" s="73">
        <f t="shared" si="1"/>
        <v>-2854632</v>
      </c>
      <c r="U27" s="73">
        <f t="shared" si="1"/>
        <v>-17678654</v>
      </c>
      <c r="V27" s="73">
        <f t="shared" si="1"/>
        <v>-22678307</v>
      </c>
      <c r="W27" s="73">
        <f t="shared" si="1"/>
        <v>-63359802</v>
      </c>
      <c r="X27" s="73">
        <f t="shared" si="1"/>
        <v>-49537452</v>
      </c>
      <c r="Y27" s="73">
        <f t="shared" si="1"/>
        <v>-13822350</v>
      </c>
      <c r="Z27" s="170">
        <f>+IF(X27&lt;&gt;0,+(Y27/X27)*100,0)</f>
        <v>27.902827945208003</v>
      </c>
      <c r="AA27" s="74">
        <f>SUM(AA21:AA26)</f>
        <v>-49537452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-413725</v>
      </c>
      <c r="D35" s="155"/>
      <c r="E35" s="59">
        <v>-5460</v>
      </c>
      <c r="F35" s="60">
        <v>-260388</v>
      </c>
      <c r="G35" s="60"/>
      <c r="H35" s="60">
        <v>-74370</v>
      </c>
      <c r="I35" s="60">
        <v>-35126</v>
      </c>
      <c r="J35" s="60">
        <v>-109496</v>
      </c>
      <c r="K35" s="60">
        <v>-34901</v>
      </c>
      <c r="L35" s="60">
        <v>768219</v>
      </c>
      <c r="M35" s="60">
        <v>-34901</v>
      </c>
      <c r="N35" s="60">
        <v>698417</v>
      </c>
      <c r="O35" s="60"/>
      <c r="P35" s="60">
        <v>-40769</v>
      </c>
      <c r="Q35" s="60">
        <v>-7086</v>
      </c>
      <c r="R35" s="60">
        <v>-47855</v>
      </c>
      <c r="S35" s="60">
        <v>-40969</v>
      </c>
      <c r="T35" s="60">
        <v>-41144</v>
      </c>
      <c r="U35" s="60">
        <v>-41062</v>
      </c>
      <c r="V35" s="60">
        <v>-123175</v>
      </c>
      <c r="W35" s="60">
        <v>417891</v>
      </c>
      <c r="X35" s="60">
        <v>-260388</v>
      </c>
      <c r="Y35" s="60">
        <v>678279</v>
      </c>
      <c r="Z35" s="140">
        <v>-260.49</v>
      </c>
      <c r="AA35" s="62">
        <v>-260388</v>
      </c>
    </row>
    <row r="36" spans="1:27" ht="13.5">
      <c r="A36" s="250" t="s">
        <v>198</v>
      </c>
      <c r="B36" s="251"/>
      <c r="C36" s="168">
        <f aca="true" t="shared" si="2" ref="C36:Y36">SUM(C31:C35)</f>
        <v>-413725</v>
      </c>
      <c r="D36" s="168">
        <f>SUM(D31:D35)</f>
        <v>0</v>
      </c>
      <c r="E36" s="72">
        <f t="shared" si="2"/>
        <v>-5460</v>
      </c>
      <c r="F36" s="73">
        <f t="shared" si="2"/>
        <v>-260388</v>
      </c>
      <c r="G36" s="73">
        <f t="shared" si="2"/>
        <v>0</v>
      </c>
      <c r="H36" s="73">
        <f t="shared" si="2"/>
        <v>-74370</v>
      </c>
      <c r="I36" s="73">
        <f t="shared" si="2"/>
        <v>-35126</v>
      </c>
      <c r="J36" s="73">
        <f t="shared" si="2"/>
        <v>-109496</v>
      </c>
      <c r="K36" s="73">
        <f t="shared" si="2"/>
        <v>-34901</v>
      </c>
      <c r="L36" s="73">
        <f t="shared" si="2"/>
        <v>768219</v>
      </c>
      <c r="M36" s="73">
        <f t="shared" si="2"/>
        <v>-34901</v>
      </c>
      <c r="N36" s="73">
        <f t="shared" si="2"/>
        <v>698417</v>
      </c>
      <c r="O36" s="73">
        <f t="shared" si="2"/>
        <v>0</v>
      </c>
      <c r="P36" s="73">
        <f t="shared" si="2"/>
        <v>-40769</v>
      </c>
      <c r="Q36" s="73">
        <f t="shared" si="2"/>
        <v>-7086</v>
      </c>
      <c r="R36" s="73">
        <f t="shared" si="2"/>
        <v>-47855</v>
      </c>
      <c r="S36" s="73">
        <f t="shared" si="2"/>
        <v>-40969</v>
      </c>
      <c r="T36" s="73">
        <f t="shared" si="2"/>
        <v>-41144</v>
      </c>
      <c r="U36" s="73">
        <f t="shared" si="2"/>
        <v>-41062</v>
      </c>
      <c r="V36" s="73">
        <f t="shared" si="2"/>
        <v>-123175</v>
      </c>
      <c r="W36" s="73">
        <f t="shared" si="2"/>
        <v>417891</v>
      </c>
      <c r="X36" s="73">
        <f t="shared" si="2"/>
        <v>-260388</v>
      </c>
      <c r="Y36" s="73">
        <f t="shared" si="2"/>
        <v>678279</v>
      </c>
      <c r="Z36" s="170">
        <f>+IF(X36&lt;&gt;0,+(Y36/X36)*100,0)</f>
        <v>-260.4878104981796</v>
      </c>
      <c r="AA36" s="74">
        <f>SUM(AA31:AA35)</f>
        <v>-260388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-19216850</v>
      </c>
      <c r="D38" s="153">
        <f>+D17+D27+D36</f>
        <v>0</v>
      </c>
      <c r="E38" s="99">
        <f t="shared" si="3"/>
        <v>-11374548</v>
      </c>
      <c r="F38" s="100">
        <f t="shared" si="3"/>
        <v>-15198408</v>
      </c>
      <c r="G38" s="100">
        <f t="shared" si="3"/>
        <v>44676228</v>
      </c>
      <c r="H38" s="100">
        <f t="shared" si="3"/>
        <v>-4010766</v>
      </c>
      <c r="I38" s="100">
        <f t="shared" si="3"/>
        <v>10495501</v>
      </c>
      <c r="J38" s="100">
        <f t="shared" si="3"/>
        <v>51160963</v>
      </c>
      <c r="K38" s="100">
        <f t="shared" si="3"/>
        <v>-8448236</v>
      </c>
      <c r="L38" s="100">
        <f t="shared" si="3"/>
        <v>24446253</v>
      </c>
      <c r="M38" s="100">
        <f t="shared" si="3"/>
        <v>-30798831</v>
      </c>
      <c r="N38" s="100">
        <f t="shared" si="3"/>
        <v>-14800814</v>
      </c>
      <c r="O38" s="100">
        <f t="shared" si="3"/>
        <v>2484527</v>
      </c>
      <c r="P38" s="100">
        <f t="shared" si="3"/>
        <v>-10775392</v>
      </c>
      <c r="Q38" s="100">
        <f t="shared" si="3"/>
        <v>27854834</v>
      </c>
      <c r="R38" s="100">
        <f t="shared" si="3"/>
        <v>19563969</v>
      </c>
      <c r="S38" s="100">
        <f t="shared" si="3"/>
        <v>-12650873</v>
      </c>
      <c r="T38" s="100">
        <f t="shared" si="3"/>
        <v>-17921027</v>
      </c>
      <c r="U38" s="100">
        <f t="shared" si="3"/>
        <v>-42367807</v>
      </c>
      <c r="V38" s="100">
        <f t="shared" si="3"/>
        <v>-72939707</v>
      </c>
      <c r="W38" s="100">
        <f t="shared" si="3"/>
        <v>-17015589</v>
      </c>
      <c r="X38" s="100">
        <f t="shared" si="3"/>
        <v>-15198408</v>
      </c>
      <c r="Y38" s="100">
        <f t="shared" si="3"/>
        <v>-1817181</v>
      </c>
      <c r="Z38" s="137">
        <f>+IF(X38&lt;&gt;0,+(Y38/X38)*100,0)</f>
        <v>11.956390432471611</v>
      </c>
      <c r="AA38" s="102">
        <f>+AA17+AA27+AA36</f>
        <v>-15198408</v>
      </c>
    </row>
    <row r="39" spans="1:27" ht="13.5">
      <c r="A39" s="249" t="s">
        <v>200</v>
      </c>
      <c r="B39" s="182"/>
      <c r="C39" s="153">
        <v>50993250</v>
      </c>
      <c r="D39" s="153"/>
      <c r="E39" s="99">
        <v>33907691</v>
      </c>
      <c r="F39" s="100">
        <v>31776400</v>
      </c>
      <c r="G39" s="100">
        <v>31776400</v>
      </c>
      <c r="H39" s="100">
        <v>76452628</v>
      </c>
      <c r="I39" s="100">
        <v>72441862</v>
      </c>
      <c r="J39" s="100">
        <v>31776400</v>
      </c>
      <c r="K39" s="100">
        <v>82937363</v>
      </c>
      <c r="L39" s="100">
        <v>74489127</v>
      </c>
      <c r="M39" s="100">
        <v>98935380</v>
      </c>
      <c r="N39" s="100">
        <v>82937363</v>
      </c>
      <c r="O39" s="100">
        <v>68136549</v>
      </c>
      <c r="P39" s="100">
        <v>70621076</v>
      </c>
      <c r="Q39" s="100">
        <v>59845684</v>
      </c>
      <c r="R39" s="100">
        <v>68136549</v>
      </c>
      <c r="S39" s="100">
        <v>87700518</v>
      </c>
      <c r="T39" s="100">
        <v>75049645</v>
      </c>
      <c r="U39" s="100">
        <v>57128618</v>
      </c>
      <c r="V39" s="100">
        <v>87700518</v>
      </c>
      <c r="W39" s="100">
        <v>31776400</v>
      </c>
      <c r="X39" s="100">
        <v>31776400</v>
      </c>
      <c r="Y39" s="100"/>
      <c r="Z39" s="137"/>
      <c r="AA39" s="102">
        <v>31776400</v>
      </c>
    </row>
    <row r="40" spans="1:27" ht="13.5">
      <c r="A40" s="269" t="s">
        <v>201</v>
      </c>
      <c r="B40" s="256"/>
      <c r="C40" s="257">
        <v>31776400</v>
      </c>
      <c r="D40" s="257"/>
      <c r="E40" s="258">
        <v>22533144</v>
      </c>
      <c r="F40" s="259">
        <v>16577992</v>
      </c>
      <c r="G40" s="259">
        <v>76452628</v>
      </c>
      <c r="H40" s="259">
        <v>72441862</v>
      </c>
      <c r="I40" s="259">
        <v>82937363</v>
      </c>
      <c r="J40" s="259">
        <v>82937363</v>
      </c>
      <c r="K40" s="259">
        <v>74489127</v>
      </c>
      <c r="L40" s="259">
        <v>98935380</v>
      </c>
      <c r="M40" s="259">
        <v>68136549</v>
      </c>
      <c r="N40" s="259">
        <v>68136549</v>
      </c>
      <c r="O40" s="259">
        <v>70621076</v>
      </c>
      <c r="P40" s="259">
        <v>59845684</v>
      </c>
      <c r="Q40" s="259">
        <v>87700518</v>
      </c>
      <c r="R40" s="259">
        <v>70621076</v>
      </c>
      <c r="S40" s="259">
        <v>75049645</v>
      </c>
      <c r="T40" s="259">
        <v>57128618</v>
      </c>
      <c r="U40" s="259">
        <v>14760811</v>
      </c>
      <c r="V40" s="259">
        <v>14760811</v>
      </c>
      <c r="W40" s="259">
        <v>14760811</v>
      </c>
      <c r="X40" s="259">
        <v>16577992</v>
      </c>
      <c r="Y40" s="259">
        <v>-1817181</v>
      </c>
      <c r="Z40" s="260">
        <v>-10.96</v>
      </c>
      <c r="AA40" s="261">
        <v>16577992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38585214</v>
      </c>
      <c r="D5" s="200">
        <f t="shared" si="0"/>
        <v>0</v>
      </c>
      <c r="E5" s="106">
        <f t="shared" si="0"/>
        <v>40015000</v>
      </c>
      <c r="F5" s="106">
        <f t="shared" si="0"/>
        <v>49947842</v>
      </c>
      <c r="G5" s="106">
        <f t="shared" si="0"/>
        <v>1811228</v>
      </c>
      <c r="H5" s="106">
        <f t="shared" si="0"/>
        <v>0</v>
      </c>
      <c r="I5" s="106">
        <f t="shared" si="0"/>
        <v>1608500</v>
      </c>
      <c r="J5" s="106">
        <f t="shared" si="0"/>
        <v>3419728</v>
      </c>
      <c r="K5" s="106">
        <f t="shared" si="0"/>
        <v>2809363</v>
      </c>
      <c r="L5" s="106">
        <f t="shared" si="0"/>
        <v>8409097</v>
      </c>
      <c r="M5" s="106">
        <f t="shared" si="0"/>
        <v>8409097</v>
      </c>
      <c r="N5" s="106">
        <f t="shared" si="0"/>
        <v>19627557</v>
      </c>
      <c r="O5" s="106">
        <f t="shared" si="0"/>
        <v>851824</v>
      </c>
      <c r="P5" s="106">
        <f t="shared" si="0"/>
        <v>1162369</v>
      </c>
      <c r="Q5" s="106">
        <f t="shared" si="0"/>
        <v>1451716</v>
      </c>
      <c r="R5" s="106">
        <f t="shared" si="0"/>
        <v>3465909</v>
      </c>
      <c r="S5" s="106">
        <f t="shared" si="0"/>
        <v>2145020</v>
      </c>
      <c r="T5" s="106">
        <f t="shared" si="0"/>
        <v>2854632</v>
      </c>
      <c r="U5" s="106">
        <f t="shared" si="0"/>
        <v>17678654</v>
      </c>
      <c r="V5" s="106">
        <f t="shared" si="0"/>
        <v>22678306</v>
      </c>
      <c r="W5" s="106">
        <f t="shared" si="0"/>
        <v>49191500</v>
      </c>
      <c r="X5" s="106">
        <f t="shared" si="0"/>
        <v>49947842</v>
      </c>
      <c r="Y5" s="106">
        <f t="shared" si="0"/>
        <v>-756342</v>
      </c>
      <c r="Z5" s="201">
        <f>+IF(X5&lt;&gt;0,+(Y5/X5)*100,0)</f>
        <v>-1.5142636192370433</v>
      </c>
      <c r="AA5" s="199">
        <f>SUM(AA11:AA18)</f>
        <v>49947842</v>
      </c>
    </row>
    <row r="6" spans="1:27" ht="13.5">
      <c r="A6" s="291" t="s">
        <v>205</v>
      </c>
      <c r="B6" s="142"/>
      <c r="C6" s="62">
        <v>6520224</v>
      </c>
      <c r="D6" s="156"/>
      <c r="E6" s="60">
        <v>11693000</v>
      </c>
      <c r="F6" s="60">
        <v>19039574</v>
      </c>
      <c r="G6" s="60">
        <v>512982</v>
      </c>
      <c r="H6" s="60"/>
      <c r="I6" s="60">
        <v>430883</v>
      </c>
      <c r="J6" s="60">
        <v>943865</v>
      </c>
      <c r="K6" s="60">
        <v>356902</v>
      </c>
      <c r="L6" s="60">
        <v>2826325</v>
      </c>
      <c r="M6" s="60">
        <v>2826325</v>
      </c>
      <c r="N6" s="60">
        <v>6009552</v>
      </c>
      <c r="O6" s="60">
        <v>414</v>
      </c>
      <c r="P6" s="60">
        <v>55039</v>
      </c>
      <c r="Q6" s="60">
        <v>94068</v>
      </c>
      <c r="R6" s="60">
        <v>149521</v>
      </c>
      <c r="S6" s="60">
        <v>1216943</v>
      </c>
      <c r="T6" s="60">
        <v>2293565</v>
      </c>
      <c r="U6" s="60">
        <v>9391736</v>
      </c>
      <c r="V6" s="60">
        <v>12902244</v>
      </c>
      <c r="W6" s="60">
        <v>20005182</v>
      </c>
      <c r="X6" s="60">
        <v>19039574</v>
      </c>
      <c r="Y6" s="60">
        <v>965608</v>
      </c>
      <c r="Z6" s="140">
        <v>5.07</v>
      </c>
      <c r="AA6" s="155">
        <v>19039574</v>
      </c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>
        <v>10874000</v>
      </c>
      <c r="F10" s="60">
        <v>7094969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>
        <v>219793</v>
      </c>
      <c r="U10" s="60"/>
      <c r="V10" s="60">
        <v>219793</v>
      </c>
      <c r="W10" s="60">
        <v>219793</v>
      </c>
      <c r="X10" s="60">
        <v>7094969</v>
      </c>
      <c r="Y10" s="60">
        <v>-6875176</v>
      </c>
      <c r="Z10" s="140">
        <v>-96.9</v>
      </c>
      <c r="AA10" s="155">
        <v>7094969</v>
      </c>
    </row>
    <row r="11" spans="1:27" ht="13.5">
      <c r="A11" s="292" t="s">
        <v>210</v>
      </c>
      <c r="B11" s="142"/>
      <c r="C11" s="293">
        <f aca="true" t="shared" si="1" ref="C11:Y11">SUM(C6:C10)</f>
        <v>6520224</v>
      </c>
      <c r="D11" s="294">
        <f t="shared" si="1"/>
        <v>0</v>
      </c>
      <c r="E11" s="295">
        <f t="shared" si="1"/>
        <v>22567000</v>
      </c>
      <c r="F11" s="295">
        <f t="shared" si="1"/>
        <v>26134543</v>
      </c>
      <c r="G11" s="295">
        <f t="shared" si="1"/>
        <v>512982</v>
      </c>
      <c r="H11" s="295">
        <f t="shared" si="1"/>
        <v>0</v>
      </c>
      <c r="I11" s="295">
        <f t="shared" si="1"/>
        <v>430883</v>
      </c>
      <c r="J11" s="295">
        <f t="shared" si="1"/>
        <v>943865</v>
      </c>
      <c r="K11" s="295">
        <f t="shared" si="1"/>
        <v>356902</v>
      </c>
      <c r="L11" s="295">
        <f t="shared" si="1"/>
        <v>2826325</v>
      </c>
      <c r="M11" s="295">
        <f t="shared" si="1"/>
        <v>2826325</v>
      </c>
      <c r="N11" s="295">
        <f t="shared" si="1"/>
        <v>6009552</v>
      </c>
      <c r="O11" s="295">
        <f t="shared" si="1"/>
        <v>414</v>
      </c>
      <c r="P11" s="295">
        <f t="shared" si="1"/>
        <v>55039</v>
      </c>
      <c r="Q11" s="295">
        <f t="shared" si="1"/>
        <v>94068</v>
      </c>
      <c r="R11" s="295">
        <f t="shared" si="1"/>
        <v>149521</v>
      </c>
      <c r="S11" s="295">
        <f t="shared" si="1"/>
        <v>1216943</v>
      </c>
      <c r="T11" s="295">
        <f t="shared" si="1"/>
        <v>2513358</v>
      </c>
      <c r="U11" s="295">
        <f t="shared" si="1"/>
        <v>9391736</v>
      </c>
      <c r="V11" s="295">
        <f t="shared" si="1"/>
        <v>13122037</v>
      </c>
      <c r="W11" s="295">
        <f t="shared" si="1"/>
        <v>20224975</v>
      </c>
      <c r="X11" s="295">
        <f t="shared" si="1"/>
        <v>26134543</v>
      </c>
      <c r="Y11" s="295">
        <f t="shared" si="1"/>
        <v>-5909568</v>
      </c>
      <c r="Z11" s="296">
        <f>+IF(X11&lt;&gt;0,+(Y11/X11)*100,0)</f>
        <v>-22.612096182435636</v>
      </c>
      <c r="AA11" s="297">
        <f>SUM(AA6:AA10)</f>
        <v>26134543</v>
      </c>
    </row>
    <row r="12" spans="1:27" ht="13.5">
      <c r="A12" s="298" t="s">
        <v>211</v>
      </c>
      <c r="B12" s="136"/>
      <c r="C12" s="62">
        <v>17653974</v>
      </c>
      <c r="D12" s="156"/>
      <c r="E12" s="60">
        <v>13642000</v>
      </c>
      <c r="F12" s="60">
        <v>8730644</v>
      </c>
      <c r="G12" s="60"/>
      <c r="H12" s="60"/>
      <c r="I12" s="60">
        <v>470398</v>
      </c>
      <c r="J12" s="60">
        <v>470398</v>
      </c>
      <c r="K12" s="60">
        <v>550820</v>
      </c>
      <c r="L12" s="60">
        <v>2622204</v>
      </c>
      <c r="M12" s="60">
        <v>2622204</v>
      </c>
      <c r="N12" s="60">
        <v>5795228</v>
      </c>
      <c r="O12" s="60">
        <v>133000</v>
      </c>
      <c r="P12" s="60">
        <v>628935</v>
      </c>
      <c r="Q12" s="60"/>
      <c r="R12" s="60">
        <v>761935</v>
      </c>
      <c r="S12" s="60">
        <v>126269</v>
      </c>
      <c r="T12" s="60">
        <v>77551</v>
      </c>
      <c r="U12" s="60">
        <v>1135030</v>
      </c>
      <c r="V12" s="60">
        <v>1338850</v>
      </c>
      <c r="W12" s="60">
        <v>8366411</v>
      </c>
      <c r="X12" s="60">
        <v>8730644</v>
      </c>
      <c r="Y12" s="60">
        <v>-364233</v>
      </c>
      <c r="Z12" s="140">
        <v>-4.17</v>
      </c>
      <c r="AA12" s="155">
        <v>8730644</v>
      </c>
    </row>
    <row r="13" spans="1:27" ht="13.5">
      <c r="A13" s="298" t="s">
        <v>212</v>
      </c>
      <c r="B13" s="136"/>
      <c r="C13" s="273">
        <v>58536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>
        <v>1000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14281414</v>
      </c>
      <c r="D15" s="156"/>
      <c r="E15" s="60">
        <v>3806000</v>
      </c>
      <c r="F15" s="60">
        <v>15082655</v>
      </c>
      <c r="G15" s="60">
        <v>1298246</v>
      </c>
      <c r="H15" s="60"/>
      <c r="I15" s="60">
        <v>707219</v>
      </c>
      <c r="J15" s="60">
        <v>2005465</v>
      </c>
      <c r="K15" s="60">
        <v>1901641</v>
      </c>
      <c r="L15" s="60">
        <v>2960568</v>
      </c>
      <c r="M15" s="60">
        <v>2960568</v>
      </c>
      <c r="N15" s="60">
        <v>7822777</v>
      </c>
      <c r="O15" s="60">
        <v>718410</v>
      </c>
      <c r="P15" s="60">
        <v>478395</v>
      </c>
      <c r="Q15" s="60">
        <v>1357648</v>
      </c>
      <c r="R15" s="60">
        <v>2554453</v>
      </c>
      <c r="S15" s="60">
        <v>801808</v>
      </c>
      <c r="T15" s="60">
        <v>263723</v>
      </c>
      <c r="U15" s="60">
        <v>7151888</v>
      </c>
      <c r="V15" s="60">
        <v>8217419</v>
      </c>
      <c r="W15" s="60">
        <v>20600114</v>
      </c>
      <c r="X15" s="60">
        <v>15082655</v>
      </c>
      <c r="Y15" s="60">
        <v>5517459</v>
      </c>
      <c r="Z15" s="140">
        <v>36.58</v>
      </c>
      <c r="AA15" s="155">
        <v>15082655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70066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6520224</v>
      </c>
      <c r="D36" s="156">
        <f t="shared" si="4"/>
        <v>0</v>
      </c>
      <c r="E36" s="60">
        <f t="shared" si="4"/>
        <v>11693000</v>
      </c>
      <c r="F36" s="60">
        <f t="shared" si="4"/>
        <v>19039574</v>
      </c>
      <c r="G36" s="60">
        <f t="shared" si="4"/>
        <v>512982</v>
      </c>
      <c r="H36" s="60">
        <f t="shared" si="4"/>
        <v>0</v>
      </c>
      <c r="I36" s="60">
        <f t="shared" si="4"/>
        <v>430883</v>
      </c>
      <c r="J36" s="60">
        <f t="shared" si="4"/>
        <v>943865</v>
      </c>
      <c r="K36" s="60">
        <f t="shared" si="4"/>
        <v>356902</v>
      </c>
      <c r="L36" s="60">
        <f t="shared" si="4"/>
        <v>2826325</v>
      </c>
      <c r="M36" s="60">
        <f t="shared" si="4"/>
        <v>2826325</v>
      </c>
      <c r="N36" s="60">
        <f t="shared" si="4"/>
        <v>6009552</v>
      </c>
      <c r="O36" s="60">
        <f t="shared" si="4"/>
        <v>414</v>
      </c>
      <c r="P36" s="60">
        <f t="shared" si="4"/>
        <v>55039</v>
      </c>
      <c r="Q36" s="60">
        <f t="shared" si="4"/>
        <v>94068</v>
      </c>
      <c r="R36" s="60">
        <f t="shared" si="4"/>
        <v>149521</v>
      </c>
      <c r="S36" s="60">
        <f t="shared" si="4"/>
        <v>1216943</v>
      </c>
      <c r="T36" s="60">
        <f t="shared" si="4"/>
        <v>2293565</v>
      </c>
      <c r="U36" s="60">
        <f t="shared" si="4"/>
        <v>9391736</v>
      </c>
      <c r="V36" s="60">
        <f t="shared" si="4"/>
        <v>12902244</v>
      </c>
      <c r="W36" s="60">
        <f t="shared" si="4"/>
        <v>20005182</v>
      </c>
      <c r="X36" s="60">
        <f t="shared" si="4"/>
        <v>19039574</v>
      </c>
      <c r="Y36" s="60">
        <f t="shared" si="4"/>
        <v>965608</v>
      </c>
      <c r="Z36" s="140">
        <f aca="true" t="shared" si="5" ref="Z36:Z49">+IF(X36&lt;&gt;0,+(Y36/X36)*100,0)</f>
        <v>5.071584059601333</v>
      </c>
      <c r="AA36" s="155">
        <f>AA6+AA21</f>
        <v>19039574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10874000</v>
      </c>
      <c r="F40" s="60">
        <f t="shared" si="4"/>
        <v>7094969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219793</v>
      </c>
      <c r="U40" s="60">
        <f t="shared" si="4"/>
        <v>0</v>
      </c>
      <c r="V40" s="60">
        <f t="shared" si="4"/>
        <v>219793</v>
      </c>
      <c r="W40" s="60">
        <f t="shared" si="4"/>
        <v>219793</v>
      </c>
      <c r="X40" s="60">
        <f t="shared" si="4"/>
        <v>7094969</v>
      </c>
      <c r="Y40" s="60">
        <f t="shared" si="4"/>
        <v>-6875176</v>
      </c>
      <c r="Z40" s="140">
        <f t="shared" si="5"/>
        <v>-96.90212881832183</v>
      </c>
      <c r="AA40" s="155">
        <f>AA10+AA25</f>
        <v>7094969</v>
      </c>
    </row>
    <row r="41" spans="1:27" ht="13.5">
      <c r="A41" s="292" t="s">
        <v>210</v>
      </c>
      <c r="B41" s="142"/>
      <c r="C41" s="293">
        <f aca="true" t="shared" si="6" ref="C41:Y41">SUM(C36:C40)</f>
        <v>6520224</v>
      </c>
      <c r="D41" s="294">
        <f t="shared" si="6"/>
        <v>0</v>
      </c>
      <c r="E41" s="295">
        <f t="shared" si="6"/>
        <v>22567000</v>
      </c>
      <c r="F41" s="295">
        <f t="shared" si="6"/>
        <v>26134543</v>
      </c>
      <c r="G41" s="295">
        <f t="shared" si="6"/>
        <v>512982</v>
      </c>
      <c r="H41" s="295">
        <f t="shared" si="6"/>
        <v>0</v>
      </c>
      <c r="I41" s="295">
        <f t="shared" si="6"/>
        <v>430883</v>
      </c>
      <c r="J41" s="295">
        <f t="shared" si="6"/>
        <v>943865</v>
      </c>
      <c r="K41" s="295">
        <f t="shared" si="6"/>
        <v>356902</v>
      </c>
      <c r="L41" s="295">
        <f t="shared" si="6"/>
        <v>2826325</v>
      </c>
      <c r="M41" s="295">
        <f t="shared" si="6"/>
        <v>2826325</v>
      </c>
      <c r="N41" s="295">
        <f t="shared" si="6"/>
        <v>6009552</v>
      </c>
      <c r="O41" s="295">
        <f t="shared" si="6"/>
        <v>414</v>
      </c>
      <c r="P41" s="295">
        <f t="shared" si="6"/>
        <v>55039</v>
      </c>
      <c r="Q41" s="295">
        <f t="shared" si="6"/>
        <v>94068</v>
      </c>
      <c r="R41" s="295">
        <f t="shared" si="6"/>
        <v>149521</v>
      </c>
      <c r="S41" s="295">
        <f t="shared" si="6"/>
        <v>1216943</v>
      </c>
      <c r="T41" s="295">
        <f t="shared" si="6"/>
        <v>2513358</v>
      </c>
      <c r="U41" s="295">
        <f t="shared" si="6"/>
        <v>9391736</v>
      </c>
      <c r="V41" s="295">
        <f t="shared" si="6"/>
        <v>13122037</v>
      </c>
      <c r="W41" s="295">
        <f t="shared" si="6"/>
        <v>20224975</v>
      </c>
      <c r="X41" s="295">
        <f t="shared" si="6"/>
        <v>26134543</v>
      </c>
      <c r="Y41" s="295">
        <f t="shared" si="6"/>
        <v>-5909568</v>
      </c>
      <c r="Z41" s="296">
        <f t="shared" si="5"/>
        <v>-22.612096182435636</v>
      </c>
      <c r="AA41" s="297">
        <f>SUM(AA36:AA40)</f>
        <v>26134543</v>
      </c>
    </row>
    <row r="42" spans="1:27" ht="13.5">
      <c r="A42" s="298" t="s">
        <v>211</v>
      </c>
      <c r="B42" s="136"/>
      <c r="C42" s="95">
        <f aca="true" t="shared" si="7" ref="C42:Y48">C12+C27</f>
        <v>17653974</v>
      </c>
      <c r="D42" s="129">
        <f t="shared" si="7"/>
        <v>0</v>
      </c>
      <c r="E42" s="54">
        <f t="shared" si="7"/>
        <v>13642000</v>
      </c>
      <c r="F42" s="54">
        <f t="shared" si="7"/>
        <v>8730644</v>
      </c>
      <c r="G42" s="54">
        <f t="shared" si="7"/>
        <v>0</v>
      </c>
      <c r="H42" s="54">
        <f t="shared" si="7"/>
        <v>0</v>
      </c>
      <c r="I42" s="54">
        <f t="shared" si="7"/>
        <v>470398</v>
      </c>
      <c r="J42" s="54">
        <f t="shared" si="7"/>
        <v>470398</v>
      </c>
      <c r="K42" s="54">
        <f t="shared" si="7"/>
        <v>550820</v>
      </c>
      <c r="L42" s="54">
        <f t="shared" si="7"/>
        <v>2622204</v>
      </c>
      <c r="M42" s="54">
        <f t="shared" si="7"/>
        <v>2622204</v>
      </c>
      <c r="N42" s="54">
        <f t="shared" si="7"/>
        <v>5795228</v>
      </c>
      <c r="O42" s="54">
        <f t="shared" si="7"/>
        <v>133000</v>
      </c>
      <c r="P42" s="54">
        <f t="shared" si="7"/>
        <v>628935</v>
      </c>
      <c r="Q42" s="54">
        <f t="shared" si="7"/>
        <v>0</v>
      </c>
      <c r="R42" s="54">
        <f t="shared" si="7"/>
        <v>761935</v>
      </c>
      <c r="S42" s="54">
        <f t="shared" si="7"/>
        <v>126269</v>
      </c>
      <c r="T42" s="54">
        <f t="shared" si="7"/>
        <v>77551</v>
      </c>
      <c r="U42" s="54">
        <f t="shared" si="7"/>
        <v>1135030</v>
      </c>
      <c r="V42" s="54">
        <f t="shared" si="7"/>
        <v>1338850</v>
      </c>
      <c r="W42" s="54">
        <f t="shared" si="7"/>
        <v>8366411</v>
      </c>
      <c r="X42" s="54">
        <f t="shared" si="7"/>
        <v>8730644</v>
      </c>
      <c r="Y42" s="54">
        <f t="shared" si="7"/>
        <v>-364233</v>
      </c>
      <c r="Z42" s="184">
        <f t="shared" si="5"/>
        <v>-4.171891558056886</v>
      </c>
      <c r="AA42" s="130">
        <f aca="true" t="shared" si="8" ref="AA42:AA48">AA12+AA27</f>
        <v>8730644</v>
      </c>
    </row>
    <row r="43" spans="1:27" ht="13.5">
      <c r="A43" s="298" t="s">
        <v>212</v>
      </c>
      <c r="B43" s="136"/>
      <c r="C43" s="303">
        <f t="shared" si="7"/>
        <v>58536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1000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14281414</v>
      </c>
      <c r="D45" s="129">
        <f t="shared" si="7"/>
        <v>0</v>
      </c>
      <c r="E45" s="54">
        <f t="shared" si="7"/>
        <v>3806000</v>
      </c>
      <c r="F45" s="54">
        <f t="shared" si="7"/>
        <v>15082655</v>
      </c>
      <c r="G45" s="54">
        <f t="shared" si="7"/>
        <v>1298246</v>
      </c>
      <c r="H45" s="54">
        <f t="shared" si="7"/>
        <v>0</v>
      </c>
      <c r="I45" s="54">
        <f t="shared" si="7"/>
        <v>707219</v>
      </c>
      <c r="J45" s="54">
        <f t="shared" si="7"/>
        <v>2005465</v>
      </c>
      <c r="K45" s="54">
        <f t="shared" si="7"/>
        <v>1901641</v>
      </c>
      <c r="L45" s="54">
        <f t="shared" si="7"/>
        <v>2960568</v>
      </c>
      <c r="M45" s="54">
        <f t="shared" si="7"/>
        <v>2960568</v>
      </c>
      <c r="N45" s="54">
        <f t="shared" si="7"/>
        <v>7822777</v>
      </c>
      <c r="O45" s="54">
        <f t="shared" si="7"/>
        <v>718410</v>
      </c>
      <c r="P45" s="54">
        <f t="shared" si="7"/>
        <v>478395</v>
      </c>
      <c r="Q45" s="54">
        <f t="shared" si="7"/>
        <v>1357648</v>
      </c>
      <c r="R45" s="54">
        <f t="shared" si="7"/>
        <v>2554453</v>
      </c>
      <c r="S45" s="54">
        <f t="shared" si="7"/>
        <v>801808</v>
      </c>
      <c r="T45" s="54">
        <f t="shared" si="7"/>
        <v>263723</v>
      </c>
      <c r="U45" s="54">
        <f t="shared" si="7"/>
        <v>7151888</v>
      </c>
      <c r="V45" s="54">
        <f t="shared" si="7"/>
        <v>8217419</v>
      </c>
      <c r="W45" s="54">
        <f t="shared" si="7"/>
        <v>20600114</v>
      </c>
      <c r="X45" s="54">
        <f t="shared" si="7"/>
        <v>15082655</v>
      </c>
      <c r="Y45" s="54">
        <f t="shared" si="7"/>
        <v>5517459</v>
      </c>
      <c r="Z45" s="184">
        <f t="shared" si="5"/>
        <v>36.58148383026729</v>
      </c>
      <c r="AA45" s="130">
        <f t="shared" si="8"/>
        <v>15082655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70066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38585214</v>
      </c>
      <c r="D49" s="218">
        <f t="shared" si="9"/>
        <v>0</v>
      </c>
      <c r="E49" s="220">
        <f t="shared" si="9"/>
        <v>40015000</v>
      </c>
      <c r="F49" s="220">
        <f t="shared" si="9"/>
        <v>49947842</v>
      </c>
      <c r="G49" s="220">
        <f t="shared" si="9"/>
        <v>1811228</v>
      </c>
      <c r="H49" s="220">
        <f t="shared" si="9"/>
        <v>0</v>
      </c>
      <c r="I49" s="220">
        <f t="shared" si="9"/>
        <v>1608500</v>
      </c>
      <c r="J49" s="220">
        <f t="shared" si="9"/>
        <v>3419728</v>
      </c>
      <c r="K49" s="220">
        <f t="shared" si="9"/>
        <v>2809363</v>
      </c>
      <c r="L49" s="220">
        <f t="shared" si="9"/>
        <v>8409097</v>
      </c>
      <c r="M49" s="220">
        <f t="shared" si="9"/>
        <v>8409097</v>
      </c>
      <c r="N49" s="220">
        <f t="shared" si="9"/>
        <v>19627557</v>
      </c>
      <c r="O49" s="220">
        <f t="shared" si="9"/>
        <v>851824</v>
      </c>
      <c r="P49" s="220">
        <f t="shared" si="9"/>
        <v>1162369</v>
      </c>
      <c r="Q49" s="220">
        <f t="shared" si="9"/>
        <v>1451716</v>
      </c>
      <c r="R49" s="220">
        <f t="shared" si="9"/>
        <v>3465909</v>
      </c>
      <c r="S49" s="220">
        <f t="shared" si="9"/>
        <v>2145020</v>
      </c>
      <c r="T49" s="220">
        <f t="shared" si="9"/>
        <v>2854632</v>
      </c>
      <c r="U49" s="220">
        <f t="shared" si="9"/>
        <v>17678654</v>
      </c>
      <c r="V49" s="220">
        <f t="shared" si="9"/>
        <v>22678306</v>
      </c>
      <c r="W49" s="220">
        <f t="shared" si="9"/>
        <v>49191500</v>
      </c>
      <c r="X49" s="220">
        <f t="shared" si="9"/>
        <v>49947842</v>
      </c>
      <c r="Y49" s="220">
        <f t="shared" si="9"/>
        <v>-756342</v>
      </c>
      <c r="Z49" s="221">
        <f t="shared" si="5"/>
        <v>-1.5142636192370433</v>
      </c>
      <c r="AA49" s="222">
        <f>SUM(AA41:AA48)</f>
        <v>49947842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5083299</v>
      </c>
      <c r="D51" s="129">
        <f t="shared" si="10"/>
        <v>0</v>
      </c>
      <c r="E51" s="54">
        <f t="shared" si="10"/>
        <v>12386154</v>
      </c>
      <c r="F51" s="54">
        <f t="shared" si="10"/>
        <v>9973035</v>
      </c>
      <c r="G51" s="54">
        <f t="shared" si="10"/>
        <v>0</v>
      </c>
      <c r="H51" s="54">
        <f t="shared" si="10"/>
        <v>0</v>
      </c>
      <c r="I51" s="54">
        <f t="shared" si="10"/>
        <v>410286</v>
      </c>
      <c r="J51" s="54">
        <f t="shared" si="10"/>
        <v>410286</v>
      </c>
      <c r="K51" s="54">
        <f t="shared" si="10"/>
        <v>764683</v>
      </c>
      <c r="L51" s="54">
        <f t="shared" si="10"/>
        <v>166166</v>
      </c>
      <c r="M51" s="54">
        <f t="shared" si="10"/>
        <v>0</v>
      </c>
      <c r="N51" s="54">
        <f t="shared" si="10"/>
        <v>930849</v>
      </c>
      <c r="O51" s="54">
        <f t="shared" si="10"/>
        <v>0</v>
      </c>
      <c r="P51" s="54">
        <f t="shared" si="10"/>
        <v>134868</v>
      </c>
      <c r="Q51" s="54">
        <f t="shared" si="10"/>
        <v>0</v>
      </c>
      <c r="R51" s="54">
        <f t="shared" si="10"/>
        <v>134868</v>
      </c>
      <c r="S51" s="54">
        <f t="shared" si="10"/>
        <v>1808504</v>
      </c>
      <c r="T51" s="54">
        <f t="shared" si="10"/>
        <v>814028</v>
      </c>
      <c r="U51" s="54">
        <f t="shared" si="10"/>
        <v>3102981</v>
      </c>
      <c r="V51" s="54">
        <f t="shared" si="10"/>
        <v>5725513</v>
      </c>
      <c r="W51" s="54">
        <f t="shared" si="10"/>
        <v>7201516</v>
      </c>
      <c r="X51" s="54">
        <f t="shared" si="10"/>
        <v>9973035</v>
      </c>
      <c r="Y51" s="54">
        <f t="shared" si="10"/>
        <v>-2771519</v>
      </c>
      <c r="Z51" s="184">
        <f>+IF(X51&lt;&gt;0,+(Y51/X51)*100,0)</f>
        <v>-27.79012607496113</v>
      </c>
      <c r="AA51" s="130">
        <f>SUM(AA57:AA61)</f>
        <v>9973035</v>
      </c>
    </row>
    <row r="52" spans="1:27" ht="13.5">
      <c r="A52" s="310" t="s">
        <v>205</v>
      </c>
      <c r="B52" s="142"/>
      <c r="C52" s="62">
        <v>1569410</v>
      </c>
      <c r="D52" s="156"/>
      <c r="E52" s="60">
        <v>4118328</v>
      </c>
      <c r="F52" s="60">
        <v>323313</v>
      </c>
      <c r="G52" s="60"/>
      <c r="H52" s="60"/>
      <c r="I52" s="60">
        <v>222252</v>
      </c>
      <c r="J52" s="60">
        <v>222252</v>
      </c>
      <c r="K52" s="60">
        <v>124047</v>
      </c>
      <c r="L52" s="60"/>
      <c r="M52" s="60"/>
      <c r="N52" s="60">
        <v>124047</v>
      </c>
      <c r="O52" s="60"/>
      <c r="P52" s="60"/>
      <c r="Q52" s="60"/>
      <c r="R52" s="60"/>
      <c r="S52" s="60"/>
      <c r="T52" s="60"/>
      <c r="U52" s="60">
        <v>586492</v>
      </c>
      <c r="V52" s="60">
        <v>586492</v>
      </c>
      <c r="W52" s="60">
        <v>932791</v>
      </c>
      <c r="X52" s="60">
        <v>323313</v>
      </c>
      <c r="Y52" s="60">
        <v>609478</v>
      </c>
      <c r="Z52" s="140">
        <v>188.51</v>
      </c>
      <c r="AA52" s="155">
        <v>323313</v>
      </c>
    </row>
    <row r="53" spans="1:27" ht="13.5">
      <c r="A53" s="310" t="s">
        <v>206</v>
      </c>
      <c r="B53" s="142"/>
      <c r="C53" s="62">
        <v>351847</v>
      </c>
      <c r="D53" s="156"/>
      <c r="E53" s="60">
        <v>4009197</v>
      </c>
      <c r="F53" s="60">
        <v>2379197</v>
      </c>
      <c r="G53" s="60"/>
      <c r="H53" s="60"/>
      <c r="I53" s="60">
        <v>79135</v>
      </c>
      <c r="J53" s="60">
        <v>79135</v>
      </c>
      <c r="K53" s="60"/>
      <c r="L53" s="60"/>
      <c r="M53" s="60"/>
      <c r="N53" s="60"/>
      <c r="O53" s="60"/>
      <c r="P53" s="60">
        <v>84301</v>
      </c>
      <c r="Q53" s="60"/>
      <c r="R53" s="60">
        <v>84301</v>
      </c>
      <c r="S53" s="60">
        <v>723</v>
      </c>
      <c r="T53" s="60">
        <v>315449</v>
      </c>
      <c r="U53" s="60">
        <v>1570344</v>
      </c>
      <c r="V53" s="60">
        <v>1886516</v>
      </c>
      <c r="W53" s="60">
        <v>2049952</v>
      </c>
      <c r="X53" s="60">
        <v>2379197</v>
      </c>
      <c r="Y53" s="60">
        <v>-329245</v>
      </c>
      <c r="Z53" s="140">
        <v>-13.84</v>
      </c>
      <c r="AA53" s="155">
        <v>2379197</v>
      </c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>
        <v>3295015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>
        <v>1521125</v>
      </c>
      <c r="T56" s="60">
        <v>482534</v>
      </c>
      <c r="U56" s="60"/>
      <c r="V56" s="60">
        <v>2003659</v>
      </c>
      <c r="W56" s="60">
        <v>2003659</v>
      </c>
      <c r="X56" s="60">
        <v>3295015</v>
      </c>
      <c r="Y56" s="60">
        <v>-1291356</v>
      </c>
      <c r="Z56" s="140">
        <v>-39.19</v>
      </c>
      <c r="AA56" s="155">
        <v>3295015</v>
      </c>
    </row>
    <row r="57" spans="1:27" ht="13.5">
      <c r="A57" s="138" t="s">
        <v>210</v>
      </c>
      <c r="B57" s="142"/>
      <c r="C57" s="293">
        <f aca="true" t="shared" si="11" ref="C57:Y57">SUM(C52:C56)</f>
        <v>1921257</v>
      </c>
      <c r="D57" s="294">
        <f t="shared" si="11"/>
        <v>0</v>
      </c>
      <c r="E57" s="295">
        <f t="shared" si="11"/>
        <v>8127525</v>
      </c>
      <c r="F57" s="295">
        <f t="shared" si="11"/>
        <v>5997525</v>
      </c>
      <c r="G57" s="295">
        <f t="shared" si="11"/>
        <v>0</v>
      </c>
      <c r="H57" s="295">
        <f t="shared" si="11"/>
        <v>0</v>
      </c>
      <c r="I57" s="295">
        <f t="shared" si="11"/>
        <v>301387</v>
      </c>
      <c r="J57" s="295">
        <f t="shared" si="11"/>
        <v>301387</v>
      </c>
      <c r="K57" s="295">
        <f t="shared" si="11"/>
        <v>124047</v>
      </c>
      <c r="L57" s="295">
        <f t="shared" si="11"/>
        <v>0</v>
      </c>
      <c r="M57" s="295">
        <f t="shared" si="11"/>
        <v>0</v>
      </c>
      <c r="N57" s="295">
        <f t="shared" si="11"/>
        <v>124047</v>
      </c>
      <c r="O57" s="295">
        <f t="shared" si="11"/>
        <v>0</v>
      </c>
      <c r="P57" s="295">
        <f t="shared" si="11"/>
        <v>84301</v>
      </c>
      <c r="Q57" s="295">
        <f t="shared" si="11"/>
        <v>0</v>
      </c>
      <c r="R57" s="295">
        <f t="shared" si="11"/>
        <v>84301</v>
      </c>
      <c r="S57" s="295">
        <f t="shared" si="11"/>
        <v>1521848</v>
      </c>
      <c r="T57" s="295">
        <f t="shared" si="11"/>
        <v>797983</v>
      </c>
      <c r="U57" s="295">
        <f t="shared" si="11"/>
        <v>2156836</v>
      </c>
      <c r="V57" s="295">
        <f t="shared" si="11"/>
        <v>4476667</v>
      </c>
      <c r="W57" s="295">
        <f t="shared" si="11"/>
        <v>4986402</v>
      </c>
      <c r="X57" s="295">
        <f t="shared" si="11"/>
        <v>5997525</v>
      </c>
      <c r="Y57" s="295">
        <f t="shared" si="11"/>
        <v>-1011123</v>
      </c>
      <c r="Z57" s="296">
        <f>+IF(X57&lt;&gt;0,+(Y57/X57)*100,0)</f>
        <v>-16.859004339289957</v>
      </c>
      <c r="AA57" s="297">
        <f>SUM(AA52:AA56)</f>
        <v>5997525</v>
      </c>
    </row>
    <row r="58" spans="1:27" ht="13.5">
      <c r="A58" s="311" t="s">
        <v>211</v>
      </c>
      <c r="B58" s="136"/>
      <c r="C58" s="62">
        <v>715309</v>
      </c>
      <c r="D58" s="156"/>
      <c r="E58" s="60">
        <v>617915</v>
      </c>
      <c r="F58" s="60">
        <v>100000</v>
      </c>
      <c r="G58" s="60"/>
      <c r="H58" s="60"/>
      <c r="I58" s="60">
        <v>200</v>
      </c>
      <c r="J58" s="60">
        <v>200</v>
      </c>
      <c r="K58" s="60">
        <v>92655</v>
      </c>
      <c r="L58" s="60"/>
      <c r="M58" s="60"/>
      <c r="N58" s="60">
        <v>92655</v>
      </c>
      <c r="O58" s="60"/>
      <c r="P58" s="60">
        <v>110</v>
      </c>
      <c r="Q58" s="60"/>
      <c r="R58" s="60">
        <v>110</v>
      </c>
      <c r="S58" s="60">
        <v>82</v>
      </c>
      <c r="T58" s="60"/>
      <c r="U58" s="60">
        <v>268016</v>
      </c>
      <c r="V58" s="60">
        <v>268098</v>
      </c>
      <c r="W58" s="60">
        <v>361063</v>
      </c>
      <c r="X58" s="60">
        <v>100000</v>
      </c>
      <c r="Y58" s="60">
        <v>261063</v>
      </c>
      <c r="Z58" s="140">
        <v>261.06</v>
      </c>
      <c r="AA58" s="155">
        <v>100000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2446733</v>
      </c>
      <c r="D61" s="156"/>
      <c r="E61" s="60">
        <v>3640714</v>
      </c>
      <c r="F61" s="60">
        <v>3875510</v>
      </c>
      <c r="G61" s="60"/>
      <c r="H61" s="60"/>
      <c r="I61" s="60">
        <v>108699</v>
      </c>
      <c r="J61" s="60">
        <v>108699</v>
      </c>
      <c r="K61" s="60">
        <v>547981</v>
      </c>
      <c r="L61" s="60">
        <v>166166</v>
      </c>
      <c r="M61" s="60"/>
      <c r="N61" s="60">
        <v>714147</v>
      </c>
      <c r="O61" s="60"/>
      <c r="P61" s="60">
        <v>50457</v>
      </c>
      <c r="Q61" s="60"/>
      <c r="R61" s="60">
        <v>50457</v>
      </c>
      <c r="S61" s="60">
        <v>286574</v>
      </c>
      <c r="T61" s="60">
        <v>16045</v>
      </c>
      <c r="U61" s="60">
        <v>678129</v>
      </c>
      <c r="V61" s="60">
        <v>980748</v>
      </c>
      <c r="W61" s="60">
        <v>1854051</v>
      </c>
      <c r="X61" s="60">
        <v>3875510</v>
      </c>
      <c r="Y61" s="60">
        <v>-2021459</v>
      </c>
      <c r="Z61" s="140">
        <v>-52.16</v>
      </c>
      <c r="AA61" s="155">
        <v>3875510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>
        <v>127262</v>
      </c>
      <c r="E65" s="60"/>
      <c r="F65" s="60">
        <v>127262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127262</v>
      </c>
      <c r="Y65" s="60">
        <v>-127262</v>
      </c>
      <c r="Z65" s="140">
        <v>-100</v>
      </c>
      <c r="AA65" s="155"/>
    </row>
    <row r="66" spans="1:27" ht="13.5">
      <c r="A66" s="311" t="s">
        <v>224</v>
      </c>
      <c r="B66" s="316"/>
      <c r="C66" s="273"/>
      <c r="D66" s="274">
        <v>231776</v>
      </c>
      <c r="E66" s="275"/>
      <c r="F66" s="275">
        <v>231776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231776</v>
      </c>
      <c r="Y66" s="275">
        <v>-231776</v>
      </c>
      <c r="Z66" s="140">
        <v>-100</v>
      </c>
      <c r="AA66" s="277"/>
    </row>
    <row r="67" spans="1:27" ht="13.5">
      <c r="A67" s="311" t="s">
        <v>225</v>
      </c>
      <c r="B67" s="316"/>
      <c r="C67" s="62"/>
      <c r="D67" s="156">
        <v>5397</v>
      </c>
      <c r="E67" s="60"/>
      <c r="F67" s="60">
        <v>5397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5397</v>
      </c>
      <c r="Y67" s="60">
        <v>-5397</v>
      </c>
      <c r="Z67" s="140">
        <v>-100</v>
      </c>
      <c r="AA67" s="155"/>
    </row>
    <row r="68" spans="1:27" ht="13.5">
      <c r="A68" s="311" t="s">
        <v>43</v>
      </c>
      <c r="B68" s="316"/>
      <c r="C68" s="62"/>
      <c r="D68" s="156">
        <v>1000000</v>
      </c>
      <c r="E68" s="60">
        <v>12920104</v>
      </c>
      <c r="F68" s="60">
        <v>1000000</v>
      </c>
      <c r="G68" s="60">
        <v>141991</v>
      </c>
      <c r="H68" s="60">
        <v>38106</v>
      </c>
      <c r="I68" s="60">
        <v>410285</v>
      </c>
      <c r="J68" s="60">
        <v>590382</v>
      </c>
      <c r="K68" s="60">
        <v>764684</v>
      </c>
      <c r="L68" s="60">
        <v>350672</v>
      </c>
      <c r="M68" s="60">
        <v>1065933</v>
      </c>
      <c r="N68" s="60">
        <v>2181289</v>
      </c>
      <c r="O68" s="60">
        <v>215386</v>
      </c>
      <c r="P68" s="60">
        <v>107869</v>
      </c>
      <c r="Q68" s="60">
        <v>1301052</v>
      </c>
      <c r="R68" s="60">
        <v>1624307</v>
      </c>
      <c r="S68" s="60">
        <v>1776030</v>
      </c>
      <c r="T68" s="60">
        <v>814028</v>
      </c>
      <c r="U68" s="60">
        <v>3102980</v>
      </c>
      <c r="V68" s="60">
        <v>5693038</v>
      </c>
      <c r="W68" s="60">
        <v>10089016</v>
      </c>
      <c r="X68" s="60">
        <v>1000000</v>
      </c>
      <c r="Y68" s="60">
        <v>9089016</v>
      </c>
      <c r="Z68" s="140">
        <v>908.9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1364435</v>
      </c>
      <c r="E69" s="220">
        <f t="shared" si="12"/>
        <v>12920104</v>
      </c>
      <c r="F69" s="220">
        <f t="shared" si="12"/>
        <v>1364435</v>
      </c>
      <c r="G69" s="220">
        <f t="shared" si="12"/>
        <v>141991</v>
      </c>
      <c r="H69" s="220">
        <f t="shared" si="12"/>
        <v>38106</v>
      </c>
      <c r="I69" s="220">
        <f t="shared" si="12"/>
        <v>410285</v>
      </c>
      <c r="J69" s="220">
        <f t="shared" si="12"/>
        <v>590382</v>
      </c>
      <c r="K69" s="220">
        <f t="shared" si="12"/>
        <v>764684</v>
      </c>
      <c r="L69" s="220">
        <f t="shared" si="12"/>
        <v>350672</v>
      </c>
      <c r="M69" s="220">
        <f t="shared" si="12"/>
        <v>1065933</v>
      </c>
      <c r="N69" s="220">
        <f t="shared" si="12"/>
        <v>2181289</v>
      </c>
      <c r="O69" s="220">
        <f t="shared" si="12"/>
        <v>215386</v>
      </c>
      <c r="P69" s="220">
        <f t="shared" si="12"/>
        <v>107869</v>
      </c>
      <c r="Q69" s="220">
        <f t="shared" si="12"/>
        <v>1301052</v>
      </c>
      <c r="R69" s="220">
        <f t="shared" si="12"/>
        <v>1624307</v>
      </c>
      <c r="S69" s="220">
        <f t="shared" si="12"/>
        <v>1776030</v>
      </c>
      <c r="T69" s="220">
        <f t="shared" si="12"/>
        <v>814028</v>
      </c>
      <c r="U69" s="220">
        <f t="shared" si="12"/>
        <v>3102980</v>
      </c>
      <c r="V69" s="220">
        <f t="shared" si="12"/>
        <v>5693038</v>
      </c>
      <c r="W69" s="220">
        <f t="shared" si="12"/>
        <v>10089016</v>
      </c>
      <c r="X69" s="220">
        <f t="shared" si="12"/>
        <v>1364435</v>
      </c>
      <c r="Y69" s="220">
        <f t="shared" si="12"/>
        <v>8724581</v>
      </c>
      <c r="Z69" s="221">
        <f>+IF(X69&lt;&gt;0,+(Y69/X69)*100,0)</f>
        <v>639.4281149340203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6520224</v>
      </c>
      <c r="D5" s="357">
        <f t="shared" si="0"/>
        <v>0</v>
      </c>
      <c r="E5" s="356">
        <f t="shared" si="0"/>
        <v>22567000</v>
      </c>
      <c r="F5" s="358">
        <f t="shared" si="0"/>
        <v>26134543</v>
      </c>
      <c r="G5" s="358">
        <f t="shared" si="0"/>
        <v>512982</v>
      </c>
      <c r="H5" s="356">
        <f t="shared" si="0"/>
        <v>0</v>
      </c>
      <c r="I5" s="356">
        <f t="shared" si="0"/>
        <v>430883</v>
      </c>
      <c r="J5" s="358">
        <f t="shared" si="0"/>
        <v>943865</v>
      </c>
      <c r="K5" s="358">
        <f t="shared" si="0"/>
        <v>356902</v>
      </c>
      <c r="L5" s="356">
        <f t="shared" si="0"/>
        <v>2826325</v>
      </c>
      <c r="M5" s="356">
        <f t="shared" si="0"/>
        <v>2826325</v>
      </c>
      <c r="N5" s="358">
        <f t="shared" si="0"/>
        <v>6009552</v>
      </c>
      <c r="O5" s="358">
        <f t="shared" si="0"/>
        <v>414</v>
      </c>
      <c r="P5" s="356">
        <f t="shared" si="0"/>
        <v>55039</v>
      </c>
      <c r="Q5" s="356">
        <f t="shared" si="0"/>
        <v>94068</v>
      </c>
      <c r="R5" s="358">
        <f t="shared" si="0"/>
        <v>149521</v>
      </c>
      <c r="S5" s="358">
        <f t="shared" si="0"/>
        <v>1216943</v>
      </c>
      <c r="T5" s="356">
        <f t="shared" si="0"/>
        <v>2513358</v>
      </c>
      <c r="U5" s="356">
        <f t="shared" si="0"/>
        <v>9391736</v>
      </c>
      <c r="V5" s="358">
        <f t="shared" si="0"/>
        <v>13122037</v>
      </c>
      <c r="W5" s="358">
        <f t="shared" si="0"/>
        <v>20224975</v>
      </c>
      <c r="X5" s="356">
        <f t="shared" si="0"/>
        <v>26134543</v>
      </c>
      <c r="Y5" s="358">
        <f t="shared" si="0"/>
        <v>-5909568</v>
      </c>
      <c r="Z5" s="359">
        <f>+IF(X5&lt;&gt;0,+(Y5/X5)*100,0)</f>
        <v>-22.612096182435636</v>
      </c>
      <c r="AA5" s="360">
        <f>+AA6+AA8+AA11+AA13+AA15</f>
        <v>26134543</v>
      </c>
    </row>
    <row r="6" spans="1:27" ht="13.5">
      <c r="A6" s="361" t="s">
        <v>205</v>
      </c>
      <c r="B6" s="142"/>
      <c r="C6" s="60">
        <f>+C7</f>
        <v>6520224</v>
      </c>
      <c r="D6" s="340">
        <f aca="true" t="shared" si="1" ref="D6:AA6">+D7</f>
        <v>0</v>
      </c>
      <c r="E6" s="60">
        <f t="shared" si="1"/>
        <v>11693000</v>
      </c>
      <c r="F6" s="59">
        <f t="shared" si="1"/>
        <v>19039574</v>
      </c>
      <c r="G6" s="59">
        <f t="shared" si="1"/>
        <v>512982</v>
      </c>
      <c r="H6" s="60">
        <f t="shared" si="1"/>
        <v>0</v>
      </c>
      <c r="I6" s="60">
        <f t="shared" si="1"/>
        <v>430883</v>
      </c>
      <c r="J6" s="59">
        <f t="shared" si="1"/>
        <v>943865</v>
      </c>
      <c r="K6" s="59">
        <f t="shared" si="1"/>
        <v>356902</v>
      </c>
      <c r="L6" s="60">
        <f t="shared" si="1"/>
        <v>2826325</v>
      </c>
      <c r="M6" s="60">
        <f t="shared" si="1"/>
        <v>2826325</v>
      </c>
      <c r="N6" s="59">
        <f t="shared" si="1"/>
        <v>6009552</v>
      </c>
      <c r="O6" s="59">
        <f t="shared" si="1"/>
        <v>414</v>
      </c>
      <c r="P6" s="60">
        <f t="shared" si="1"/>
        <v>55039</v>
      </c>
      <c r="Q6" s="60">
        <f t="shared" si="1"/>
        <v>94068</v>
      </c>
      <c r="R6" s="59">
        <f t="shared" si="1"/>
        <v>149521</v>
      </c>
      <c r="S6" s="59">
        <f t="shared" si="1"/>
        <v>1216943</v>
      </c>
      <c r="T6" s="60">
        <f t="shared" si="1"/>
        <v>2293565</v>
      </c>
      <c r="U6" s="60">
        <f t="shared" si="1"/>
        <v>9391736</v>
      </c>
      <c r="V6" s="59">
        <f t="shared" si="1"/>
        <v>12902244</v>
      </c>
      <c r="W6" s="59">
        <f t="shared" si="1"/>
        <v>20005182</v>
      </c>
      <c r="X6" s="60">
        <f t="shared" si="1"/>
        <v>19039574</v>
      </c>
      <c r="Y6" s="59">
        <f t="shared" si="1"/>
        <v>965608</v>
      </c>
      <c r="Z6" s="61">
        <f>+IF(X6&lt;&gt;0,+(Y6/X6)*100,0)</f>
        <v>5.071584059601333</v>
      </c>
      <c r="AA6" s="62">
        <f t="shared" si="1"/>
        <v>19039574</v>
      </c>
    </row>
    <row r="7" spans="1:27" ht="13.5">
      <c r="A7" s="291" t="s">
        <v>229</v>
      </c>
      <c r="B7" s="142"/>
      <c r="C7" s="60">
        <v>6520224</v>
      </c>
      <c r="D7" s="340"/>
      <c r="E7" s="60">
        <v>11693000</v>
      </c>
      <c r="F7" s="59">
        <v>19039574</v>
      </c>
      <c r="G7" s="59">
        <v>512982</v>
      </c>
      <c r="H7" s="60"/>
      <c r="I7" s="60">
        <v>430883</v>
      </c>
      <c r="J7" s="59">
        <v>943865</v>
      </c>
      <c r="K7" s="59">
        <v>356902</v>
      </c>
      <c r="L7" s="60">
        <v>2826325</v>
      </c>
      <c r="M7" s="60">
        <v>2826325</v>
      </c>
      <c r="N7" s="59">
        <v>6009552</v>
      </c>
      <c r="O7" s="59">
        <v>414</v>
      </c>
      <c r="P7" s="60">
        <v>55039</v>
      </c>
      <c r="Q7" s="60">
        <v>94068</v>
      </c>
      <c r="R7" s="59">
        <v>149521</v>
      </c>
      <c r="S7" s="59">
        <v>1216943</v>
      </c>
      <c r="T7" s="60">
        <v>2293565</v>
      </c>
      <c r="U7" s="60">
        <v>9391736</v>
      </c>
      <c r="V7" s="59">
        <v>12902244</v>
      </c>
      <c r="W7" s="59">
        <v>20005182</v>
      </c>
      <c r="X7" s="60">
        <v>19039574</v>
      </c>
      <c r="Y7" s="59">
        <v>965608</v>
      </c>
      <c r="Z7" s="61">
        <v>5.07</v>
      </c>
      <c r="AA7" s="62">
        <v>19039574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10874000</v>
      </c>
      <c r="F15" s="59">
        <f t="shared" si="5"/>
        <v>7094969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219793</v>
      </c>
      <c r="U15" s="60">
        <f t="shared" si="5"/>
        <v>0</v>
      </c>
      <c r="V15" s="59">
        <f t="shared" si="5"/>
        <v>219793</v>
      </c>
      <c r="W15" s="59">
        <f t="shared" si="5"/>
        <v>219793</v>
      </c>
      <c r="X15" s="60">
        <f t="shared" si="5"/>
        <v>7094969</v>
      </c>
      <c r="Y15" s="59">
        <f t="shared" si="5"/>
        <v>-6875176</v>
      </c>
      <c r="Z15" s="61">
        <f>+IF(X15&lt;&gt;0,+(Y15/X15)*100,0)</f>
        <v>-96.90212881832183</v>
      </c>
      <c r="AA15" s="62">
        <f>SUM(AA16:AA20)</f>
        <v>7094969</v>
      </c>
    </row>
    <row r="16" spans="1:27" ht="13.5">
      <c r="A16" s="291" t="s">
        <v>234</v>
      </c>
      <c r="B16" s="300"/>
      <c r="C16" s="60"/>
      <c r="D16" s="340"/>
      <c r="E16" s="60">
        <v>10874000</v>
      </c>
      <c r="F16" s="59">
        <v>4873744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4873744</v>
      </c>
      <c r="Y16" s="59">
        <v>-4873744</v>
      </c>
      <c r="Z16" s="61">
        <v>-100</v>
      </c>
      <c r="AA16" s="62">
        <v>4873744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2221225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>
        <v>219793</v>
      </c>
      <c r="U20" s="60"/>
      <c r="V20" s="59">
        <v>219793</v>
      </c>
      <c r="W20" s="59">
        <v>219793</v>
      </c>
      <c r="X20" s="60">
        <v>2221225</v>
      </c>
      <c r="Y20" s="59">
        <v>-2001432</v>
      </c>
      <c r="Z20" s="61">
        <v>-90.1</v>
      </c>
      <c r="AA20" s="62">
        <v>2221225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17653974</v>
      </c>
      <c r="D22" s="344">
        <f t="shared" si="6"/>
        <v>0</v>
      </c>
      <c r="E22" s="343">
        <f t="shared" si="6"/>
        <v>13642000</v>
      </c>
      <c r="F22" s="345">
        <f t="shared" si="6"/>
        <v>8730644</v>
      </c>
      <c r="G22" s="345">
        <f t="shared" si="6"/>
        <v>0</v>
      </c>
      <c r="H22" s="343">
        <f t="shared" si="6"/>
        <v>0</v>
      </c>
      <c r="I22" s="343">
        <f t="shared" si="6"/>
        <v>470398</v>
      </c>
      <c r="J22" s="345">
        <f t="shared" si="6"/>
        <v>470398</v>
      </c>
      <c r="K22" s="345">
        <f t="shared" si="6"/>
        <v>550820</v>
      </c>
      <c r="L22" s="343">
        <f t="shared" si="6"/>
        <v>2622204</v>
      </c>
      <c r="M22" s="343">
        <f t="shared" si="6"/>
        <v>2622204</v>
      </c>
      <c r="N22" s="345">
        <f t="shared" si="6"/>
        <v>5795228</v>
      </c>
      <c r="O22" s="345">
        <f t="shared" si="6"/>
        <v>133000</v>
      </c>
      <c r="P22" s="343">
        <f t="shared" si="6"/>
        <v>628935</v>
      </c>
      <c r="Q22" s="343">
        <f t="shared" si="6"/>
        <v>0</v>
      </c>
      <c r="R22" s="345">
        <f t="shared" si="6"/>
        <v>761935</v>
      </c>
      <c r="S22" s="345">
        <f t="shared" si="6"/>
        <v>126269</v>
      </c>
      <c r="T22" s="343">
        <f t="shared" si="6"/>
        <v>77551</v>
      </c>
      <c r="U22" s="343">
        <f t="shared" si="6"/>
        <v>1135030</v>
      </c>
      <c r="V22" s="345">
        <f t="shared" si="6"/>
        <v>1338850</v>
      </c>
      <c r="W22" s="345">
        <f t="shared" si="6"/>
        <v>8366411</v>
      </c>
      <c r="X22" s="343">
        <f t="shared" si="6"/>
        <v>8730644</v>
      </c>
      <c r="Y22" s="345">
        <f t="shared" si="6"/>
        <v>-364233</v>
      </c>
      <c r="Z22" s="336">
        <f>+IF(X22&lt;&gt;0,+(Y22/X22)*100,0)</f>
        <v>-4.171891558056886</v>
      </c>
      <c r="AA22" s="350">
        <f>SUM(AA23:AA32)</f>
        <v>8730644</v>
      </c>
    </row>
    <row r="23" spans="1:27" ht="13.5">
      <c r="A23" s="361" t="s">
        <v>237</v>
      </c>
      <c r="B23" s="142"/>
      <c r="C23" s="60">
        <v>42208</v>
      </c>
      <c r="D23" s="340"/>
      <c r="E23" s="60">
        <v>1400000</v>
      </c>
      <c r="F23" s="59">
        <v>500487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>
        <v>170390</v>
      </c>
      <c r="U23" s="60">
        <v>202450</v>
      </c>
      <c r="V23" s="59">
        <v>372840</v>
      </c>
      <c r="W23" s="59">
        <v>372840</v>
      </c>
      <c r="X23" s="60">
        <v>500487</v>
      </c>
      <c r="Y23" s="59">
        <v>-127647</v>
      </c>
      <c r="Z23" s="61">
        <v>-25.5</v>
      </c>
      <c r="AA23" s="62">
        <v>500487</v>
      </c>
    </row>
    <row r="24" spans="1:27" ht="13.5">
      <c r="A24" s="361" t="s">
        <v>238</v>
      </c>
      <c r="B24" s="142"/>
      <c r="C24" s="60">
        <v>4963538</v>
      </c>
      <c r="D24" s="340"/>
      <c r="E24" s="60">
        <v>3000000</v>
      </c>
      <c r="F24" s="59">
        <v>1998057</v>
      </c>
      <c r="G24" s="59"/>
      <c r="H24" s="60"/>
      <c r="I24" s="60">
        <v>470398</v>
      </c>
      <c r="J24" s="59">
        <v>470398</v>
      </c>
      <c r="K24" s="59"/>
      <c r="L24" s="60">
        <v>315035</v>
      </c>
      <c r="M24" s="60">
        <v>315035</v>
      </c>
      <c r="N24" s="59">
        <v>630070</v>
      </c>
      <c r="O24" s="59"/>
      <c r="P24" s="60"/>
      <c r="Q24" s="60"/>
      <c r="R24" s="59"/>
      <c r="S24" s="59"/>
      <c r="T24" s="60"/>
      <c r="U24" s="60">
        <v>423695</v>
      </c>
      <c r="V24" s="59">
        <v>423695</v>
      </c>
      <c r="W24" s="59">
        <v>1524163</v>
      </c>
      <c r="X24" s="60">
        <v>1998057</v>
      </c>
      <c r="Y24" s="59">
        <v>-473894</v>
      </c>
      <c r="Z24" s="61">
        <v>-23.72</v>
      </c>
      <c r="AA24" s="62">
        <v>1998057</v>
      </c>
    </row>
    <row r="25" spans="1:27" ht="13.5">
      <c r="A25" s="361" t="s">
        <v>239</v>
      </c>
      <c r="B25" s="142"/>
      <c r="C25" s="60">
        <v>10165398</v>
      </c>
      <c r="D25" s="340"/>
      <c r="E25" s="60">
        <v>4632000</v>
      </c>
      <c r="F25" s="59">
        <v>4632100</v>
      </c>
      <c r="G25" s="59"/>
      <c r="H25" s="60"/>
      <c r="I25" s="60"/>
      <c r="J25" s="59"/>
      <c r="K25" s="59">
        <v>550820</v>
      </c>
      <c r="L25" s="60">
        <v>2163815</v>
      </c>
      <c r="M25" s="60">
        <v>2163815</v>
      </c>
      <c r="N25" s="59">
        <v>4878450</v>
      </c>
      <c r="O25" s="59"/>
      <c r="P25" s="60">
        <v>628935</v>
      </c>
      <c r="Q25" s="60"/>
      <c r="R25" s="59">
        <v>628935</v>
      </c>
      <c r="S25" s="59">
        <v>126269</v>
      </c>
      <c r="T25" s="60">
        <v>-92839</v>
      </c>
      <c r="U25" s="60">
        <v>103240</v>
      </c>
      <c r="V25" s="59">
        <v>136670</v>
      </c>
      <c r="W25" s="59">
        <v>5644055</v>
      </c>
      <c r="X25" s="60">
        <v>4632100</v>
      </c>
      <c r="Y25" s="59">
        <v>1011955</v>
      </c>
      <c r="Z25" s="61">
        <v>21.85</v>
      </c>
      <c r="AA25" s="62">
        <v>4632100</v>
      </c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>
        <v>400000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400000</v>
      </c>
      <c r="Y27" s="59">
        <v>-400000</v>
      </c>
      <c r="Z27" s="61">
        <v>-100</v>
      </c>
      <c r="AA27" s="62">
        <v>400000</v>
      </c>
    </row>
    <row r="28" spans="1:27" ht="13.5">
      <c r="A28" s="361" t="s">
        <v>242</v>
      </c>
      <c r="B28" s="147"/>
      <c r="C28" s="275"/>
      <c r="D28" s="341"/>
      <c r="E28" s="275">
        <v>160000</v>
      </c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2482830</v>
      </c>
      <c r="D32" s="340"/>
      <c r="E32" s="60">
        <v>4450000</v>
      </c>
      <c r="F32" s="59">
        <v>1200000</v>
      </c>
      <c r="G32" s="59"/>
      <c r="H32" s="60"/>
      <c r="I32" s="60"/>
      <c r="J32" s="59"/>
      <c r="K32" s="59"/>
      <c r="L32" s="60">
        <v>143354</v>
      </c>
      <c r="M32" s="60">
        <v>143354</v>
      </c>
      <c r="N32" s="59">
        <v>286708</v>
      </c>
      <c r="O32" s="59">
        <v>133000</v>
      </c>
      <c r="P32" s="60"/>
      <c r="Q32" s="60"/>
      <c r="R32" s="59">
        <v>133000</v>
      </c>
      <c r="S32" s="59"/>
      <c r="T32" s="60"/>
      <c r="U32" s="60">
        <v>405645</v>
      </c>
      <c r="V32" s="59">
        <v>405645</v>
      </c>
      <c r="W32" s="59">
        <v>825353</v>
      </c>
      <c r="X32" s="60">
        <v>1200000</v>
      </c>
      <c r="Y32" s="59">
        <v>-374647</v>
      </c>
      <c r="Z32" s="61">
        <v>-31.22</v>
      </c>
      <c r="AA32" s="62">
        <v>1200000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58536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>
        <v>58536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1000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>
        <v>1000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14281414</v>
      </c>
      <c r="D40" s="344">
        <f t="shared" si="9"/>
        <v>0</v>
      </c>
      <c r="E40" s="343">
        <f t="shared" si="9"/>
        <v>3806000</v>
      </c>
      <c r="F40" s="345">
        <f t="shared" si="9"/>
        <v>15082655</v>
      </c>
      <c r="G40" s="345">
        <f t="shared" si="9"/>
        <v>1298246</v>
      </c>
      <c r="H40" s="343">
        <f t="shared" si="9"/>
        <v>0</v>
      </c>
      <c r="I40" s="343">
        <f t="shared" si="9"/>
        <v>707219</v>
      </c>
      <c r="J40" s="345">
        <f t="shared" si="9"/>
        <v>2005465</v>
      </c>
      <c r="K40" s="345">
        <f t="shared" si="9"/>
        <v>1901641</v>
      </c>
      <c r="L40" s="343">
        <f t="shared" si="9"/>
        <v>2960568</v>
      </c>
      <c r="M40" s="343">
        <f t="shared" si="9"/>
        <v>2960568</v>
      </c>
      <c r="N40" s="345">
        <f t="shared" si="9"/>
        <v>7822777</v>
      </c>
      <c r="O40" s="345">
        <f t="shared" si="9"/>
        <v>718410</v>
      </c>
      <c r="P40" s="343">
        <f t="shared" si="9"/>
        <v>478395</v>
      </c>
      <c r="Q40" s="343">
        <f t="shared" si="9"/>
        <v>1357648</v>
      </c>
      <c r="R40" s="345">
        <f t="shared" si="9"/>
        <v>2554453</v>
      </c>
      <c r="S40" s="345">
        <f t="shared" si="9"/>
        <v>801808</v>
      </c>
      <c r="T40" s="343">
        <f t="shared" si="9"/>
        <v>263723</v>
      </c>
      <c r="U40" s="343">
        <f t="shared" si="9"/>
        <v>7151888</v>
      </c>
      <c r="V40" s="345">
        <f t="shared" si="9"/>
        <v>8217419</v>
      </c>
      <c r="W40" s="345">
        <f t="shared" si="9"/>
        <v>20600114</v>
      </c>
      <c r="X40" s="343">
        <f t="shared" si="9"/>
        <v>15082655</v>
      </c>
      <c r="Y40" s="345">
        <f t="shared" si="9"/>
        <v>5517459</v>
      </c>
      <c r="Z40" s="336">
        <f>+IF(X40&lt;&gt;0,+(Y40/X40)*100,0)</f>
        <v>36.58148383026729</v>
      </c>
      <c r="AA40" s="350">
        <f>SUM(AA41:AA49)</f>
        <v>15082655</v>
      </c>
    </row>
    <row r="41" spans="1:27" ht="13.5">
      <c r="A41" s="361" t="s">
        <v>248</v>
      </c>
      <c r="B41" s="142"/>
      <c r="C41" s="362">
        <v>3800104</v>
      </c>
      <c r="D41" s="363"/>
      <c r="E41" s="362">
        <v>800000</v>
      </c>
      <c r="F41" s="364">
        <v>800000</v>
      </c>
      <c r="G41" s="364"/>
      <c r="H41" s="362"/>
      <c r="I41" s="362"/>
      <c r="J41" s="364"/>
      <c r="K41" s="364"/>
      <c r="L41" s="362">
        <v>2654074</v>
      </c>
      <c r="M41" s="362">
        <v>2654074</v>
      </c>
      <c r="N41" s="364">
        <v>5308148</v>
      </c>
      <c r="O41" s="364">
        <v>706650</v>
      </c>
      <c r="P41" s="362"/>
      <c r="Q41" s="362"/>
      <c r="R41" s="364">
        <v>706650</v>
      </c>
      <c r="S41" s="364"/>
      <c r="T41" s="362"/>
      <c r="U41" s="362"/>
      <c r="V41" s="364"/>
      <c r="W41" s="364">
        <v>6014798</v>
      </c>
      <c r="X41" s="362">
        <v>800000</v>
      </c>
      <c r="Y41" s="364">
        <v>5214798</v>
      </c>
      <c r="Z41" s="365">
        <v>651.85</v>
      </c>
      <c r="AA41" s="366">
        <v>800000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3245</v>
      </c>
      <c r="D43" s="369"/>
      <c r="E43" s="305"/>
      <c r="F43" s="370">
        <v>6200000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167997</v>
      </c>
      <c r="R43" s="370">
        <v>167997</v>
      </c>
      <c r="S43" s="370"/>
      <c r="T43" s="305"/>
      <c r="U43" s="305">
        <v>-42132</v>
      </c>
      <c r="V43" s="370">
        <v>-42132</v>
      </c>
      <c r="W43" s="370">
        <v>125865</v>
      </c>
      <c r="X43" s="305">
        <v>6200000</v>
      </c>
      <c r="Y43" s="370">
        <v>-6074135</v>
      </c>
      <c r="Z43" s="371">
        <v>-97.97</v>
      </c>
      <c r="AA43" s="303">
        <v>6200000</v>
      </c>
    </row>
    <row r="44" spans="1:27" ht="13.5">
      <c r="A44" s="361" t="s">
        <v>251</v>
      </c>
      <c r="B44" s="136"/>
      <c r="C44" s="60">
        <v>2020246</v>
      </c>
      <c r="D44" s="368"/>
      <c r="E44" s="54">
        <v>230000</v>
      </c>
      <c r="F44" s="53">
        <v>478000</v>
      </c>
      <c r="G44" s="53"/>
      <c r="H44" s="54"/>
      <c r="I44" s="54">
        <v>5465</v>
      </c>
      <c r="J44" s="53">
        <v>5465</v>
      </c>
      <c r="K44" s="53">
        <v>20090</v>
      </c>
      <c r="L44" s="54">
        <v>306494</v>
      </c>
      <c r="M44" s="54">
        <v>306494</v>
      </c>
      <c r="N44" s="53">
        <v>633078</v>
      </c>
      <c r="O44" s="53"/>
      <c r="P44" s="54">
        <v>258300</v>
      </c>
      <c r="Q44" s="54">
        <v>431706</v>
      </c>
      <c r="R44" s="53">
        <v>690006</v>
      </c>
      <c r="S44" s="53">
        <v>160738</v>
      </c>
      <c r="T44" s="54">
        <v>94923</v>
      </c>
      <c r="U44" s="54">
        <v>234000</v>
      </c>
      <c r="V44" s="53">
        <v>489661</v>
      </c>
      <c r="W44" s="53">
        <v>1818210</v>
      </c>
      <c r="X44" s="54">
        <v>478000</v>
      </c>
      <c r="Y44" s="53">
        <v>1340210</v>
      </c>
      <c r="Z44" s="94">
        <v>280.38</v>
      </c>
      <c r="AA44" s="95">
        <v>478000</v>
      </c>
    </row>
    <row r="45" spans="1:27" ht="13.5">
      <c r="A45" s="361" t="s">
        <v>252</v>
      </c>
      <c r="B45" s="136"/>
      <c r="C45" s="60"/>
      <c r="D45" s="368"/>
      <c r="E45" s="54">
        <v>50000</v>
      </c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>
        <v>1298246</v>
      </c>
      <c r="H47" s="54"/>
      <c r="I47" s="54"/>
      <c r="J47" s="53">
        <v>1298246</v>
      </c>
      <c r="K47" s="53"/>
      <c r="L47" s="54"/>
      <c r="M47" s="54"/>
      <c r="N47" s="53"/>
      <c r="O47" s="53"/>
      <c r="P47" s="54">
        <v>28000</v>
      </c>
      <c r="Q47" s="54">
        <v>580690</v>
      </c>
      <c r="R47" s="53">
        <v>608690</v>
      </c>
      <c r="S47" s="53">
        <v>331080</v>
      </c>
      <c r="T47" s="54">
        <v>97000</v>
      </c>
      <c r="U47" s="54">
        <v>6344409</v>
      </c>
      <c r="V47" s="53">
        <v>6772489</v>
      </c>
      <c r="W47" s="53">
        <v>8679425</v>
      </c>
      <c r="X47" s="54"/>
      <c r="Y47" s="53">
        <v>8679425</v>
      </c>
      <c r="Z47" s="94"/>
      <c r="AA47" s="95"/>
    </row>
    <row r="48" spans="1:27" ht="13.5">
      <c r="A48" s="361" t="s">
        <v>255</v>
      </c>
      <c r="B48" s="136"/>
      <c r="C48" s="60">
        <v>8457819</v>
      </c>
      <c r="D48" s="368"/>
      <c r="E48" s="54">
        <v>2416000</v>
      </c>
      <c r="F48" s="53">
        <v>6176655</v>
      </c>
      <c r="G48" s="53"/>
      <c r="H48" s="54"/>
      <c r="I48" s="54">
        <v>701754</v>
      </c>
      <c r="J48" s="53">
        <v>701754</v>
      </c>
      <c r="K48" s="53">
        <v>1826890</v>
      </c>
      <c r="L48" s="54"/>
      <c r="M48" s="54"/>
      <c r="N48" s="53">
        <v>1826890</v>
      </c>
      <c r="O48" s="53"/>
      <c r="P48" s="54"/>
      <c r="Q48" s="54"/>
      <c r="R48" s="53"/>
      <c r="S48" s="53"/>
      <c r="T48" s="54"/>
      <c r="U48" s="54"/>
      <c r="V48" s="53"/>
      <c r="W48" s="53">
        <v>2528644</v>
      </c>
      <c r="X48" s="54">
        <v>6176655</v>
      </c>
      <c r="Y48" s="53">
        <v>-3648011</v>
      </c>
      <c r="Z48" s="94">
        <v>-59.06</v>
      </c>
      <c r="AA48" s="95">
        <v>6176655</v>
      </c>
    </row>
    <row r="49" spans="1:27" ht="13.5">
      <c r="A49" s="361" t="s">
        <v>93</v>
      </c>
      <c r="B49" s="136"/>
      <c r="C49" s="54"/>
      <c r="D49" s="368"/>
      <c r="E49" s="54">
        <v>310000</v>
      </c>
      <c r="F49" s="53">
        <v>1428000</v>
      </c>
      <c r="G49" s="53"/>
      <c r="H49" s="54"/>
      <c r="I49" s="54"/>
      <c r="J49" s="53"/>
      <c r="K49" s="53">
        <v>54661</v>
      </c>
      <c r="L49" s="54"/>
      <c r="M49" s="54"/>
      <c r="N49" s="53">
        <v>54661</v>
      </c>
      <c r="O49" s="53">
        <v>11760</v>
      </c>
      <c r="P49" s="54">
        <v>192095</v>
      </c>
      <c r="Q49" s="54">
        <v>177255</v>
      </c>
      <c r="R49" s="53">
        <v>381110</v>
      </c>
      <c r="S49" s="53">
        <v>309990</v>
      </c>
      <c r="T49" s="54">
        <v>71800</v>
      </c>
      <c r="U49" s="54">
        <v>615611</v>
      </c>
      <c r="V49" s="53">
        <v>997401</v>
      </c>
      <c r="W49" s="53">
        <v>1433172</v>
      </c>
      <c r="X49" s="54">
        <v>1428000</v>
      </c>
      <c r="Y49" s="53">
        <v>5172</v>
      </c>
      <c r="Z49" s="94">
        <v>0.36</v>
      </c>
      <c r="AA49" s="95">
        <v>1428000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70066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>
        <v>70066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38585214</v>
      </c>
      <c r="D60" s="346">
        <f t="shared" si="14"/>
        <v>0</v>
      </c>
      <c r="E60" s="219">
        <f t="shared" si="14"/>
        <v>40015000</v>
      </c>
      <c r="F60" s="264">
        <f t="shared" si="14"/>
        <v>49947842</v>
      </c>
      <c r="G60" s="264">
        <f t="shared" si="14"/>
        <v>1811228</v>
      </c>
      <c r="H60" s="219">
        <f t="shared" si="14"/>
        <v>0</v>
      </c>
      <c r="I60" s="219">
        <f t="shared" si="14"/>
        <v>1608500</v>
      </c>
      <c r="J60" s="264">
        <f t="shared" si="14"/>
        <v>3419728</v>
      </c>
      <c r="K60" s="264">
        <f t="shared" si="14"/>
        <v>2809363</v>
      </c>
      <c r="L60" s="219">
        <f t="shared" si="14"/>
        <v>8409097</v>
      </c>
      <c r="M60" s="219">
        <f t="shared" si="14"/>
        <v>8409097</v>
      </c>
      <c r="N60" s="264">
        <f t="shared" si="14"/>
        <v>19627557</v>
      </c>
      <c r="O60" s="264">
        <f t="shared" si="14"/>
        <v>851824</v>
      </c>
      <c r="P60" s="219">
        <f t="shared" si="14"/>
        <v>1162369</v>
      </c>
      <c r="Q60" s="219">
        <f t="shared" si="14"/>
        <v>1451716</v>
      </c>
      <c r="R60" s="264">
        <f t="shared" si="14"/>
        <v>3465909</v>
      </c>
      <c r="S60" s="264">
        <f t="shared" si="14"/>
        <v>2145020</v>
      </c>
      <c r="T60" s="219">
        <f t="shared" si="14"/>
        <v>2854632</v>
      </c>
      <c r="U60" s="219">
        <f t="shared" si="14"/>
        <v>17678654</v>
      </c>
      <c r="V60" s="264">
        <f t="shared" si="14"/>
        <v>22678306</v>
      </c>
      <c r="W60" s="264">
        <f t="shared" si="14"/>
        <v>49191500</v>
      </c>
      <c r="X60" s="219">
        <f t="shared" si="14"/>
        <v>49947842</v>
      </c>
      <c r="Y60" s="264">
        <f t="shared" si="14"/>
        <v>-756342</v>
      </c>
      <c r="Z60" s="337">
        <f>+IF(X60&lt;&gt;0,+(Y60/X60)*100,0)</f>
        <v>-1.5142636192370433</v>
      </c>
      <c r="AA60" s="232">
        <f>+AA57+AA54+AA51+AA40+AA37+AA34+AA22+AA5</f>
        <v>49947842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2016-08-05T07:07:10Z</dcterms:created>
  <dcterms:modified xsi:type="dcterms:W3CDTF">2016-08-05T07:07:18Z</dcterms:modified>
  <cp:category/>
  <cp:version/>
  <cp:contentType/>
  <cp:contentStatus/>
</cp:coreProperties>
</file>