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<sst xmlns="http://schemas.openxmlformats.org/spreadsheetml/2006/main" count="857" uniqueCount="303">
  <si>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Elundini(EC141)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</si>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</sst>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13681171</v>
      </c>
      <c r="C5" s="19">
        <v>0</v>
      </c>
      <c r="D5" s="59">
        <v>15120550</v>
      </c>
      <c r="E5" s="60">
        <v>15121000</v>
      </c>
      <c r="F5" s="60">
        <v>17234779</v>
      </c>
      <c r="G5" s="60">
        <v>17420</v>
      </c>
      <c r="H5" s="60">
        <v>284</v>
      </c>
      <c r="I5" s="60">
        <v>17252483</v>
      </c>
      <c r="J5" s="60">
        <v>3956</v>
      </c>
      <c r="K5" s="60">
        <v>12289</v>
      </c>
      <c r="L5" s="60">
        <v>-5916</v>
      </c>
      <c r="M5" s="60">
        <v>10329</v>
      </c>
      <c r="N5" s="60">
        <v>974</v>
      </c>
      <c r="O5" s="60">
        <v>101169</v>
      </c>
      <c r="P5" s="60">
        <v>5328</v>
      </c>
      <c r="Q5" s="60">
        <v>107471</v>
      </c>
      <c r="R5" s="60">
        <v>1454</v>
      </c>
      <c r="S5" s="60">
        <v>39050</v>
      </c>
      <c r="T5" s="60">
        <v>-29326</v>
      </c>
      <c r="U5" s="60">
        <v>11178</v>
      </c>
      <c r="V5" s="60">
        <v>17381461</v>
      </c>
      <c r="W5" s="60">
        <v>15120552</v>
      </c>
      <c r="X5" s="60">
        <v>2260909</v>
      </c>
      <c r="Y5" s="61">
        <v>14.95</v>
      </c>
      <c r="Z5" s="62">
        <v>15121000</v>
      </c>
    </row>
    <row r="6" spans="1:26" ht="13.5">
      <c r="A6" s="58" t="s">
        <v>32</v>
      </c>
      <c r="B6" s="19">
        <v>18980658</v>
      </c>
      <c r="C6" s="19">
        <v>0</v>
      </c>
      <c r="D6" s="59">
        <v>28139232</v>
      </c>
      <c r="E6" s="60">
        <v>26985000</v>
      </c>
      <c r="F6" s="60">
        <v>2110632</v>
      </c>
      <c r="G6" s="60">
        <v>2110053</v>
      </c>
      <c r="H6" s="60">
        <v>1567860</v>
      </c>
      <c r="I6" s="60">
        <v>5788545</v>
      </c>
      <c r="J6" s="60">
        <v>2041233</v>
      </c>
      <c r="K6" s="60">
        <v>2047168</v>
      </c>
      <c r="L6" s="60">
        <v>2059217</v>
      </c>
      <c r="M6" s="60">
        <v>6147618</v>
      </c>
      <c r="N6" s="60">
        <v>1970750</v>
      </c>
      <c r="O6" s="60">
        <v>1874351</v>
      </c>
      <c r="P6" s="60">
        <v>1860958</v>
      </c>
      <c r="Q6" s="60">
        <v>5706059</v>
      </c>
      <c r="R6" s="60">
        <v>2148669</v>
      </c>
      <c r="S6" s="60">
        <v>2116488</v>
      </c>
      <c r="T6" s="60">
        <v>2410285</v>
      </c>
      <c r="U6" s="60">
        <v>6675442</v>
      </c>
      <c r="V6" s="60">
        <v>24317664</v>
      </c>
      <c r="W6" s="60">
        <v>28139016</v>
      </c>
      <c r="X6" s="60">
        <v>-3821352</v>
      </c>
      <c r="Y6" s="61">
        <v>-13.58</v>
      </c>
      <c r="Z6" s="62">
        <v>26985000</v>
      </c>
    </row>
    <row r="7" spans="1:26" ht="13.5">
      <c r="A7" s="58" t="s">
        <v>33</v>
      </c>
      <c r="B7" s="19">
        <v>2100502</v>
      </c>
      <c r="C7" s="19">
        <v>0</v>
      </c>
      <c r="D7" s="59">
        <v>1500000</v>
      </c>
      <c r="E7" s="60">
        <v>1353408</v>
      </c>
      <c r="F7" s="60">
        <v>17537</v>
      </c>
      <c r="G7" s="60">
        <v>4870</v>
      </c>
      <c r="H7" s="60">
        <v>593520</v>
      </c>
      <c r="I7" s="60">
        <v>615927</v>
      </c>
      <c r="J7" s="60">
        <v>5027</v>
      </c>
      <c r="K7" s="60">
        <v>23978</v>
      </c>
      <c r="L7" s="60">
        <v>31773</v>
      </c>
      <c r="M7" s="60">
        <v>60778</v>
      </c>
      <c r="N7" s="60">
        <v>854171</v>
      </c>
      <c r="O7" s="60">
        <v>346242</v>
      </c>
      <c r="P7" s="60">
        <v>7886</v>
      </c>
      <c r="Q7" s="60">
        <v>1208299</v>
      </c>
      <c r="R7" s="60">
        <v>4397</v>
      </c>
      <c r="S7" s="60">
        <v>1130297</v>
      </c>
      <c r="T7" s="60">
        <v>6284</v>
      </c>
      <c r="U7" s="60">
        <v>1140978</v>
      </c>
      <c r="V7" s="60">
        <v>3025982</v>
      </c>
      <c r="W7" s="60">
        <v>1500000</v>
      </c>
      <c r="X7" s="60">
        <v>1525982</v>
      </c>
      <c r="Y7" s="61">
        <v>101.73</v>
      </c>
      <c r="Z7" s="62">
        <v>1353408</v>
      </c>
    </row>
    <row r="8" spans="1:26" ht="13.5">
      <c r="A8" s="58" t="s">
        <v>34</v>
      </c>
      <c r="B8" s="19">
        <v>118377964</v>
      </c>
      <c r="C8" s="19">
        <v>0</v>
      </c>
      <c r="D8" s="59">
        <v>184464129</v>
      </c>
      <c r="E8" s="60">
        <v>156564000</v>
      </c>
      <c r="F8" s="60">
        <v>55045000</v>
      </c>
      <c r="G8" s="60">
        <v>249</v>
      </c>
      <c r="H8" s="60">
        <v>0</v>
      </c>
      <c r="I8" s="60">
        <v>55045249</v>
      </c>
      <c r="J8" s="60">
        <v>0</v>
      </c>
      <c r="K8" s="60">
        <v>44387558</v>
      </c>
      <c r="L8" s="60">
        <v>0</v>
      </c>
      <c r="M8" s="60">
        <v>44387558</v>
      </c>
      <c r="N8" s="60">
        <v>44352498</v>
      </c>
      <c r="O8" s="60">
        <v>0</v>
      </c>
      <c r="P8" s="60">
        <v>32000000</v>
      </c>
      <c r="Q8" s="60">
        <v>76352498</v>
      </c>
      <c r="R8" s="60">
        <v>156190</v>
      </c>
      <c r="S8" s="60">
        <v>0</v>
      </c>
      <c r="T8" s="60">
        <v>0</v>
      </c>
      <c r="U8" s="60">
        <v>156190</v>
      </c>
      <c r="V8" s="60">
        <v>175941495</v>
      </c>
      <c r="W8" s="60">
        <v>184464000</v>
      </c>
      <c r="X8" s="60">
        <v>-8522505</v>
      </c>
      <c r="Y8" s="61">
        <v>-4.62</v>
      </c>
      <c r="Z8" s="62">
        <v>156564000</v>
      </c>
    </row>
    <row r="9" spans="1:26" ht="13.5">
      <c r="A9" s="58" t="s">
        <v>35</v>
      </c>
      <c r="B9" s="19">
        <v>9686817</v>
      </c>
      <c r="C9" s="19">
        <v>0</v>
      </c>
      <c r="D9" s="59">
        <v>54521508</v>
      </c>
      <c r="E9" s="60">
        <v>88434182</v>
      </c>
      <c r="F9" s="60">
        <v>25863</v>
      </c>
      <c r="G9" s="60">
        <v>428653</v>
      </c>
      <c r="H9" s="60">
        <v>524846</v>
      </c>
      <c r="I9" s="60">
        <v>979362</v>
      </c>
      <c r="J9" s="60">
        <v>602051</v>
      </c>
      <c r="K9" s="60">
        <v>901005</v>
      </c>
      <c r="L9" s="60">
        <v>411718</v>
      </c>
      <c r="M9" s="60">
        <v>1914774</v>
      </c>
      <c r="N9" s="60">
        <v>436297</v>
      </c>
      <c r="O9" s="60">
        <v>469616</v>
      </c>
      <c r="P9" s="60">
        <v>751295</v>
      </c>
      <c r="Q9" s="60">
        <v>1657208</v>
      </c>
      <c r="R9" s="60">
        <v>1158339</v>
      </c>
      <c r="S9" s="60">
        <v>545845</v>
      </c>
      <c r="T9" s="60">
        <v>502364</v>
      </c>
      <c r="U9" s="60">
        <v>2206548</v>
      </c>
      <c r="V9" s="60">
        <v>6757892</v>
      </c>
      <c r="W9" s="60">
        <v>54520848</v>
      </c>
      <c r="X9" s="60">
        <v>-47762956</v>
      </c>
      <c r="Y9" s="61">
        <v>-87.6</v>
      </c>
      <c r="Z9" s="62">
        <v>88434182</v>
      </c>
    </row>
    <row r="10" spans="1:26" ht="25.5">
      <c r="A10" s="63" t="s">
        <v>278</v>
      </c>
      <c r="B10" s="64">
        <f>SUM(B5:B9)</f>
        <v>162827112</v>
      </c>
      <c r="C10" s="64">
        <f>SUM(C5:C9)</f>
        <v>0</v>
      </c>
      <c r="D10" s="65">
        <f aca="true" t="shared" si="0" ref="D10:Z10">SUM(D5:D9)</f>
        <v>283745419</v>
      </c>
      <c r="E10" s="66">
        <f t="shared" si="0"/>
        <v>288457590</v>
      </c>
      <c r="F10" s="66">
        <f t="shared" si="0"/>
        <v>74433811</v>
      </c>
      <c r="G10" s="66">
        <f t="shared" si="0"/>
        <v>2561245</v>
      </c>
      <c r="H10" s="66">
        <f t="shared" si="0"/>
        <v>2686510</v>
      </c>
      <c r="I10" s="66">
        <f t="shared" si="0"/>
        <v>79681566</v>
      </c>
      <c r="J10" s="66">
        <f t="shared" si="0"/>
        <v>2652267</v>
      </c>
      <c r="K10" s="66">
        <f t="shared" si="0"/>
        <v>47371998</v>
      </c>
      <c r="L10" s="66">
        <f t="shared" si="0"/>
        <v>2496792</v>
      </c>
      <c r="M10" s="66">
        <f t="shared" si="0"/>
        <v>52521057</v>
      </c>
      <c r="N10" s="66">
        <f t="shared" si="0"/>
        <v>47614690</v>
      </c>
      <c r="O10" s="66">
        <f t="shared" si="0"/>
        <v>2791378</v>
      </c>
      <c r="P10" s="66">
        <f t="shared" si="0"/>
        <v>34625467</v>
      </c>
      <c r="Q10" s="66">
        <f t="shared" si="0"/>
        <v>85031535</v>
      </c>
      <c r="R10" s="66">
        <f t="shared" si="0"/>
        <v>3469049</v>
      </c>
      <c r="S10" s="66">
        <f t="shared" si="0"/>
        <v>3831680</v>
      </c>
      <c r="T10" s="66">
        <f t="shared" si="0"/>
        <v>2889607</v>
      </c>
      <c r="U10" s="66">
        <f t="shared" si="0"/>
        <v>10190336</v>
      </c>
      <c r="V10" s="66">
        <f t="shared" si="0"/>
        <v>227424494</v>
      </c>
      <c r="W10" s="66">
        <f t="shared" si="0"/>
        <v>283744416</v>
      </c>
      <c r="X10" s="66">
        <f t="shared" si="0"/>
        <v>-56319922</v>
      </c>
      <c r="Y10" s="67">
        <f>+IF(W10&lt;&gt;0,(X10/W10)*100,0)</f>
        <v>-19.848821271605217</v>
      </c>
      <c r="Z10" s="68">
        <f t="shared" si="0"/>
        <v>288457590</v>
      </c>
    </row>
    <row r="11" spans="1:26" ht="13.5">
      <c r="A11" s="58" t="s">
        <v>37</v>
      </c>
      <c r="B11" s="19">
        <v>61504884</v>
      </c>
      <c r="C11" s="19">
        <v>0</v>
      </c>
      <c r="D11" s="59">
        <v>62850185</v>
      </c>
      <c r="E11" s="60">
        <v>71464000</v>
      </c>
      <c r="F11" s="60">
        <v>5322516</v>
      </c>
      <c r="G11" s="60">
        <v>5254819</v>
      </c>
      <c r="H11" s="60">
        <v>6086136</v>
      </c>
      <c r="I11" s="60">
        <v>16663471</v>
      </c>
      <c r="J11" s="60">
        <v>5576726</v>
      </c>
      <c r="K11" s="60">
        <v>5504557</v>
      </c>
      <c r="L11" s="60">
        <v>5856656</v>
      </c>
      <c r="M11" s="60">
        <v>16937939</v>
      </c>
      <c r="N11" s="60">
        <v>5637077</v>
      </c>
      <c r="O11" s="60">
        <v>6289321</v>
      </c>
      <c r="P11" s="60">
        <v>5850213</v>
      </c>
      <c r="Q11" s="60">
        <v>17776611</v>
      </c>
      <c r="R11" s="60">
        <v>5789616</v>
      </c>
      <c r="S11" s="60">
        <v>5836201</v>
      </c>
      <c r="T11" s="60">
        <v>6378306</v>
      </c>
      <c r="U11" s="60">
        <v>18004123</v>
      </c>
      <c r="V11" s="60">
        <v>69382144</v>
      </c>
      <c r="W11" s="60">
        <v>62849928</v>
      </c>
      <c r="X11" s="60">
        <v>6532216</v>
      </c>
      <c r="Y11" s="61">
        <v>10.39</v>
      </c>
      <c r="Z11" s="62">
        <v>71464000</v>
      </c>
    </row>
    <row r="12" spans="1:26" ht="13.5">
      <c r="A12" s="58" t="s">
        <v>38</v>
      </c>
      <c r="B12" s="19">
        <v>9813631</v>
      </c>
      <c r="C12" s="19">
        <v>0</v>
      </c>
      <c r="D12" s="59">
        <v>12399743</v>
      </c>
      <c r="E12" s="60">
        <v>10887401</v>
      </c>
      <c r="F12" s="60">
        <v>879869</v>
      </c>
      <c r="G12" s="60">
        <v>873957</v>
      </c>
      <c r="H12" s="60">
        <v>873233</v>
      </c>
      <c r="I12" s="60">
        <v>2627059</v>
      </c>
      <c r="J12" s="60">
        <v>893819</v>
      </c>
      <c r="K12" s="60">
        <v>885158</v>
      </c>
      <c r="L12" s="60">
        <v>885454</v>
      </c>
      <c r="M12" s="60">
        <v>2664431</v>
      </c>
      <c r="N12" s="60">
        <v>881237</v>
      </c>
      <c r="O12" s="60">
        <v>1192500</v>
      </c>
      <c r="P12" s="60">
        <v>818503</v>
      </c>
      <c r="Q12" s="60">
        <v>2892240</v>
      </c>
      <c r="R12" s="60">
        <v>908816</v>
      </c>
      <c r="S12" s="60">
        <v>862573</v>
      </c>
      <c r="T12" s="60">
        <v>845830</v>
      </c>
      <c r="U12" s="60">
        <v>2617219</v>
      </c>
      <c r="V12" s="60">
        <v>10800949</v>
      </c>
      <c r="W12" s="60">
        <v>12399744</v>
      </c>
      <c r="X12" s="60">
        <v>-1598795</v>
      </c>
      <c r="Y12" s="61">
        <v>-12.89</v>
      </c>
      <c r="Z12" s="62">
        <v>10887401</v>
      </c>
    </row>
    <row r="13" spans="1:26" ht="13.5">
      <c r="A13" s="58" t="s">
        <v>279</v>
      </c>
      <c r="B13" s="19">
        <v>30834003</v>
      </c>
      <c r="C13" s="19">
        <v>0</v>
      </c>
      <c r="D13" s="59">
        <v>33787195</v>
      </c>
      <c r="E13" s="60">
        <v>42904000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33787200</v>
      </c>
      <c r="X13" s="60">
        <v>-33787200</v>
      </c>
      <c r="Y13" s="61">
        <v>-100</v>
      </c>
      <c r="Z13" s="62">
        <v>42904000</v>
      </c>
    </row>
    <row r="14" spans="1:26" ht="13.5">
      <c r="A14" s="58" t="s">
        <v>40</v>
      </c>
      <c r="B14" s="19">
        <v>813969</v>
      </c>
      <c r="C14" s="19">
        <v>0</v>
      </c>
      <c r="D14" s="59">
        <v>93386</v>
      </c>
      <c r="E14" s="60">
        <v>20960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93384</v>
      </c>
      <c r="X14" s="60">
        <v>-93384</v>
      </c>
      <c r="Y14" s="61">
        <v>-100</v>
      </c>
      <c r="Z14" s="62">
        <v>20960</v>
      </c>
    </row>
    <row r="15" spans="1:26" ht="13.5">
      <c r="A15" s="58" t="s">
        <v>41</v>
      </c>
      <c r="B15" s="19">
        <v>20582342</v>
      </c>
      <c r="C15" s="19">
        <v>0</v>
      </c>
      <c r="D15" s="59">
        <v>32063581</v>
      </c>
      <c r="E15" s="60">
        <v>35007000</v>
      </c>
      <c r="F15" s="60">
        <v>3088263</v>
      </c>
      <c r="G15" s="60">
        <v>3291390</v>
      </c>
      <c r="H15" s="60">
        <v>2935705</v>
      </c>
      <c r="I15" s="60">
        <v>9315358</v>
      </c>
      <c r="J15" s="60">
        <v>1694146</v>
      </c>
      <c r="K15" s="60">
        <v>1997604</v>
      </c>
      <c r="L15" s="60">
        <v>2895610</v>
      </c>
      <c r="M15" s="60">
        <v>6587360</v>
      </c>
      <c r="N15" s="60">
        <v>1792949</v>
      </c>
      <c r="O15" s="60">
        <v>1783736</v>
      </c>
      <c r="P15" s="60">
        <v>2179310</v>
      </c>
      <c r="Q15" s="60">
        <v>5755995</v>
      </c>
      <c r="R15" s="60">
        <v>3236372</v>
      </c>
      <c r="S15" s="60">
        <v>1886630</v>
      </c>
      <c r="T15" s="60">
        <v>3204864</v>
      </c>
      <c r="U15" s="60">
        <v>8327866</v>
      </c>
      <c r="V15" s="60">
        <v>29986579</v>
      </c>
      <c r="W15" s="60">
        <v>32063580</v>
      </c>
      <c r="X15" s="60">
        <v>-2077001</v>
      </c>
      <c r="Y15" s="61">
        <v>-6.48</v>
      </c>
      <c r="Z15" s="62">
        <v>35007000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53835283</v>
      </c>
      <c r="C17" s="19">
        <v>0</v>
      </c>
      <c r="D17" s="59">
        <v>126052717</v>
      </c>
      <c r="E17" s="60">
        <v>111030851</v>
      </c>
      <c r="F17" s="60">
        <v>4927258</v>
      </c>
      <c r="G17" s="60">
        <v>6653718</v>
      </c>
      <c r="H17" s="60">
        <v>10723760</v>
      </c>
      <c r="I17" s="60">
        <v>22304736</v>
      </c>
      <c r="J17" s="60">
        <v>4841220</v>
      </c>
      <c r="K17" s="60">
        <v>5669454</v>
      </c>
      <c r="L17" s="60">
        <v>10242706</v>
      </c>
      <c r="M17" s="60">
        <v>20753380</v>
      </c>
      <c r="N17" s="60">
        <v>4205568</v>
      </c>
      <c r="O17" s="60">
        <v>3140724</v>
      </c>
      <c r="P17" s="60">
        <v>4444288</v>
      </c>
      <c r="Q17" s="60">
        <v>11790580</v>
      </c>
      <c r="R17" s="60">
        <v>3876595</v>
      </c>
      <c r="S17" s="60">
        <v>5220905</v>
      </c>
      <c r="T17" s="60">
        <v>5053914</v>
      </c>
      <c r="U17" s="60">
        <v>14151414</v>
      </c>
      <c r="V17" s="60">
        <v>69000110</v>
      </c>
      <c r="W17" s="60">
        <v>126051996</v>
      </c>
      <c r="X17" s="60">
        <v>-57051886</v>
      </c>
      <c r="Y17" s="61">
        <v>-45.26</v>
      </c>
      <c r="Z17" s="62">
        <v>111030851</v>
      </c>
    </row>
    <row r="18" spans="1:26" ht="13.5">
      <c r="A18" s="70" t="s">
        <v>44</v>
      </c>
      <c r="B18" s="71">
        <f>SUM(B11:B17)</f>
        <v>177384112</v>
      </c>
      <c r="C18" s="71">
        <f>SUM(C11:C17)</f>
        <v>0</v>
      </c>
      <c r="D18" s="72">
        <f aca="true" t="shared" si="1" ref="D18:Z18">SUM(D11:D17)</f>
        <v>267246807</v>
      </c>
      <c r="E18" s="73">
        <f t="shared" si="1"/>
        <v>271314212</v>
      </c>
      <c r="F18" s="73">
        <f t="shared" si="1"/>
        <v>14217906</v>
      </c>
      <c r="G18" s="73">
        <f t="shared" si="1"/>
        <v>16073884</v>
      </c>
      <c r="H18" s="73">
        <f t="shared" si="1"/>
        <v>20618834</v>
      </c>
      <c r="I18" s="73">
        <f t="shared" si="1"/>
        <v>50910624</v>
      </c>
      <c r="J18" s="73">
        <f t="shared" si="1"/>
        <v>13005911</v>
      </c>
      <c r="K18" s="73">
        <f t="shared" si="1"/>
        <v>14056773</v>
      </c>
      <c r="L18" s="73">
        <f t="shared" si="1"/>
        <v>19880426</v>
      </c>
      <c r="M18" s="73">
        <f t="shared" si="1"/>
        <v>46943110</v>
      </c>
      <c r="N18" s="73">
        <f t="shared" si="1"/>
        <v>12516831</v>
      </c>
      <c r="O18" s="73">
        <f t="shared" si="1"/>
        <v>12406281</v>
      </c>
      <c r="P18" s="73">
        <f t="shared" si="1"/>
        <v>13292314</v>
      </c>
      <c r="Q18" s="73">
        <f t="shared" si="1"/>
        <v>38215426</v>
      </c>
      <c r="R18" s="73">
        <f t="shared" si="1"/>
        <v>13811399</v>
      </c>
      <c r="S18" s="73">
        <f t="shared" si="1"/>
        <v>13806309</v>
      </c>
      <c r="T18" s="73">
        <f t="shared" si="1"/>
        <v>15482914</v>
      </c>
      <c r="U18" s="73">
        <f t="shared" si="1"/>
        <v>43100622</v>
      </c>
      <c r="V18" s="73">
        <f t="shared" si="1"/>
        <v>179169782</v>
      </c>
      <c r="W18" s="73">
        <f t="shared" si="1"/>
        <v>267245832</v>
      </c>
      <c r="X18" s="73">
        <f t="shared" si="1"/>
        <v>-88076050</v>
      </c>
      <c r="Y18" s="67">
        <f>+IF(W18&lt;&gt;0,(X18/W18)*100,0)</f>
        <v>-32.956940559507025</v>
      </c>
      <c r="Z18" s="74">
        <f t="shared" si="1"/>
        <v>271314212</v>
      </c>
    </row>
    <row r="19" spans="1:26" ht="13.5">
      <c r="A19" s="70" t="s">
        <v>45</v>
      </c>
      <c r="B19" s="75">
        <f>+B10-B18</f>
        <v>-14557000</v>
      </c>
      <c r="C19" s="75">
        <f>+C10-C18</f>
        <v>0</v>
      </c>
      <c r="D19" s="76">
        <f aca="true" t="shared" si="2" ref="D19:Z19">+D10-D18</f>
        <v>16498612</v>
      </c>
      <c r="E19" s="77">
        <f t="shared" si="2"/>
        <v>17143378</v>
      </c>
      <c r="F19" s="77">
        <f t="shared" si="2"/>
        <v>60215905</v>
      </c>
      <c r="G19" s="77">
        <f t="shared" si="2"/>
        <v>-13512639</v>
      </c>
      <c r="H19" s="77">
        <f t="shared" si="2"/>
        <v>-17932324</v>
      </c>
      <c r="I19" s="77">
        <f t="shared" si="2"/>
        <v>28770942</v>
      </c>
      <c r="J19" s="77">
        <f t="shared" si="2"/>
        <v>-10353644</v>
      </c>
      <c r="K19" s="77">
        <f t="shared" si="2"/>
        <v>33315225</v>
      </c>
      <c r="L19" s="77">
        <f t="shared" si="2"/>
        <v>-17383634</v>
      </c>
      <c r="M19" s="77">
        <f t="shared" si="2"/>
        <v>5577947</v>
      </c>
      <c r="N19" s="77">
        <f t="shared" si="2"/>
        <v>35097859</v>
      </c>
      <c r="O19" s="77">
        <f t="shared" si="2"/>
        <v>-9614903</v>
      </c>
      <c r="P19" s="77">
        <f t="shared" si="2"/>
        <v>21333153</v>
      </c>
      <c r="Q19" s="77">
        <f t="shared" si="2"/>
        <v>46816109</v>
      </c>
      <c r="R19" s="77">
        <f t="shared" si="2"/>
        <v>-10342350</v>
      </c>
      <c r="S19" s="77">
        <f t="shared" si="2"/>
        <v>-9974629</v>
      </c>
      <c r="T19" s="77">
        <f t="shared" si="2"/>
        <v>-12593307</v>
      </c>
      <c r="U19" s="77">
        <f t="shared" si="2"/>
        <v>-32910286</v>
      </c>
      <c r="V19" s="77">
        <f t="shared" si="2"/>
        <v>48254712</v>
      </c>
      <c r="W19" s="77">
        <f>IF(E10=E18,0,W10-W18)</f>
        <v>16498584</v>
      </c>
      <c r="X19" s="77">
        <f t="shared" si="2"/>
        <v>31756128</v>
      </c>
      <c r="Y19" s="78">
        <f>+IF(W19&lt;&gt;0,(X19/W19)*100,0)</f>
        <v>192.47789992159326</v>
      </c>
      <c r="Z19" s="79">
        <f t="shared" si="2"/>
        <v>17143378</v>
      </c>
    </row>
    <row r="20" spans="1:26" ht="13.5">
      <c r="A20" s="58" t="s">
        <v>46</v>
      </c>
      <c r="B20" s="19">
        <v>40841008</v>
      </c>
      <c r="C20" s="19">
        <v>0</v>
      </c>
      <c r="D20" s="59">
        <v>37992000</v>
      </c>
      <c r="E20" s="60">
        <v>37992000</v>
      </c>
      <c r="F20" s="60">
        <v>0</v>
      </c>
      <c r="G20" s="60">
        <v>0</v>
      </c>
      <c r="H20" s="60">
        <v>0</v>
      </c>
      <c r="I20" s="60">
        <v>0</v>
      </c>
      <c r="J20" s="60">
        <v>1081120</v>
      </c>
      <c r="K20" s="60">
        <v>17498043</v>
      </c>
      <c r="L20" s="60">
        <v>0</v>
      </c>
      <c r="M20" s="60">
        <v>18579163</v>
      </c>
      <c r="N20" s="60">
        <v>18658549</v>
      </c>
      <c r="O20" s="60">
        <v>0</v>
      </c>
      <c r="P20" s="60">
        <v>-42818</v>
      </c>
      <c r="Q20" s="60">
        <v>18615731</v>
      </c>
      <c r="R20" s="60">
        <v>11444361</v>
      </c>
      <c r="S20" s="60">
        <v>-37627</v>
      </c>
      <c r="T20" s="60">
        <v>121</v>
      </c>
      <c r="U20" s="60">
        <v>11406855</v>
      </c>
      <c r="V20" s="60">
        <v>48601749</v>
      </c>
      <c r="W20" s="60">
        <v>37992000</v>
      </c>
      <c r="X20" s="60">
        <v>10609749</v>
      </c>
      <c r="Y20" s="61">
        <v>27.93</v>
      </c>
      <c r="Z20" s="62">
        <v>37992000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26284008</v>
      </c>
      <c r="C22" s="86">
        <f>SUM(C19:C21)</f>
        <v>0</v>
      </c>
      <c r="D22" s="87">
        <f aca="true" t="shared" si="3" ref="D22:Z22">SUM(D19:D21)</f>
        <v>54490612</v>
      </c>
      <c r="E22" s="88">
        <f t="shared" si="3"/>
        <v>55135378</v>
      </c>
      <c r="F22" s="88">
        <f t="shared" si="3"/>
        <v>60215905</v>
      </c>
      <c r="G22" s="88">
        <f t="shared" si="3"/>
        <v>-13512639</v>
      </c>
      <c r="H22" s="88">
        <f t="shared" si="3"/>
        <v>-17932324</v>
      </c>
      <c r="I22" s="88">
        <f t="shared" si="3"/>
        <v>28770942</v>
      </c>
      <c r="J22" s="88">
        <f t="shared" si="3"/>
        <v>-9272524</v>
      </c>
      <c r="K22" s="88">
        <f t="shared" si="3"/>
        <v>50813268</v>
      </c>
      <c r="L22" s="88">
        <f t="shared" si="3"/>
        <v>-17383634</v>
      </c>
      <c r="M22" s="88">
        <f t="shared" si="3"/>
        <v>24157110</v>
      </c>
      <c r="N22" s="88">
        <f t="shared" si="3"/>
        <v>53756408</v>
      </c>
      <c r="O22" s="88">
        <f t="shared" si="3"/>
        <v>-9614903</v>
      </c>
      <c r="P22" s="88">
        <f t="shared" si="3"/>
        <v>21290335</v>
      </c>
      <c r="Q22" s="88">
        <f t="shared" si="3"/>
        <v>65431840</v>
      </c>
      <c r="R22" s="88">
        <f t="shared" si="3"/>
        <v>1102011</v>
      </c>
      <c r="S22" s="88">
        <f t="shared" si="3"/>
        <v>-10012256</v>
      </c>
      <c r="T22" s="88">
        <f t="shared" si="3"/>
        <v>-12593186</v>
      </c>
      <c r="U22" s="88">
        <f t="shared" si="3"/>
        <v>-21503431</v>
      </c>
      <c r="V22" s="88">
        <f t="shared" si="3"/>
        <v>96856461</v>
      </c>
      <c r="W22" s="88">
        <f t="shared" si="3"/>
        <v>54490584</v>
      </c>
      <c r="X22" s="88">
        <f t="shared" si="3"/>
        <v>42365877</v>
      </c>
      <c r="Y22" s="89">
        <f>+IF(W22&lt;&gt;0,(X22/W22)*100,0)</f>
        <v>77.74898687083258</v>
      </c>
      <c r="Z22" s="90">
        <f t="shared" si="3"/>
        <v>55135378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26284008</v>
      </c>
      <c r="C24" s="75">
        <f>SUM(C22:C23)</f>
        <v>0</v>
      </c>
      <c r="D24" s="76">
        <f aca="true" t="shared" si="4" ref="D24:Z24">SUM(D22:D23)</f>
        <v>54490612</v>
      </c>
      <c r="E24" s="77">
        <f t="shared" si="4"/>
        <v>55135378</v>
      </c>
      <c r="F24" s="77">
        <f t="shared" si="4"/>
        <v>60215905</v>
      </c>
      <c r="G24" s="77">
        <f t="shared" si="4"/>
        <v>-13512639</v>
      </c>
      <c r="H24" s="77">
        <f t="shared" si="4"/>
        <v>-17932324</v>
      </c>
      <c r="I24" s="77">
        <f t="shared" si="4"/>
        <v>28770942</v>
      </c>
      <c r="J24" s="77">
        <f t="shared" si="4"/>
        <v>-9272524</v>
      </c>
      <c r="K24" s="77">
        <f t="shared" si="4"/>
        <v>50813268</v>
      </c>
      <c r="L24" s="77">
        <f t="shared" si="4"/>
        <v>-17383634</v>
      </c>
      <c r="M24" s="77">
        <f t="shared" si="4"/>
        <v>24157110</v>
      </c>
      <c r="N24" s="77">
        <f t="shared" si="4"/>
        <v>53756408</v>
      </c>
      <c r="O24" s="77">
        <f t="shared" si="4"/>
        <v>-9614903</v>
      </c>
      <c r="P24" s="77">
        <f t="shared" si="4"/>
        <v>21290335</v>
      </c>
      <c r="Q24" s="77">
        <f t="shared" si="4"/>
        <v>65431840</v>
      </c>
      <c r="R24" s="77">
        <f t="shared" si="4"/>
        <v>1102011</v>
      </c>
      <c r="S24" s="77">
        <f t="shared" si="4"/>
        <v>-10012256</v>
      </c>
      <c r="T24" s="77">
        <f t="shared" si="4"/>
        <v>-12593186</v>
      </c>
      <c r="U24" s="77">
        <f t="shared" si="4"/>
        <v>-21503431</v>
      </c>
      <c r="V24" s="77">
        <f t="shared" si="4"/>
        <v>96856461</v>
      </c>
      <c r="W24" s="77">
        <f t="shared" si="4"/>
        <v>54490584</v>
      </c>
      <c r="X24" s="77">
        <f t="shared" si="4"/>
        <v>42365877</v>
      </c>
      <c r="Y24" s="78">
        <f>+IF(W24&lt;&gt;0,(X24/W24)*100,0)</f>
        <v>77.74898687083258</v>
      </c>
      <c r="Z24" s="79">
        <f t="shared" si="4"/>
        <v>55135378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47583601</v>
      </c>
      <c r="C27" s="22">
        <v>0</v>
      </c>
      <c r="D27" s="99">
        <v>54490612</v>
      </c>
      <c r="E27" s="100">
        <v>55136048</v>
      </c>
      <c r="F27" s="100">
        <v>122712</v>
      </c>
      <c r="G27" s="100">
        <v>726592</v>
      </c>
      <c r="H27" s="100">
        <v>1985281</v>
      </c>
      <c r="I27" s="100">
        <v>2834585</v>
      </c>
      <c r="J27" s="100">
        <v>1752263</v>
      </c>
      <c r="K27" s="100">
        <v>6294431</v>
      </c>
      <c r="L27" s="100">
        <v>1280140</v>
      </c>
      <c r="M27" s="100">
        <v>9326834</v>
      </c>
      <c r="N27" s="100">
        <v>3374658</v>
      </c>
      <c r="O27" s="100">
        <v>3686603</v>
      </c>
      <c r="P27" s="100">
        <v>2082650</v>
      </c>
      <c r="Q27" s="100">
        <v>9143911</v>
      </c>
      <c r="R27" s="100">
        <v>4714606</v>
      </c>
      <c r="S27" s="100">
        <v>4484779</v>
      </c>
      <c r="T27" s="100">
        <v>7824457</v>
      </c>
      <c r="U27" s="100">
        <v>17023842</v>
      </c>
      <c r="V27" s="100">
        <v>38329172</v>
      </c>
      <c r="W27" s="100">
        <v>55136048</v>
      </c>
      <c r="X27" s="100">
        <v>-16806876</v>
      </c>
      <c r="Y27" s="101">
        <v>-30.48</v>
      </c>
      <c r="Z27" s="102">
        <v>55136048</v>
      </c>
    </row>
    <row r="28" spans="1:26" ht="13.5">
      <c r="A28" s="103" t="s">
        <v>46</v>
      </c>
      <c r="B28" s="19">
        <v>24140575</v>
      </c>
      <c r="C28" s="19">
        <v>0</v>
      </c>
      <c r="D28" s="59">
        <v>37992400</v>
      </c>
      <c r="E28" s="60">
        <v>37992000</v>
      </c>
      <c r="F28" s="60">
        <v>113078</v>
      </c>
      <c r="G28" s="60">
        <v>512278</v>
      </c>
      <c r="H28" s="60">
        <v>1371048</v>
      </c>
      <c r="I28" s="60">
        <v>1996404</v>
      </c>
      <c r="J28" s="60">
        <v>1618729</v>
      </c>
      <c r="K28" s="60">
        <v>5886216</v>
      </c>
      <c r="L28" s="60">
        <v>211144</v>
      </c>
      <c r="M28" s="60">
        <v>7716089</v>
      </c>
      <c r="N28" s="60">
        <v>3837347</v>
      </c>
      <c r="O28" s="60">
        <v>3492600</v>
      </c>
      <c r="P28" s="60">
        <v>1985804</v>
      </c>
      <c r="Q28" s="60">
        <v>9315751</v>
      </c>
      <c r="R28" s="60">
        <v>1882106</v>
      </c>
      <c r="S28" s="60">
        <v>0</v>
      </c>
      <c r="T28" s="60">
        <v>2999591</v>
      </c>
      <c r="U28" s="60">
        <v>4881697</v>
      </c>
      <c r="V28" s="60">
        <v>23909941</v>
      </c>
      <c r="W28" s="60">
        <v>37992000</v>
      </c>
      <c r="X28" s="60">
        <v>-14082059</v>
      </c>
      <c r="Y28" s="61">
        <v>-37.07</v>
      </c>
      <c r="Z28" s="62">
        <v>37992000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4064180</v>
      </c>
      <c r="T29" s="60">
        <v>0</v>
      </c>
      <c r="U29" s="60">
        <v>4064180</v>
      </c>
      <c r="V29" s="60">
        <v>4064180</v>
      </c>
      <c r="W29" s="60"/>
      <c r="X29" s="60">
        <v>4064180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23443026</v>
      </c>
      <c r="C31" s="19">
        <v>0</v>
      </c>
      <c r="D31" s="59">
        <v>16498212</v>
      </c>
      <c r="E31" s="60">
        <v>17144048</v>
      </c>
      <c r="F31" s="60">
        <v>9634</v>
      </c>
      <c r="G31" s="60">
        <v>214314</v>
      </c>
      <c r="H31" s="60">
        <v>614233</v>
      </c>
      <c r="I31" s="60">
        <v>838181</v>
      </c>
      <c r="J31" s="60">
        <v>133534</v>
      </c>
      <c r="K31" s="60">
        <v>408215</v>
      </c>
      <c r="L31" s="60">
        <v>1068996</v>
      </c>
      <c r="M31" s="60">
        <v>1610745</v>
      </c>
      <c r="N31" s="60">
        <v>-462689</v>
      </c>
      <c r="O31" s="60">
        <v>194003</v>
      </c>
      <c r="P31" s="60">
        <v>96846</v>
      </c>
      <c r="Q31" s="60">
        <v>-171840</v>
      </c>
      <c r="R31" s="60">
        <v>2832500</v>
      </c>
      <c r="S31" s="60">
        <v>420599</v>
      </c>
      <c r="T31" s="60">
        <v>4824866</v>
      </c>
      <c r="U31" s="60">
        <v>8077965</v>
      </c>
      <c r="V31" s="60">
        <v>10355051</v>
      </c>
      <c r="W31" s="60">
        <v>17144048</v>
      </c>
      <c r="X31" s="60">
        <v>-6788997</v>
      </c>
      <c r="Y31" s="61">
        <v>-39.6</v>
      </c>
      <c r="Z31" s="62">
        <v>17144048</v>
      </c>
    </row>
    <row r="32" spans="1:26" ht="13.5">
      <c r="A32" s="70" t="s">
        <v>54</v>
      </c>
      <c r="B32" s="22">
        <f>SUM(B28:B31)</f>
        <v>47583601</v>
      </c>
      <c r="C32" s="22">
        <f>SUM(C28:C31)</f>
        <v>0</v>
      </c>
      <c r="D32" s="99">
        <f aca="true" t="shared" si="5" ref="D32:Z32">SUM(D28:D31)</f>
        <v>54490612</v>
      </c>
      <c r="E32" s="100">
        <f t="shared" si="5"/>
        <v>55136048</v>
      </c>
      <c r="F32" s="100">
        <f t="shared" si="5"/>
        <v>122712</v>
      </c>
      <c r="G32" s="100">
        <f t="shared" si="5"/>
        <v>726592</v>
      </c>
      <c r="H32" s="100">
        <f t="shared" si="5"/>
        <v>1985281</v>
      </c>
      <c r="I32" s="100">
        <f t="shared" si="5"/>
        <v>2834585</v>
      </c>
      <c r="J32" s="100">
        <f t="shared" si="5"/>
        <v>1752263</v>
      </c>
      <c r="K32" s="100">
        <f t="shared" si="5"/>
        <v>6294431</v>
      </c>
      <c r="L32" s="100">
        <f t="shared" si="5"/>
        <v>1280140</v>
      </c>
      <c r="M32" s="100">
        <f t="shared" si="5"/>
        <v>9326834</v>
      </c>
      <c r="N32" s="100">
        <f t="shared" si="5"/>
        <v>3374658</v>
      </c>
      <c r="O32" s="100">
        <f t="shared" si="5"/>
        <v>3686603</v>
      </c>
      <c r="P32" s="100">
        <f t="shared" si="5"/>
        <v>2082650</v>
      </c>
      <c r="Q32" s="100">
        <f t="shared" si="5"/>
        <v>9143911</v>
      </c>
      <c r="R32" s="100">
        <f t="shared" si="5"/>
        <v>4714606</v>
      </c>
      <c r="S32" s="100">
        <f t="shared" si="5"/>
        <v>4484779</v>
      </c>
      <c r="T32" s="100">
        <f t="shared" si="5"/>
        <v>7824457</v>
      </c>
      <c r="U32" s="100">
        <f t="shared" si="5"/>
        <v>17023842</v>
      </c>
      <c r="V32" s="100">
        <f t="shared" si="5"/>
        <v>38329172</v>
      </c>
      <c r="W32" s="100">
        <f t="shared" si="5"/>
        <v>55136048</v>
      </c>
      <c r="X32" s="100">
        <f t="shared" si="5"/>
        <v>-16806876</v>
      </c>
      <c r="Y32" s="101">
        <f>+IF(W32&lt;&gt;0,(X32/W32)*100,0)</f>
        <v>-30.48255471629015</v>
      </c>
      <c r="Z32" s="102">
        <f t="shared" si="5"/>
        <v>55136048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42443467</v>
      </c>
      <c r="C35" s="19">
        <v>0</v>
      </c>
      <c r="D35" s="59">
        <v>115261000</v>
      </c>
      <c r="E35" s="60">
        <v>92411000</v>
      </c>
      <c r="F35" s="60">
        <v>91350650</v>
      </c>
      <c r="G35" s="60">
        <v>76460995</v>
      </c>
      <c r="H35" s="60">
        <v>79458513</v>
      </c>
      <c r="I35" s="60">
        <v>79458513</v>
      </c>
      <c r="J35" s="60">
        <v>64363251</v>
      </c>
      <c r="K35" s="60">
        <v>87914266</v>
      </c>
      <c r="L35" s="60">
        <v>111572445</v>
      </c>
      <c r="M35" s="60">
        <v>111572445</v>
      </c>
      <c r="N35" s="60">
        <v>92971774</v>
      </c>
      <c r="O35" s="60">
        <v>81367587</v>
      </c>
      <c r="P35" s="60">
        <v>100353448</v>
      </c>
      <c r="Q35" s="60">
        <v>100353448</v>
      </c>
      <c r="R35" s="60">
        <v>69664647</v>
      </c>
      <c r="S35" s="60">
        <v>79014875</v>
      </c>
      <c r="T35" s="60">
        <v>54410762</v>
      </c>
      <c r="U35" s="60">
        <v>54410762</v>
      </c>
      <c r="V35" s="60">
        <v>54410762</v>
      </c>
      <c r="W35" s="60">
        <v>92411000</v>
      </c>
      <c r="X35" s="60">
        <v>-38000238</v>
      </c>
      <c r="Y35" s="61">
        <v>-41.12</v>
      </c>
      <c r="Z35" s="62">
        <v>92411000</v>
      </c>
    </row>
    <row r="36" spans="1:26" ht="13.5">
      <c r="A36" s="58" t="s">
        <v>57</v>
      </c>
      <c r="B36" s="19">
        <v>359396671</v>
      </c>
      <c r="C36" s="19">
        <v>0</v>
      </c>
      <c r="D36" s="59">
        <v>353658000</v>
      </c>
      <c r="E36" s="60">
        <v>343033000</v>
      </c>
      <c r="F36" s="60">
        <v>0</v>
      </c>
      <c r="G36" s="60">
        <v>359804879</v>
      </c>
      <c r="H36" s="60">
        <v>359804879</v>
      </c>
      <c r="I36" s="60">
        <v>359804879</v>
      </c>
      <c r="J36" s="60">
        <v>359804879</v>
      </c>
      <c r="K36" s="60">
        <v>326383106</v>
      </c>
      <c r="L36" s="60">
        <v>378473574</v>
      </c>
      <c r="M36" s="60">
        <v>378473574</v>
      </c>
      <c r="N36" s="60">
        <v>342473125</v>
      </c>
      <c r="O36" s="60">
        <v>354505825</v>
      </c>
      <c r="P36" s="60">
        <v>354505825</v>
      </c>
      <c r="Q36" s="60">
        <v>354505825</v>
      </c>
      <c r="R36" s="60">
        <v>354505824</v>
      </c>
      <c r="S36" s="60">
        <v>354505824</v>
      </c>
      <c r="T36" s="60">
        <v>354505825</v>
      </c>
      <c r="U36" s="60">
        <v>354505825</v>
      </c>
      <c r="V36" s="60">
        <v>354505825</v>
      </c>
      <c r="W36" s="60">
        <v>343033000</v>
      </c>
      <c r="X36" s="60">
        <v>11472825</v>
      </c>
      <c r="Y36" s="61">
        <v>3.34</v>
      </c>
      <c r="Z36" s="62">
        <v>343033000</v>
      </c>
    </row>
    <row r="37" spans="1:26" ht="13.5">
      <c r="A37" s="58" t="s">
        <v>58</v>
      </c>
      <c r="B37" s="19">
        <v>38746221</v>
      </c>
      <c r="C37" s="19">
        <v>0</v>
      </c>
      <c r="D37" s="59">
        <v>66526000</v>
      </c>
      <c r="E37" s="60">
        <v>37761000</v>
      </c>
      <c r="F37" s="60">
        <v>8752705</v>
      </c>
      <c r="G37" s="60">
        <v>25805082</v>
      </c>
      <c r="H37" s="60">
        <v>35772548</v>
      </c>
      <c r="I37" s="60">
        <v>35772548</v>
      </c>
      <c r="J37" s="60">
        <v>34451942</v>
      </c>
      <c r="K37" s="60">
        <v>25241427</v>
      </c>
      <c r="L37" s="60">
        <v>58691535</v>
      </c>
      <c r="M37" s="60">
        <v>58691535</v>
      </c>
      <c r="N37" s="60">
        <v>37530183</v>
      </c>
      <c r="O37" s="60">
        <v>45065043</v>
      </c>
      <c r="P37" s="60">
        <v>47570049</v>
      </c>
      <c r="Q37" s="60">
        <v>47570049</v>
      </c>
      <c r="R37" s="60">
        <v>28628393</v>
      </c>
      <c r="S37" s="60">
        <v>34668418</v>
      </c>
      <c r="T37" s="60">
        <v>40590213</v>
      </c>
      <c r="U37" s="60">
        <v>40590213</v>
      </c>
      <c r="V37" s="60">
        <v>40590213</v>
      </c>
      <c r="W37" s="60">
        <v>37761000</v>
      </c>
      <c r="X37" s="60">
        <v>2829213</v>
      </c>
      <c r="Y37" s="61">
        <v>7.49</v>
      </c>
      <c r="Z37" s="62">
        <v>37761000</v>
      </c>
    </row>
    <row r="38" spans="1:26" ht="13.5">
      <c r="A38" s="58" t="s">
        <v>59</v>
      </c>
      <c r="B38" s="19">
        <v>12993517</v>
      </c>
      <c r="C38" s="19">
        <v>0</v>
      </c>
      <c r="D38" s="59">
        <v>5517000</v>
      </c>
      <c r="E38" s="60">
        <v>68594000</v>
      </c>
      <c r="F38" s="60">
        <v>0</v>
      </c>
      <c r="G38" s="60">
        <v>10457183</v>
      </c>
      <c r="H38" s="60">
        <v>10457183</v>
      </c>
      <c r="I38" s="60">
        <v>10457183</v>
      </c>
      <c r="J38" s="60">
        <v>10457183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10457183</v>
      </c>
      <c r="Q38" s="60">
        <v>10457183</v>
      </c>
      <c r="R38" s="60">
        <v>8658969</v>
      </c>
      <c r="S38" s="60">
        <v>8658969</v>
      </c>
      <c r="T38" s="60">
        <v>8727564</v>
      </c>
      <c r="U38" s="60">
        <v>8727564</v>
      </c>
      <c r="V38" s="60">
        <v>8727564</v>
      </c>
      <c r="W38" s="60">
        <v>68594000</v>
      </c>
      <c r="X38" s="60">
        <v>-59866436</v>
      </c>
      <c r="Y38" s="61">
        <v>-87.28</v>
      </c>
      <c r="Z38" s="62">
        <v>68594000</v>
      </c>
    </row>
    <row r="39" spans="1:26" ht="13.5">
      <c r="A39" s="58" t="s">
        <v>60</v>
      </c>
      <c r="B39" s="19">
        <v>350100400</v>
      </c>
      <c r="C39" s="19">
        <v>0</v>
      </c>
      <c r="D39" s="59">
        <v>396876000</v>
      </c>
      <c r="E39" s="60">
        <v>329089000</v>
      </c>
      <c r="F39" s="60">
        <v>82597945</v>
      </c>
      <c r="G39" s="60">
        <v>400003609</v>
      </c>
      <c r="H39" s="60">
        <v>393033661</v>
      </c>
      <c r="I39" s="60">
        <v>393033661</v>
      </c>
      <c r="J39" s="60">
        <v>379259005</v>
      </c>
      <c r="K39" s="60">
        <v>389055945</v>
      </c>
      <c r="L39" s="60">
        <v>431354484</v>
      </c>
      <c r="M39" s="60">
        <v>431354484</v>
      </c>
      <c r="N39" s="60">
        <v>397914716</v>
      </c>
      <c r="O39" s="60">
        <v>390808369</v>
      </c>
      <c r="P39" s="60">
        <v>396832041</v>
      </c>
      <c r="Q39" s="60">
        <v>396832041</v>
      </c>
      <c r="R39" s="60">
        <v>386883109</v>
      </c>
      <c r="S39" s="60">
        <v>390193312</v>
      </c>
      <c r="T39" s="60">
        <v>359598810</v>
      </c>
      <c r="U39" s="60">
        <v>359598810</v>
      </c>
      <c r="V39" s="60">
        <v>359598810</v>
      </c>
      <c r="W39" s="60">
        <v>329089000</v>
      </c>
      <c r="X39" s="60">
        <v>30509810</v>
      </c>
      <c r="Y39" s="61">
        <v>9.27</v>
      </c>
      <c r="Z39" s="62">
        <v>329089000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54193717</v>
      </c>
      <c r="C42" s="19">
        <v>0</v>
      </c>
      <c r="D42" s="59">
        <v>99531857</v>
      </c>
      <c r="E42" s="60">
        <v>52726992</v>
      </c>
      <c r="F42" s="60">
        <v>54492408</v>
      </c>
      <c r="G42" s="60">
        <v>-13103031</v>
      </c>
      <c r="H42" s="60">
        <v>-13188299</v>
      </c>
      <c r="I42" s="60">
        <v>28201078</v>
      </c>
      <c r="J42" s="60">
        <v>-9468691</v>
      </c>
      <c r="K42" s="60">
        <v>38713555</v>
      </c>
      <c r="L42" s="60">
        <v>6029731</v>
      </c>
      <c r="M42" s="60">
        <v>35274595</v>
      </c>
      <c r="N42" s="60">
        <v>-10903452</v>
      </c>
      <c r="O42" s="60">
        <v>-5932700</v>
      </c>
      <c r="P42" s="60">
        <v>29039034</v>
      </c>
      <c r="Q42" s="60">
        <v>12202882</v>
      </c>
      <c r="R42" s="60">
        <v>-12140205</v>
      </c>
      <c r="S42" s="60">
        <v>-12148807</v>
      </c>
      <c r="T42" s="60">
        <v>-13600852</v>
      </c>
      <c r="U42" s="60">
        <v>-37889864</v>
      </c>
      <c r="V42" s="60">
        <v>37788691</v>
      </c>
      <c r="W42" s="60">
        <v>52726992</v>
      </c>
      <c r="X42" s="60">
        <v>-14938301</v>
      </c>
      <c r="Y42" s="61">
        <v>-28.33</v>
      </c>
      <c r="Z42" s="62">
        <v>52726992</v>
      </c>
    </row>
    <row r="43" spans="1:26" ht="13.5">
      <c r="A43" s="58" t="s">
        <v>63</v>
      </c>
      <c r="B43" s="19">
        <v>-44363743</v>
      </c>
      <c r="C43" s="19">
        <v>0</v>
      </c>
      <c r="D43" s="59">
        <v>-57992004</v>
      </c>
      <c r="E43" s="60">
        <v>-55134996</v>
      </c>
      <c r="F43" s="60">
        <v>-122712</v>
      </c>
      <c r="G43" s="60">
        <v>-726592</v>
      </c>
      <c r="H43" s="60">
        <v>-1985281</v>
      </c>
      <c r="I43" s="60">
        <v>-2834585</v>
      </c>
      <c r="J43" s="60">
        <v>-1752263</v>
      </c>
      <c r="K43" s="60">
        <v>-6294431</v>
      </c>
      <c r="L43" s="60">
        <v>-1280140</v>
      </c>
      <c r="M43" s="60">
        <v>-9326834</v>
      </c>
      <c r="N43" s="60">
        <v>-3374658</v>
      </c>
      <c r="O43" s="60">
        <v>-3686603</v>
      </c>
      <c r="P43" s="60">
        <v>-2082649</v>
      </c>
      <c r="Q43" s="60">
        <v>-9143910</v>
      </c>
      <c r="R43" s="60">
        <v>-4714606</v>
      </c>
      <c r="S43" s="60">
        <v>-4484779</v>
      </c>
      <c r="T43" s="60">
        <v>-7824457</v>
      </c>
      <c r="U43" s="60">
        <v>-17023842</v>
      </c>
      <c r="V43" s="60">
        <v>-38329171</v>
      </c>
      <c r="W43" s="60">
        <v>-55134996</v>
      </c>
      <c r="X43" s="60">
        <v>16805825</v>
      </c>
      <c r="Y43" s="61">
        <v>-30.48</v>
      </c>
      <c r="Z43" s="62">
        <v>-55134996</v>
      </c>
    </row>
    <row r="44" spans="1:26" ht="13.5">
      <c r="A44" s="58" t="s">
        <v>64</v>
      </c>
      <c r="B44" s="19">
        <v>-257075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33805506</v>
      </c>
      <c r="C45" s="22">
        <v>0</v>
      </c>
      <c r="D45" s="99">
        <v>87951855</v>
      </c>
      <c r="E45" s="100">
        <v>73830166</v>
      </c>
      <c r="F45" s="100">
        <v>88175201</v>
      </c>
      <c r="G45" s="100">
        <v>74345578</v>
      </c>
      <c r="H45" s="100">
        <v>59171998</v>
      </c>
      <c r="I45" s="100">
        <v>59171998</v>
      </c>
      <c r="J45" s="100">
        <v>47951044</v>
      </c>
      <c r="K45" s="100">
        <v>80370168</v>
      </c>
      <c r="L45" s="100">
        <v>85119759</v>
      </c>
      <c r="M45" s="100">
        <v>85119759</v>
      </c>
      <c r="N45" s="100">
        <v>70841649</v>
      </c>
      <c r="O45" s="100">
        <v>61222346</v>
      </c>
      <c r="P45" s="100">
        <v>88178731</v>
      </c>
      <c r="Q45" s="100">
        <v>70841649</v>
      </c>
      <c r="R45" s="100">
        <v>71323920</v>
      </c>
      <c r="S45" s="100">
        <v>54690334</v>
      </c>
      <c r="T45" s="100">
        <v>33265025</v>
      </c>
      <c r="U45" s="100">
        <v>33265025</v>
      </c>
      <c r="V45" s="100">
        <v>33265025</v>
      </c>
      <c r="W45" s="100">
        <v>73830166</v>
      </c>
      <c r="X45" s="100">
        <v>-40565141</v>
      </c>
      <c r="Y45" s="101">
        <v>-54.94</v>
      </c>
      <c r="Z45" s="102">
        <v>73830166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1100360</v>
      </c>
      <c r="C49" s="52">
        <v>0</v>
      </c>
      <c r="D49" s="129">
        <v>757052</v>
      </c>
      <c r="E49" s="54">
        <v>555721</v>
      </c>
      <c r="F49" s="54">
        <v>0</v>
      </c>
      <c r="G49" s="54">
        <v>0</v>
      </c>
      <c r="H49" s="54">
        <v>0</v>
      </c>
      <c r="I49" s="54">
        <v>507460</v>
      </c>
      <c r="J49" s="54">
        <v>0</v>
      </c>
      <c r="K49" s="54">
        <v>0</v>
      </c>
      <c r="L49" s="54">
        <v>0</v>
      </c>
      <c r="M49" s="54">
        <v>24729345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27649938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5504467</v>
      </c>
      <c r="C51" s="52">
        <v>0</v>
      </c>
      <c r="D51" s="129">
        <v>436974</v>
      </c>
      <c r="E51" s="54">
        <v>285640</v>
      </c>
      <c r="F51" s="54">
        <v>0</v>
      </c>
      <c r="G51" s="54">
        <v>0</v>
      </c>
      <c r="H51" s="54">
        <v>0</v>
      </c>
      <c r="I51" s="54">
        <v>494585</v>
      </c>
      <c r="J51" s="54">
        <v>0</v>
      </c>
      <c r="K51" s="54">
        <v>0</v>
      </c>
      <c r="L51" s="54">
        <v>0</v>
      </c>
      <c r="M51" s="54">
        <v>285750</v>
      </c>
      <c r="N51" s="54">
        <v>0</v>
      </c>
      <c r="O51" s="54">
        <v>0</v>
      </c>
      <c r="P51" s="54">
        <v>0</v>
      </c>
      <c r="Q51" s="54">
        <v>79832</v>
      </c>
      <c r="R51" s="54">
        <v>0</v>
      </c>
      <c r="S51" s="54">
        <v>0</v>
      </c>
      <c r="T51" s="54">
        <v>0</v>
      </c>
      <c r="U51" s="54">
        <v>329632</v>
      </c>
      <c r="V51" s="54">
        <v>-60350</v>
      </c>
      <c r="W51" s="54">
        <v>7356530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93.41259733478728</v>
      </c>
      <c r="C58" s="5">
        <f>IF(C67=0,0,+(C76/C67)*100)</f>
        <v>0</v>
      </c>
      <c r="D58" s="6">
        <f aca="true" t="shared" si="6" ref="D58:Z58">IF(D67=0,0,+(D76/D67)*100)</f>
        <v>41.968296682496856</v>
      </c>
      <c r="E58" s="7">
        <f t="shared" si="6"/>
        <v>648.5344863572101</v>
      </c>
      <c r="F58" s="7">
        <f t="shared" si="6"/>
        <v>7.541571839435929</v>
      </c>
      <c r="G58" s="7">
        <f t="shared" si="6"/>
        <v>79.16546734027455</v>
      </c>
      <c r="H58" s="7">
        <f t="shared" si="6"/>
        <v>135.21041269644218</v>
      </c>
      <c r="I58" s="7">
        <f t="shared" si="6"/>
        <v>23.518187289734804</v>
      </c>
      <c r="J58" s="7">
        <f t="shared" si="6"/>
        <v>158.24180471674657</v>
      </c>
      <c r="K58" s="7">
        <f t="shared" si="6"/>
        <v>164.45408674302843</v>
      </c>
      <c r="L58" s="7">
        <f t="shared" si="6"/>
        <v>99.554396541102</v>
      </c>
      <c r="M58" s="7">
        <f t="shared" si="6"/>
        <v>140.6961476690478</v>
      </c>
      <c r="N58" s="7">
        <f t="shared" si="6"/>
        <v>67.55228125041918</v>
      </c>
      <c r="O58" s="7">
        <f t="shared" si="6"/>
        <v>73.4891791547603</v>
      </c>
      <c r="P58" s="7">
        <f t="shared" si="6"/>
        <v>91.73501665803992</v>
      </c>
      <c r="Q58" s="7">
        <f t="shared" si="6"/>
        <v>77.37414048859128</v>
      </c>
      <c r="R58" s="7">
        <f t="shared" si="6"/>
        <v>65.71730933136433</v>
      </c>
      <c r="S58" s="7">
        <f t="shared" si="6"/>
        <v>54.33349205309619</v>
      </c>
      <c r="T58" s="7">
        <f t="shared" si="6"/>
        <v>64.46949458541229</v>
      </c>
      <c r="U58" s="7">
        <f t="shared" si="6"/>
        <v>61.626209996661586</v>
      </c>
      <c r="V58" s="7">
        <f t="shared" si="6"/>
        <v>55.188906227172296</v>
      </c>
      <c r="W58" s="7">
        <f t="shared" si="6"/>
        <v>624.0341063318492</v>
      </c>
      <c r="X58" s="7">
        <f t="shared" si="6"/>
        <v>0</v>
      </c>
      <c r="Y58" s="7">
        <f t="shared" si="6"/>
        <v>0</v>
      </c>
      <c r="Z58" s="8">
        <f t="shared" si="6"/>
        <v>648.5344863572101</v>
      </c>
    </row>
    <row r="59" spans="1:26" ht="13.5">
      <c r="A59" s="37" t="s">
        <v>31</v>
      </c>
      <c r="B59" s="9">
        <f aca="true" t="shared" si="7" ref="B59:Z66">IF(B68=0,0,+(B77/B68)*100)</f>
        <v>83.711913256548</v>
      </c>
      <c r="C59" s="9">
        <f t="shared" si="7"/>
        <v>0</v>
      </c>
      <c r="D59" s="2">
        <f t="shared" si="7"/>
        <v>76.59319932145326</v>
      </c>
      <c r="E59" s="10">
        <f t="shared" si="7"/>
        <v>827.3659149527148</v>
      </c>
      <c r="F59" s="10">
        <f t="shared" si="7"/>
        <v>1.5876644366115813</v>
      </c>
      <c r="G59" s="10">
        <f t="shared" si="7"/>
        <v>0</v>
      </c>
      <c r="H59" s="10">
        <f t="shared" si="7"/>
        <v>438317.2535211268</v>
      </c>
      <c r="I59" s="10">
        <f t="shared" si="7"/>
        <v>14.26381235470634</v>
      </c>
      <c r="J59" s="10">
        <f t="shared" si="7"/>
        <v>206299.4514106583</v>
      </c>
      <c r="K59" s="10">
        <f t="shared" si="7"/>
        <v>23164.65945154203</v>
      </c>
      <c r="L59" s="10">
        <f t="shared" si="7"/>
        <v>-25006.558485463152</v>
      </c>
      <c r="M59" s="10">
        <f t="shared" si="7"/>
        <v>90972.33625310498</v>
      </c>
      <c r="N59" s="10">
        <f t="shared" si="7"/>
        <v>-37925.02930832357</v>
      </c>
      <c r="O59" s="10">
        <f t="shared" si="7"/>
        <v>651.55432988366</v>
      </c>
      <c r="P59" s="10">
        <f t="shared" si="7"/>
        <v>19525.694444444445</v>
      </c>
      <c r="Q59" s="10">
        <f t="shared" si="7"/>
        <v>2239.219971180731</v>
      </c>
      <c r="R59" s="10">
        <f t="shared" si="7"/>
        <v>70249.53560371518</v>
      </c>
      <c r="S59" s="10">
        <f t="shared" si="7"/>
        <v>1670.3436898542755</v>
      </c>
      <c r="T59" s="10">
        <f t="shared" si="7"/>
        <v>-2277.9390420899854</v>
      </c>
      <c r="U59" s="10">
        <f t="shared" si="7"/>
        <v>31488.74329017998</v>
      </c>
      <c r="V59" s="10">
        <f t="shared" si="7"/>
        <v>79.32410937550817</v>
      </c>
      <c r="W59" s="10">
        <f t="shared" si="7"/>
        <v>827.3904286034002</v>
      </c>
      <c r="X59" s="10">
        <f t="shared" si="7"/>
        <v>0</v>
      </c>
      <c r="Y59" s="10">
        <f t="shared" si="7"/>
        <v>0</v>
      </c>
      <c r="Z59" s="11">
        <f t="shared" si="7"/>
        <v>827.3659149527148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19.810732574364504</v>
      </c>
      <c r="E60" s="13">
        <f t="shared" si="7"/>
        <v>580.1889938854919</v>
      </c>
      <c r="F60" s="13">
        <f t="shared" si="7"/>
        <v>56.483603015589644</v>
      </c>
      <c r="G60" s="13">
        <f t="shared" si="7"/>
        <v>38.68808034679698</v>
      </c>
      <c r="H60" s="13">
        <f t="shared" si="7"/>
        <v>65.09637340068628</v>
      </c>
      <c r="I60" s="13">
        <f t="shared" si="7"/>
        <v>52.3295577731537</v>
      </c>
      <c r="J60" s="13">
        <f t="shared" si="7"/>
        <v>37.84477323264909</v>
      </c>
      <c r="K60" s="13">
        <f t="shared" si="7"/>
        <v>35.86364187013474</v>
      </c>
      <c r="L60" s="13">
        <f t="shared" si="7"/>
        <v>33.3111080570916</v>
      </c>
      <c r="M60" s="13">
        <f t="shared" si="7"/>
        <v>35.66644837073481</v>
      </c>
      <c r="N60" s="13">
        <f t="shared" si="7"/>
        <v>38.71932005581631</v>
      </c>
      <c r="O60" s="13">
        <f t="shared" si="7"/>
        <v>47.17104747189828</v>
      </c>
      <c r="P60" s="13">
        <f t="shared" si="7"/>
        <v>42.47581084581167</v>
      </c>
      <c r="Q60" s="13">
        <f t="shared" si="7"/>
        <v>42.72071144024273</v>
      </c>
      <c r="R60" s="13">
        <f t="shared" si="7"/>
        <v>38.115410051524925</v>
      </c>
      <c r="S60" s="13">
        <f t="shared" si="7"/>
        <v>29.30779668961034</v>
      </c>
      <c r="T60" s="13">
        <f t="shared" si="7"/>
        <v>37.90020682201482</v>
      </c>
      <c r="U60" s="13">
        <f t="shared" si="7"/>
        <v>35.24520174094839</v>
      </c>
      <c r="V60" s="13">
        <f t="shared" si="7"/>
        <v>41.17253614491918</v>
      </c>
      <c r="W60" s="13">
        <f t="shared" si="7"/>
        <v>556.394722544669</v>
      </c>
      <c r="X60" s="13">
        <f t="shared" si="7"/>
        <v>0</v>
      </c>
      <c r="Y60" s="13">
        <f t="shared" si="7"/>
        <v>0</v>
      </c>
      <c r="Z60" s="14">
        <f t="shared" si="7"/>
        <v>580.1889938854919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675.1143224890152</v>
      </c>
      <c r="F61" s="13">
        <f t="shared" si="7"/>
        <v>27.851084716222594</v>
      </c>
      <c r="G61" s="13">
        <f t="shared" si="7"/>
        <v>32.53527990626588</v>
      </c>
      <c r="H61" s="13">
        <f t="shared" si="7"/>
        <v>67.22517220983208</v>
      </c>
      <c r="I61" s="13">
        <f t="shared" si="7"/>
        <v>39.2111512342041</v>
      </c>
      <c r="J61" s="13">
        <f t="shared" si="7"/>
        <v>35.424906608165706</v>
      </c>
      <c r="K61" s="13">
        <f t="shared" si="7"/>
        <v>34.03988094316453</v>
      </c>
      <c r="L61" s="13">
        <f t="shared" si="7"/>
        <v>30.57826010004122</v>
      </c>
      <c r="M61" s="13">
        <f t="shared" si="7"/>
        <v>33.34034412378803</v>
      </c>
      <c r="N61" s="13">
        <f t="shared" si="7"/>
        <v>37.98648227461557</v>
      </c>
      <c r="O61" s="13">
        <f t="shared" si="7"/>
        <v>43.9645347088956</v>
      </c>
      <c r="P61" s="13">
        <f t="shared" si="7"/>
        <v>40.75860418759807</v>
      </c>
      <c r="Q61" s="13">
        <f t="shared" si="7"/>
        <v>40.843722748236594</v>
      </c>
      <c r="R61" s="13">
        <f t="shared" si="7"/>
        <v>34.759294291755</v>
      </c>
      <c r="S61" s="13">
        <f t="shared" si="7"/>
        <v>28.17605418108643</v>
      </c>
      <c r="T61" s="13">
        <f t="shared" si="7"/>
        <v>35.89190162317703</v>
      </c>
      <c r="U61" s="13">
        <f t="shared" si="7"/>
        <v>33.09952684193803</v>
      </c>
      <c r="V61" s="13">
        <f t="shared" si="7"/>
        <v>36.418830478833414</v>
      </c>
      <c r="W61" s="13">
        <f t="shared" si="7"/>
        <v>642.226705550703</v>
      </c>
      <c r="X61" s="13">
        <f t="shared" si="7"/>
        <v>0</v>
      </c>
      <c r="Y61" s="13">
        <f t="shared" si="7"/>
        <v>0</v>
      </c>
      <c r="Z61" s="14">
        <f t="shared" si="7"/>
        <v>675.1143224890152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113.97616468039003</v>
      </c>
      <c r="P63" s="13">
        <f t="shared" si="7"/>
        <v>0</v>
      </c>
      <c r="Q63" s="13">
        <f t="shared" si="7"/>
        <v>48.7037037037037</v>
      </c>
      <c r="R63" s="13">
        <f t="shared" si="7"/>
        <v>0</v>
      </c>
      <c r="S63" s="13">
        <f t="shared" si="7"/>
        <v>114.09214092140923</v>
      </c>
      <c r="T63" s="13">
        <f t="shared" si="7"/>
        <v>114.01561857788738</v>
      </c>
      <c r="U63" s="13">
        <f t="shared" si="7"/>
        <v>114.02980077013227</v>
      </c>
      <c r="V63" s="13">
        <f t="shared" si="7"/>
        <v>14.795452659530328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27.000443173445156</v>
      </c>
      <c r="E64" s="13">
        <f t="shared" si="7"/>
        <v>99.99982038616973</v>
      </c>
      <c r="F64" s="13">
        <f t="shared" si="7"/>
        <v>41.96539273051574</v>
      </c>
      <c r="G64" s="13">
        <f t="shared" si="7"/>
        <v>47.14076086956522</v>
      </c>
      <c r="H64" s="13">
        <f t="shared" si="7"/>
        <v>34.71579321955025</v>
      </c>
      <c r="I64" s="13">
        <f t="shared" si="7"/>
        <v>41.289838606701124</v>
      </c>
      <c r="J64" s="13">
        <f t="shared" si="7"/>
        <v>35.56605910595203</v>
      </c>
      <c r="K64" s="13">
        <f t="shared" si="7"/>
        <v>28.289142438941177</v>
      </c>
      <c r="L64" s="13">
        <f t="shared" si="7"/>
        <v>30.98519167079067</v>
      </c>
      <c r="M64" s="13">
        <f t="shared" si="7"/>
        <v>31.605686315941604</v>
      </c>
      <c r="N64" s="13">
        <f t="shared" si="7"/>
        <v>30.16153781162189</v>
      </c>
      <c r="O64" s="13">
        <f t="shared" si="7"/>
        <v>37.85305640706195</v>
      </c>
      <c r="P64" s="13">
        <f t="shared" si="7"/>
        <v>27.781188353837717</v>
      </c>
      <c r="Q64" s="13">
        <f t="shared" si="7"/>
        <v>31.928643413532033</v>
      </c>
      <c r="R64" s="13">
        <f t="shared" si="7"/>
        <v>30.99903489418011</v>
      </c>
      <c r="S64" s="13">
        <f t="shared" si="7"/>
        <v>34.41567248796949</v>
      </c>
      <c r="T64" s="13">
        <f t="shared" si="7"/>
        <v>34.07775344180226</v>
      </c>
      <c r="U64" s="13">
        <f t="shared" si="7"/>
        <v>33.18189258888534</v>
      </c>
      <c r="V64" s="13">
        <f t="shared" si="7"/>
        <v>34.50262201403772</v>
      </c>
      <c r="W64" s="13">
        <f t="shared" si="7"/>
        <v>99.99461186574925</v>
      </c>
      <c r="X64" s="13">
        <f t="shared" si="7"/>
        <v>0</v>
      </c>
      <c r="Y64" s="13">
        <f t="shared" si="7"/>
        <v>0</v>
      </c>
      <c r="Z64" s="14">
        <f t="shared" si="7"/>
        <v>99.99982038616973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95.20679540233313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33828219</v>
      </c>
      <c r="C67" s="24"/>
      <c r="D67" s="25">
        <v>45137169</v>
      </c>
      <c r="E67" s="26">
        <v>43431769</v>
      </c>
      <c r="F67" s="26">
        <v>19433588</v>
      </c>
      <c r="G67" s="26">
        <v>2216522</v>
      </c>
      <c r="H67" s="26">
        <v>1675493</v>
      </c>
      <c r="I67" s="26">
        <v>23325603</v>
      </c>
      <c r="J67" s="26">
        <v>2151695</v>
      </c>
      <c r="K67" s="26">
        <v>2177443</v>
      </c>
      <c r="L67" s="26">
        <v>2175028</v>
      </c>
      <c r="M67" s="26">
        <v>6504166</v>
      </c>
      <c r="N67" s="26">
        <v>2087364</v>
      </c>
      <c r="O67" s="26">
        <v>2100067</v>
      </c>
      <c r="P67" s="26">
        <v>1995733</v>
      </c>
      <c r="Q67" s="26">
        <v>6183164</v>
      </c>
      <c r="R67" s="26">
        <v>2282035</v>
      </c>
      <c r="S67" s="26">
        <v>2259748</v>
      </c>
      <c r="T67" s="26">
        <v>2512472</v>
      </c>
      <c r="U67" s="26">
        <v>7054255</v>
      </c>
      <c r="V67" s="26">
        <v>43067188</v>
      </c>
      <c r="W67" s="26">
        <v>45136956</v>
      </c>
      <c r="X67" s="26"/>
      <c r="Y67" s="25"/>
      <c r="Z67" s="27">
        <v>43431769</v>
      </c>
    </row>
    <row r="68" spans="1:26" ht="13.5" hidden="1">
      <c r="A68" s="37" t="s">
        <v>31</v>
      </c>
      <c r="B68" s="19">
        <v>13681171</v>
      </c>
      <c r="C68" s="19"/>
      <c r="D68" s="20">
        <v>15120550</v>
      </c>
      <c r="E68" s="21">
        <v>15121000</v>
      </c>
      <c r="F68" s="21">
        <v>17222594</v>
      </c>
      <c r="G68" s="21"/>
      <c r="H68" s="21">
        <v>284</v>
      </c>
      <c r="I68" s="21">
        <v>17222878</v>
      </c>
      <c r="J68" s="21">
        <v>1276</v>
      </c>
      <c r="K68" s="21">
        <v>12289</v>
      </c>
      <c r="L68" s="21">
        <v>-5916</v>
      </c>
      <c r="M68" s="21">
        <v>7649</v>
      </c>
      <c r="N68" s="21">
        <v>-1706</v>
      </c>
      <c r="O68" s="21">
        <v>101169</v>
      </c>
      <c r="P68" s="21">
        <v>5328</v>
      </c>
      <c r="Q68" s="21">
        <v>104791</v>
      </c>
      <c r="R68" s="21">
        <v>969</v>
      </c>
      <c r="S68" s="21">
        <v>36370</v>
      </c>
      <c r="T68" s="21">
        <v>-31005</v>
      </c>
      <c r="U68" s="21">
        <v>6334</v>
      </c>
      <c r="V68" s="21">
        <v>17341652</v>
      </c>
      <c r="W68" s="21">
        <v>15120552</v>
      </c>
      <c r="X68" s="21"/>
      <c r="Y68" s="20"/>
      <c r="Z68" s="23">
        <v>15121000</v>
      </c>
    </row>
    <row r="69" spans="1:26" ht="13.5" hidden="1">
      <c r="A69" s="38" t="s">
        <v>32</v>
      </c>
      <c r="B69" s="19">
        <v>18980658</v>
      </c>
      <c r="C69" s="19"/>
      <c r="D69" s="20">
        <v>28139232</v>
      </c>
      <c r="E69" s="21">
        <v>26985000</v>
      </c>
      <c r="F69" s="21">
        <v>2110632</v>
      </c>
      <c r="G69" s="21">
        <v>2110053</v>
      </c>
      <c r="H69" s="21">
        <v>1567860</v>
      </c>
      <c r="I69" s="21">
        <v>5788545</v>
      </c>
      <c r="J69" s="21">
        <v>2041233</v>
      </c>
      <c r="K69" s="21">
        <v>2047168</v>
      </c>
      <c r="L69" s="21">
        <v>2059217</v>
      </c>
      <c r="M69" s="21">
        <v>6147618</v>
      </c>
      <c r="N69" s="21">
        <v>1970750</v>
      </c>
      <c r="O69" s="21">
        <v>1874351</v>
      </c>
      <c r="P69" s="21">
        <v>1860958</v>
      </c>
      <c r="Q69" s="21">
        <v>5706059</v>
      </c>
      <c r="R69" s="21">
        <v>2148669</v>
      </c>
      <c r="S69" s="21">
        <v>2116488</v>
      </c>
      <c r="T69" s="21">
        <v>2410285</v>
      </c>
      <c r="U69" s="21">
        <v>6675442</v>
      </c>
      <c r="V69" s="21">
        <v>24317664</v>
      </c>
      <c r="W69" s="21">
        <v>28139016</v>
      </c>
      <c r="X69" s="21"/>
      <c r="Y69" s="20"/>
      <c r="Z69" s="23">
        <v>26985000</v>
      </c>
    </row>
    <row r="70" spans="1:26" ht="13.5" hidden="1">
      <c r="A70" s="39" t="s">
        <v>103</v>
      </c>
      <c r="B70" s="19">
        <v>16807316</v>
      </c>
      <c r="C70" s="19"/>
      <c r="D70" s="20">
        <v>23684994</v>
      </c>
      <c r="E70" s="21">
        <v>22531000</v>
      </c>
      <c r="F70" s="21">
        <v>1923268</v>
      </c>
      <c r="G70" s="21">
        <v>1735974</v>
      </c>
      <c r="H70" s="21">
        <v>1193602</v>
      </c>
      <c r="I70" s="21">
        <v>4852844</v>
      </c>
      <c r="J70" s="21">
        <v>1667437</v>
      </c>
      <c r="K70" s="21">
        <v>1679198</v>
      </c>
      <c r="L70" s="21">
        <v>1683706</v>
      </c>
      <c r="M70" s="21">
        <v>5030341</v>
      </c>
      <c r="N70" s="21">
        <v>1601009</v>
      </c>
      <c r="O70" s="21">
        <v>1506487</v>
      </c>
      <c r="P70" s="21">
        <v>1491977</v>
      </c>
      <c r="Q70" s="21">
        <v>4599473</v>
      </c>
      <c r="R70" s="21">
        <v>1779829</v>
      </c>
      <c r="S70" s="21">
        <v>1746735</v>
      </c>
      <c r="T70" s="21">
        <v>2021899</v>
      </c>
      <c r="U70" s="21">
        <v>5548463</v>
      </c>
      <c r="V70" s="21">
        <v>20031121</v>
      </c>
      <c r="W70" s="21">
        <v>23684784</v>
      </c>
      <c r="X70" s="21"/>
      <c r="Y70" s="20"/>
      <c r="Z70" s="23">
        <v>22531000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-192181</v>
      </c>
      <c r="G71" s="21"/>
      <c r="H71" s="21"/>
      <c r="I71" s="21">
        <v>-192181</v>
      </c>
      <c r="J71" s="21">
        <v>877</v>
      </c>
      <c r="K71" s="21"/>
      <c r="L71" s="21"/>
      <c r="M71" s="21">
        <v>877</v>
      </c>
      <c r="N71" s="21">
        <v>2830</v>
      </c>
      <c r="O71" s="21"/>
      <c r="P71" s="21"/>
      <c r="Q71" s="21">
        <v>2830</v>
      </c>
      <c r="R71" s="21">
        <v>3077</v>
      </c>
      <c r="S71" s="21"/>
      <c r="T71" s="21"/>
      <c r="U71" s="21">
        <v>3077</v>
      </c>
      <c r="V71" s="21">
        <v>-185397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11761</v>
      </c>
      <c r="G72" s="21">
        <v>6079</v>
      </c>
      <c r="H72" s="21">
        <v>8943</v>
      </c>
      <c r="I72" s="21">
        <v>26783</v>
      </c>
      <c r="J72" s="21">
        <v>10925</v>
      </c>
      <c r="K72" s="21">
        <v>4509</v>
      </c>
      <c r="L72" s="21">
        <v>7745</v>
      </c>
      <c r="M72" s="21">
        <v>23179</v>
      </c>
      <c r="N72" s="21"/>
      <c r="O72" s="21">
        <v>1846</v>
      </c>
      <c r="P72" s="21">
        <v>2474</v>
      </c>
      <c r="Q72" s="21">
        <v>4320</v>
      </c>
      <c r="R72" s="21"/>
      <c r="S72" s="21">
        <v>1107</v>
      </c>
      <c r="T72" s="21">
        <v>4866</v>
      </c>
      <c r="U72" s="21">
        <v>5973</v>
      </c>
      <c r="V72" s="21">
        <v>60255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2173342</v>
      </c>
      <c r="C73" s="19"/>
      <c r="D73" s="20">
        <v>4454238</v>
      </c>
      <c r="E73" s="21">
        <v>4454000</v>
      </c>
      <c r="F73" s="21">
        <v>367784</v>
      </c>
      <c r="G73" s="21">
        <v>368000</v>
      </c>
      <c r="H73" s="21">
        <v>365315</v>
      </c>
      <c r="I73" s="21">
        <v>1101099</v>
      </c>
      <c r="J73" s="21">
        <v>361994</v>
      </c>
      <c r="K73" s="21">
        <v>363461</v>
      </c>
      <c r="L73" s="21">
        <v>367766</v>
      </c>
      <c r="M73" s="21">
        <v>1093221</v>
      </c>
      <c r="N73" s="21">
        <v>366911</v>
      </c>
      <c r="O73" s="21">
        <v>366018</v>
      </c>
      <c r="P73" s="21">
        <v>366507</v>
      </c>
      <c r="Q73" s="21">
        <v>1099436</v>
      </c>
      <c r="R73" s="21">
        <v>365763</v>
      </c>
      <c r="S73" s="21">
        <v>368646</v>
      </c>
      <c r="T73" s="21">
        <v>383520</v>
      </c>
      <c r="U73" s="21">
        <v>1117929</v>
      </c>
      <c r="V73" s="21">
        <v>4411685</v>
      </c>
      <c r="W73" s="21">
        <v>4454232</v>
      </c>
      <c r="X73" s="21"/>
      <c r="Y73" s="20"/>
      <c r="Z73" s="23">
        <v>4454000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1166390</v>
      </c>
      <c r="C75" s="28"/>
      <c r="D75" s="29">
        <v>1877387</v>
      </c>
      <c r="E75" s="30">
        <v>1325769</v>
      </c>
      <c r="F75" s="30">
        <v>100362</v>
      </c>
      <c r="G75" s="30">
        <v>106469</v>
      </c>
      <c r="H75" s="30">
        <v>107349</v>
      </c>
      <c r="I75" s="30">
        <v>314180</v>
      </c>
      <c r="J75" s="30">
        <v>109186</v>
      </c>
      <c r="K75" s="30">
        <v>117986</v>
      </c>
      <c r="L75" s="30">
        <v>121727</v>
      </c>
      <c r="M75" s="30">
        <v>348899</v>
      </c>
      <c r="N75" s="30">
        <v>118320</v>
      </c>
      <c r="O75" s="30">
        <v>124547</v>
      </c>
      <c r="P75" s="30">
        <v>129447</v>
      </c>
      <c r="Q75" s="30">
        <v>372314</v>
      </c>
      <c r="R75" s="30">
        <v>132397</v>
      </c>
      <c r="S75" s="30">
        <v>106890</v>
      </c>
      <c r="T75" s="30">
        <v>133192</v>
      </c>
      <c r="U75" s="30">
        <v>372479</v>
      </c>
      <c r="V75" s="30">
        <v>1407872</v>
      </c>
      <c r="W75" s="30">
        <v>1877388</v>
      </c>
      <c r="X75" s="30"/>
      <c r="Y75" s="29"/>
      <c r="Z75" s="31">
        <v>1325769</v>
      </c>
    </row>
    <row r="76" spans="1:26" ht="13.5" hidden="1">
      <c r="A76" s="42" t="s">
        <v>287</v>
      </c>
      <c r="B76" s="32">
        <v>31599818</v>
      </c>
      <c r="C76" s="32"/>
      <c r="D76" s="33">
        <v>18943301</v>
      </c>
      <c r="E76" s="34">
        <v>281670000</v>
      </c>
      <c r="F76" s="34">
        <v>1465598</v>
      </c>
      <c r="G76" s="34">
        <v>1754720</v>
      </c>
      <c r="H76" s="34">
        <v>2265441</v>
      </c>
      <c r="I76" s="34">
        <v>5485759</v>
      </c>
      <c r="J76" s="34">
        <v>3404881</v>
      </c>
      <c r="K76" s="34">
        <v>3580894</v>
      </c>
      <c r="L76" s="34">
        <v>2165336</v>
      </c>
      <c r="M76" s="34">
        <v>9151111</v>
      </c>
      <c r="N76" s="34">
        <v>1410062</v>
      </c>
      <c r="O76" s="34">
        <v>1543322</v>
      </c>
      <c r="P76" s="34">
        <v>1830786</v>
      </c>
      <c r="Q76" s="34">
        <v>4784170</v>
      </c>
      <c r="R76" s="34">
        <v>1499692</v>
      </c>
      <c r="S76" s="34">
        <v>1227800</v>
      </c>
      <c r="T76" s="34">
        <v>1619778</v>
      </c>
      <c r="U76" s="34">
        <v>4347270</v>
      </c>
      <c r="V76" s="34">
        <v>23768310</v>
      </c>
      <c r="W76" s="34">
        <v>281670000</v>
      </c>
      <c r="X76" s="34"/>
      <c r="Y76" s="33"/>
      <c r="Z76" s="35">
        <v>281670000</v>
      </c>
    </row>
    <row r="77" spans="1:26" ht="13.5" hidden="1">
      <c r="A77" s="37" t="s">
        <v>31</v>
      </c>
      <c r="B77" s="19">
        <v>11452770</v>
      </c>
      <c r="C77" s="19"/>
      <c r="D77" s="20">
        <v>11581313</v>
      </c>
      <c r="E77" s="21">
        <v>125106000</v>
      </c>
      <c r="F77" s="21">
        <v>273437</v>
      </c>
      <c r="G77" s="21">
        <v>938381</v>
      </c>
      <c r="H77" s="21">
        <v>1244821</v>
      </c>
      <c r="I77" s="21">
        <v>2456639</v>
      </c>
      <c r="J77" s="21">
        <v>2632381</v>
      </c>
      <c r="K77" s="21">
        <v>2846705</v>
      </c>
      <c r="L77" s="21">
        <v>1479388</v>
      </c>
      <c r="M77" s="21">
        <v>6958474</v>
      </c>
      <c r="N77" s="21">
        <v>647001</v>
      </c>
      <c r="O77" s="21">
        <v>659171</v>
      </c>
      <c r="P77" s="21">
        <v>1040329</v>
      </c>
      <c r="Q77" s="21">
        <v>2346501</v>
      </c>
      <c r="R77" s="21">
        <v>680718</v>
      </c>
      <c r="S77" s="21">
        <v>607504</v>
      </c>
      <c r="T77" s="21">
        <v>706275</v>
      </c>
      <c r="U77" s="21">
        <v>1994497</v>
      </c>
      <c r="V77" s="21">
        <v>13756111</v>
      </c>
      <c r="W77" s="21">
        <v>125106000</v>
      </c>
      <c r="X77" s="21"/>
      <c r="Y77" s="20"/>
      <c r="Z77" s="23">
        <v>125106000</v>
      </c>
    </row>
    <row r="78" spans="1:26" ht="13.5" hidden="1">
      <c r="A78" s="38" t="s">
        <v>32</v>
      </c>
      <c r="B78" s="19">
        <v>18980658</v>
      </c>
      <c r="C78" s="19"/>
      <c r="D78" s="20">
        <v>5574588</v>
      </c>
      <c r="E78" s="21">
        <v>156564000</v>
      </c>
      <c r="F78" s="21">
        <v>1192161</v>
      </c>
      <c r="G78" s="21">
        <v>816339</v>
      </c>
      <c r="H78" s="21">
        <v>1020620</v>
      </c>
      <c r="I78" s="21">
        <v>3029120</v>
      </c>
      <c r="J78" s="21">
        <v>772500</v>
      </c>
      <c r="K78" s="21">
        <v>734189</v>
      </c>
      <c r="L78" s="21">
        <v>685948</v>
      </c>
      <c r="M78" s="21">
        <v>2192637</v>
      </c>
      <c r="N78" s="21">
        <v>763061</v>
      </c>
      <c r="O78" s="21">
        <v>884151</v>
      </c>
      <c r="P78" s="21">
        <v>790457</v>
      </c>
      <c r="Q78" s="21">
        <v>2437669</v>
      </c>
      <c r="R78" s="21">
        <v>818974</v>
      </c>
      <c r="S78" s="21">
        <v>620296</v>
      </c>
      <c r="T78" s="21">
        <v>913503</v>
      </c>
      <c r="U78" s="21">
        <v>2352773</v>
      </c>
      <c r="V78" s="21">
        <v>10012199</v>
      </c>
      <c r="W78" s="21">
        <v>156564000</v>
      </c>
      <c r="X78" s="21"/>
      <c r="Y78" s="20"/>
      <c r="Z78" s="23">
        <v>156564000</v>
      </c>
    </row>
    <row r="79" spans="1:26" ht="13.5" hidden="1">
      <c r="A79" s="39" t="s">
        <v>103</v>
      </c>
      <c r="B79" s="19">
        <v>16807316</v>
      </c>
      <c r="C79" s="19"/>
      <c r="D79" s="20"/>
      <c r="E79" s="21">
        <v>152110008</v>
      </c>
      <c r="F79" s="21">
        <v>535651</v>
      </c>
      <c r="G79" s="21">
        <v>564804</v>
      </c>
      <c r="H79" s="21">
        <v>802401</v>
      </c>
      <c r="I79" s="21">
        <v>1902856</v>
      </c>
      <c r="J79" s="21">
        <v>590688</v>
      </c>
      <c r="K79" s="21">
        <v>571597</v>
      </c>
      <c r="L79" s="21">
        <v>514848</v>
      </c>
      <c r="M79" s="21">
        <v>1677133</v>
      </c>
      <c r="N79" s="21">
        <v>608167</v>
      </c>
      <c r="O79" s="21">
        <v>662320</v>
      </c>
      <c r="P79" s="21">
        <v>608109</v>
      </c>
      <c r="Q79" s="21">
        <v>1878596</v>
      </c>
      <c r="R79" s="21">
        <v>618656</v>
      </c>
      <c r="S79" s="21">
        <v>492161</v>
      </c>
      <c r="T79" s="21">
        <v>725698</v>
      </c>
      <c r="U79" s="21">
        <v>1836515</v>
      </c>
      <c r="V79" s="21">
        <v>7295100</v>
      </c>
      <c r="W79" s="21">
        <v>152110008</v>
      </c>
      <c r="X79" s="21"/>
      <c r="Y79" s="20"/>
      <c r="Z79" s="23">
        <v>152110008</v>
      </c>
    </row>
    <row r="80" spans="1:26" ht="13.5" hidden="1">
      <c r="A80" s="39" t="s">
        <v>104</v>
      </c>
      <c r="B80" s="19"/>
      <c r="C80" s="19"/>
      <c r="D80" s="20">
        <v>4062228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309696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>
        <v>2104</v>
      </c>
      <c r="P81" s="21"/>
      <c r="Q81" s="21">
        <v>2104</v>
      </c>
      <c r="R81" s="21"/>
      <c r="S81" s="21">
        <v>1263</v>
      </c>
      <c r="T81" s="21">
        <v>5548</v>
      </c>
      <c r="U81" s="21">
        <v>6811</v>
      </c>
      <c r="V81" s="21">
        <v>8915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2173342</v>
      </c>
      <c r="C82" s="19"/>
      <c r="D82" s="20">
        <v>1202664</v>
      </c>
      <c r="E82" s="21">
        <v>4453992</v>
      </c>
      <c r="F82" s="21">
        <v>154342</v>
      </c>
      <c r="G82" s="21">
        <v>173478</v>
      </c>
      <c r="H82" s="21">
        <v>126822</v>
      </c>
      <c r="I82" s="21">
        <v>454642</v>
      </c>
      <c r="J82" s="21">
        <v>128747</v>
      </c>
      <c r="K82" s="21">
        <v>102820</v>
      </c>
      <c r="L82" s="21">
        <v>113953</v>
      </c>
      <c r="M82" s="21">
        <v>345520</v>
      </c>
      <c r="N82" s="21">
        <v>110666</v>
      </c>
      <c r="O82" s="21">
        <v>138549</v>
      </c>
      <c r="P82" s="21">
        <v>101820</v>
      </c>
      <c r="Q82" s="21">
        <v>351035</v>
      </c>
      <c r="R82" s="21">
        <v>113383</v>
      </c>
      <c r="S82" s="21">
        <v>126872</v>
      </c>
      <c r="T82" s="21">
        <v>130695</v>
      </c>
      <c r="U82" s="21">
        <v>370950</v>
      </c>
      <c r="V82" s="21">
        <v>1522147</v>
      </c>
      <c r="W82" s="21">
        <v>4453992</v>
      </c>
      <c r="X82" s="21"/>
      <c r="Y82" s="20"/>
      <c r="Z82" s="23">
        <v>4453992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502168</v>
      </c>
      <c r="G83" s="21">
        <v>78057</v>
      </c>
      <c r="H83" s="21">
        <v>91397</v>
      </c>
      <c r="I83" s="21">
        <v>671622</v>
      </c>
      <c r="J83" s="21">
        <v>53065</v>
      </c>
      <c r="K83" s="21">
        <v>59772</v>
      </c>
      <c r="L83" s="21">
        <v>57147</v>
      </c>
      <c r="M83" s="21">
        <v>169984</v>
      </c>
      <c r="N83" s="21">
        <v>44228</v>
      </c>
      <c r="O83" s="21">
        <v>81178</v>
      </c>
      <c r="P83" s="21">
        <v>80528</v>
      </c>
      <c r="Q83" s="21">
        <v>205934</v>
      </c>
      <c r="R83" s="21">
        <v>86935</v>
      </c>
      <c r="S83" s="21"/>
      <c r="T83" s="21">
        <v>51562</v>
      </c>
      <c r="U83" s="21">
        <v>138497</v>
      </c>
      <c r="V83" s="21">
        <v>1186037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1166390</v>
      </c>
      <c r="C84" s="28"/>
      <c r="D84" s="29">
        <v>1787400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2801561</v>
      </c>
      <c r="D5" s="357">
        <f t="shared" si="0"/>
        <v>0</v>
      </c>
      <c r="E5" s="356">
        <f t="shared" si="0"/>
        <v>9530140</v>
      </c>
      <c r="F5" s="358">
        <f t="shared" si="0"/>
        <v>10517991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199059</v>
      </c>
      <c r="M5" s="356">
        <f t="shared" si="0"/>
        <v>357304</v>
      </c>
      <c r="N5" s="358">
        <f t="shared" si="0"/>
        <v>556363</v>
      </c>
      <c r="O5" s="358">
        <f t="shared" si="0"/>
        <v>0</v>
      </c>
      <c r="P5" s="356">
        <f t="shared" si="0"/>
        <v>80703</v>
      </c>
      <c r="Q5" s="356">
        <f t="shared" si="0"/>
        <v>0</v>
      </c>
      <c r="R5" s="358">
        <f t="shared" si="0"/>
        <v>80703</v>
      </c>
      <c r="S5" s="358">
        <f t="shared" si="0"/>
        <v>374612</v>
      </c>
      <c r="T5" s="356">
        <f t="shared" si="0"/>
        <v>0</v>
      </c>
      <c r="U5" s="356">
        <f t="shared" si="0"/>
        <v>0</v>
      </c>
      <c r="V5" s="358">
        <f t="shared" si="0"/>
        <v>374612</v>
      </c>
      <c r="W5" s="358">
        <f t="shared" si="0"/>
        <v>1011678</v>
      </c>
      <c r="X5" s="356">
        <f t="shared" si="0"/>
        <v>10517991</v>
      </c>
      <c r="Y5" s="358">
        <f t="shared" si="0"/>
        <v>-9506313</v>
      </c>
      <c r="Z5" s="359">
        <f>+IF(X5&lt;&gt;0,+(Y5/X5)*100,0)</f>
        <v>-90.38145212331898</v>
      </c>
      <c r="AA5" s="360">
        <f>+AA6+AA8+AA11+AA13+AA15</f>
        <v>10517991</v>
      </c>
    </row>
    <row r="6" spans="1:27" ht="13.5">
      <c r="A6" s="361" t="s">
        <v>205</v>
      </c>
      <c r="B6" s="142"/>
      <c r="C6" s="60">
        <f>+C7</f>
        <v>2501000</v>
      </c>
      <c r="D6" s="340">
        <f aca="true" t="shared" si="1" ref="D6:AA6">+D7</f>
        <v>0</v>
      </c>
      <c r="E6" s="60">
        <f t="shared" si="1"/>
        <v>6829781</v>
      </c>
      <c r="F6" s="59">
        <f t="shared" si="1"/>
        <v>7729782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374612</v>
      </c>
      <c r="T6" s="60">
        <f t="shared" si="1"/>
        <v>0</v>
      </c>
      <c r="U6" s="60">
        <f t="shared" si="1"/>
        <v>0</v>
      </c>
      <c r="V6" s="59">
        <f t="shared" si="1"/>
        <v>374612</v>
      </c>
      <c r="W6" s="59">
        <f t="shared" si="1"/>
        <v>374612</v>
      </c>
      <c r="X6" s="60">
        <f t="shared" si="1"/>
        <v>7729782</v>
      </c>
      <c r="Y6" s="59">
        <f t="shared" si="1"/>
        <v>-7355170</v>
      </c>
      <c r="Z6" s="61">
        <f>+IF(X6&lt;&gt;0,+(Y6/X6)*100,0)</f>
        <v>-95.15365375116659</v>
      </c>
      <c r="AA6" s="62">
        <f t="shared" si="1"/>
        <v>7729782</v>
      </c>
    </row>
    <row r="7" spans="1:27" ht="13.5">
      <c r="A7" s="291" t="s">
        <v>229</v>
      </c>
      <c r="B7" s="142"/>
      <c r="C7" s="60">
        <v>2501000</v>
      </c>
      <c r="D7" s="340"/>
      <c r="E7" s="60">
        <v>6829781</v>
      </c>
      <c r="F7" s="59">
        <v>7729782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374612</v>
      </c>
      <c r="T7" s="60"/>
      <c r="U7" s="60"/>
      <c r="V7" s="59">
        <v>374612</v>
      </c>
      <c r="W7" s="59">
        <v>374612</v>
      </c>
      <c r="X7" s="60">
        <v>7729782</v>
      </c>
      <c r="Y7" s="59">
        <v>-7355170</v>
      </c>
      <c r="Z7" s="61">
        <v>-95.15</v>
      </c>
      <c r="AA7" s="62">
        <v>7729782</v>
      </c>
    </row>
    <row r="8" spans="1:27" ht="13.5">
      <c r="A8" s="361" t="s">
        <v>206</v>
      </c>
      <c r="B8" s="142"/>
      <c r="C8" s="60">
        <f aca="true" t="shared" si="2" ref="C8:Y8">SUM(C9:C10)</f>
        <v>561</v>
      </c>
      <c r="D8" s="340">
        <f t="shared" si="2"/>
        <v>0</v>
      </c>
      <c r="E8" s="60">
        <f t="shared" si="2"/>
        <v>1760209</v>
      </c>
      <c r="F8" s="59">
        <f t="shared" si="2"/>
        <v>1960209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199059</v>
      </c>
      <c r="M8" s="60">
        <f t="shared" si="2"/>
        <v>357304</v>
      </c>
      <c r="N8" s="59">
        <f t="shared" si="2"/>
        <v>556363</v>
      </c>
      <c r="O8" s="59">
        <f t="shared" si="2"/>
        <v>0</v>
      </c>
      <c r="P8" s="60">
        <f t="shared" si="2"/>
        <v>80703</v>
      </c>
      <c r="Q8" s="60">
        <f t="shared" si="2"/>
        <v>0</v>
      </c>
      <c r="R8" s="59">
        <f t="shared" si="2"/>
        <v>80703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637066</v>
      </c>
      <c r="X8" s="60">
        <f t="shared" si="2"/>
        <v>1960209</v>
      </c>
      <c r="Y8" s="59">
        <f t="shared" si="2"/>
        <v>-1323143</v>
      </c>
      <c r="Z8" s="61">
        <f>+IF(X8&lt;&gt;0,+(Y8/X8)*100,0)</f>
        <v>-67.50009820381399</v>
      </c>
      <c r="AA8" s="62">
        <f>SUM(AA9:AA10)</f>
        <v>1960209</v>
      </c>
    </row>
    <row r="9" spans="1:27" ht="13.5">
      <c r="A9" s="291" t="s">
        <v>230</v>
      </c>
      <c r="B9" s="142"/>
      <c r="C9" s="60">
        <v>561</v>
      </c>
      <c r="D9" s="340"/>
      <c r="E9" s="60">
        <v>1760209</v>
      </c>
      <c r="F9" s="59">
        <v>1470209</v>
      </c>
      <c r="G9" s="59"/>
      <c r="H9" s="60"/>
      <c r="I9" s="60"/>
      <c r="J9" s="59"/>
      <c r="K9" s="59"/>
      <c r="L9" s="60">
        <v>199059</v>
      </c>
      <c r="M9" s="60">
        <v>157868</v>
      </c>
      <c r="N9" s="59">
        <v>356927</v>
      </c>
      <c r="O9" s="59"/>
      <c r="P9" s="60"/>
      <c r="Q9" s="60"/>
      <c r="R9" s="59"/>
      <c r="S9" s="59"/>
      <c r="T9" s="60"/>
      <c r="U9" s="60"/>
      <c r="V9" s="59"/>
      <c r="W9" s="59">
        <v>356927</v>
      </c>
      <c r="X9" s="60">
        <v>1470209</v>
      </c>
      <c r="Y9" s="59">
        <v>-1113282</v>
      </c>
      <c r="Z9" s="61">
        <v>-75.72</v>
      </c>
      <c r="AA9" s="62">
        <v>1470209</v>
      </c>
    </row>
    <row r="10" spans="1:27" ht="13.5">
      <c r="A10" s="291" t="s">
        <v>231</v>
      </c>
      <c r="B10" s="142"/>
      <c r="C10" s="60"/>
      <c r="D10" s="340"/>
      <c r="E10" s="60"/>
      <c r="F10" s="59">
        <v>490000</v>
      </c>
      <c r="G10" s="59"/>
      <c r="H10" s="60"/>
      <c r="I10" s="60"/>
      <c r="J10" s="59"/>
      <c r="K10" s="59"/>
      <c r="L10" s="60"/>
      <c r="M10" s="60">
        <v>199436</v>
      </c>
      <c r="N10" s="59">
        <v>199436</v>
      </c>
      <c r="O10" s="59"/>
      <c r="P10" s="60">
        <v>80703</v>
      </c>
      <c r="Q10" s="60"/>
      <c r="R10" s="59">
        <v>80703</v>
      </c>
      <c r="S10" s="59"/>
      <c r="T10" s="60"/>
      <c r="U10" s="60"/>
      <c r="V10" s="59"/>
      <c r="W10" s="59">
        <v>280139</v>
      </c>
      <c r="X10" s="60">
        <v>490000</v>
      </c>
      <c r="Y10" s="59">
        <v>-209861</v>
      </c>
      <c r="Z10" s="61">
        <v>-42.83</v>
      </c>
      <c r="AA10" s="62">
        <v>490000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300000</v>
      </c>
      <c r="D15" s="340">
        <f t="shared" si="5"/>
        <v>0</v>
      </c>
      <c r="E15" s="60">
        <f t="shared" si="5"/>
        <v>940150</v>
      </c>
      <c r="F15" s="59">
        <f t="shared" si="5"/>
        <v>828000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828000</v>
      </c>
      <c r="Y15" s="59">
        <f t="shared" si="5"/>
        <v>-828000</v>
      </c>
      <c r="Z15" s="61">
        <f>+IF(X15&lt;&gt;0,+(Y15/X15)*100,0)</f>
        <v>-100</v>
      </c>
      <c r="AA15" s="62">
        <f>SUM(AA16:AA20)</f>
        <v>828000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300000</v>
      </c>
      <c r="D20" s="340"/>
      <c r="E20" s="60">
        <v>940150</v>
      </c>
      <c r="F20" s="59">
        <v>828000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828000</v>
      </c>
      <c r="Y20" s="59">
        <v>-828000</v>
      </c>
      <c r="Z20" s="61">
        <v>-100</v>
      </c>
      <c r="AA20" s="62">
        <v>828000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203938</v>
      </c>
      <c r="F22" s="345">
        <f t="shared" si="6"/>
        <v>194000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194000</v>
      </c>
      <c r="Y22" s="345">
        <f t="shared" si="6"/>
        <v>-194000</v>
      </c>
      <c r="Z22" s="336">
        <f>+IF(X22&lt;&gt;0,+(Y22/X22)*100,0)</f>
        <v>-100</v>
      </c>
      <c r="AA22" s="350">
        <f>SUM(AA23:AA32)</f>
        <v>194000</v>
      </c>
    </row>
    <row r="23" spans="1:27" ht="13.5">
      <c r="A23" s="361" t="s">
        <v>237</v>
      </c>
      <c r="B23" s="142"/>
      <c r="C23" s="60"/>
      <c r="D23" s="340"/>
      <c r="E23" s="60">
        <v>73360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>
        <v>194000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194000</v>
      </c>
      <c r="Y25" s="59">
        <v>-194000</v>
      </c>
      <c r="Z25" s="61">
        <v>-100</v>
      </c>
      <c r="AA25" s="62">
        <v>194000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130578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2721784</v>
      </c>
      <c r="D40" s="344">
        <f t="shared" si="9"/>
        <v>0</v>
      </c>
      <c r="E40" s="343">
        <f t="shared" si="9"/>
        <v>1151000</v>
      </c>
      <c r="F40" s="345">
        <f t="shared" si="9"/>
        <v>2655216</v>
      </c>
      <c r="G40" s="345">
        <f t="shared" si="9"/>
        <v>790694</v>
      </c>
      <c r="H40" s="343">
        <f t="shared" si="9"/>
        <v>785742</v>
      </c>
      <c r="I40" s="343">
        <f t="shared" si="9"/>
        <v>824461</v>
      </c>
      <c r="J40" s="345">
        <f t="shared" si="9"/>
        <v>2400897</v>
      </c>
      <c r="K40" s="345">
        <f t="shared" si="9"/>
        <v>399101</v>
      </c>
      <c r="L40" s="343">
        <f t="shared" si="9"/>
        <v>453171</v>
      </c>
      <c r="M40" s="343">
        <f t="shared" si="9"/>
        <v>1282294</v>
      </c>
      <c r="N40" s="345">
        <f t="shared" si="9"/>
        <v>2134566</v>
      </c>
      <c r="O40" s="345">
        <f t="shared" si="9"/>
        <v>579558</v>
      </c>
      <c r="P40" s="343">
        <f t="shared" si="9"/>
        <v>423355</v>
      </c>
      <c r="Q40" s="343">
        <f t="shared" si="9"/>
        <v>954776</v>
      </c>
      <c r="R40" s="345">
        <f t="shared" si="9"/>
        <v>1957689</v>
      </c>
      <c r="S40" s="345">
        <f t="shared" si="9"/>
        <v>1532779</v>
      </c>
      <c r="T40" s="343">
        <f t="shared" si="9"/>
        <v>493993</v>
      </c>
      <c r="U40" s="343">
        <f t="shared" si="9"/>
        <v>1399042</v>
      </c>
      <c r="V40" s="345">
        <f t="shared" si="9"/>
        <v>3425814</v>
      </c>
      <c r="W40" s="345">
        <f t="shared" si="9"/>
        <v>9918966</v>
      </c>
      <c r="X40" s="343">
        <f t="shared" si="9"/>
        <v>2655216</v>
      </c>
      <c r="Y40" s="345">
        <f t="shared" si="9"/>
        <v>7263750</v>
      </c>
      <c r="Z40" s="336">
        <f>+IF(X40&lt;&gt;0,+(Y40/X40)*100,0)</f>
        <v>273.5653144602925</v>
      </c>
      <c r="AA40" s="350">
        <f>SUM(AA41:AA49)</f>
        <v>2655216</v>
      </c>
    </row>
    <row r="41" spans="1:27" ht="13.5">
      <c r="A41" s="361" t="s">
        <v>248</v>
      </c>
      <c r="B41" s="142"/>
      <c r="C41" s="362"/>
      <c r="D41" s="363"/>
      <c r="E41" s="362"/>
      <c r="F41" s="364">
        <v>388522</v>
      </c>
      <c r="G41" s="364">
        <v>65416</v>
      </c>
      <c r="H41" s="362">
        <v>427144</v>
      </c>
      <c r="I41" s="362">
        <v>388831</v>
      </c>
      <c r="J41" s="364">
        <v>881391</v>
      </c>
      <c r="K41" s="364">
        <v>137246</v>
      </c>
      <c r="L41" s="362">
        <v>184976</v>
      </c>
      <c r="M41" s="362">
        <v>76319</v>
      </c>
      <c r="N41" s="364">
        <v>398541</v>
      </c>
      <c r="O41" s="364">
        <v>56392</v>
      </c>
      <c r="P41" s="362">
        <v>69555</v>
      </c>
      <c r="Q41" s="362">
        <v>197298</v>
      </c>
      <c r="R41" s="364">
        <v>323245</v>
      </c>
      <c r="S41" s="364">
        <v>214410</v>
      </c>
      <c r="T41" s="362">
        <v>221421</v>
      </c>
      <c r="U41" s="362">
        <v>716802</v>
      </c>
      <c r="V41" s="364">
        <v>1152633</v>
      </c>
      <c r="W41" s="364">
        <v>2755810</v>
      </c>
      <c r="X41" s="362">
        <v>388522</v>
      </c>
      <c r="Y41" s="364">
        <v>2367288</v>
      </c>
      <c r="Z41" s="365">
        <v>609.31</v>
      </c>
      <c r="AA41" s="366">
        <v>388522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36009</v>
      </c>
      <c r="Q42" s="54">
        <f t="shared" si="10"/>
        <v>0</v>
      </c>
      <c r="R42" s="53">
        <f t="shared" si="10"/>
        <v>36009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36009</v>
      </c>
      <c r="X42" s="54">
        <f t="shared" si="10"/>
        <v>0</v>
      </c>
      <c r="Y42" s="53">
        <f t="shared" si="10"/>
        <v>36009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>
        <v>405172</v>
      </c>
      <c r="G43" s="370"/>
      <c r="H43" s="305"/>
      <c r="I43" s="305"/>
      <c r="J43" s="370"/>
      <c r="K43" s="370"/>
      <c r="L43" s="305"/>
      <c r="M43" s="305"/>
      <c r="N43" s="370"/>
      <c r="O43" s="370">
        <v>142462</v>
      </c>
      <c r="P43" s="305"/>
      <c r="Q43" s="305"/>
      <c r="R43" s="370">
        <v>142462</v>
      </c>
      <c r="S43" s="370"/>
      <c r="T43" s="305"/>
      <c r="U43" s="305"/>
      <c r="V43" s="370"/>
      <c r="W43" s="370">
        <v>142462</v>
      </c>
      <c r="X43" s="305">
        <v>405172</v>
      </c>
      <c r="Y43" s="370">
        <v>-262710</v>
      </c>
      <c r="Z43" s="371">
        <v>-64.84</v>
      </c>
      <c r="AA43" s="303">
        <v>405172</v>
      </c>
    </row>
    <row r="44" spans="1:27" ht="13.5">
      <c r="A44" s="361" t="s">
        <v>251</v>
      </c>
      <c r="B44" s="136"/>
      <c r="C44" s="60"/>
      <c r="D44" s="368"/>
      <c r="E44" s="54"/>
      <c r="F44" s="53">
        <v>77333</v>
      </c>
      <c r="G44" s="53"/>
      <c r="H44" s="54">
        <v>10633</v>
      </c>
      <c r="I44" s="54">
        <v>20113</v>
      </c>
      <c r="J44" s="53">
        <v>30746</v>
      </c>
      <c r="K44" s="53">
        <v>82572</v>
      </c>
      <c r="L44" s="54">
        <v>4075</v>
      </c>
      <c r="M44" s="54">
        <v>6070</v>
      </c>
      <c r="N44" s="53">
        <v>92717</v>
      </c>
      <c r="O44" s="53">
        <v>127691</v>
      </c>
      <c r="P44" s="54">
        <v>119584</v>
      </c>
      <c r="Q44" s="54">
        <v>512045</v>
      </c>
      <c r="R44" s="53">
        <v>759320</v>
      </c>
      <c r="S44" s="53">
        <v>380291</v>
      </c>
      <c r="T44" s="54">
        <v>17834</v>
      </c>
      <c r="U44" s="54">
        <v>35715</v>
      </c>
      <c r="V44" s="53">
        <v>433840</v>
      </c>
      <c r="W44" s="53">
        <v>1316623</v>
      </c>
      <c r="X44" s="54">
        <v>77333</v>
      </c>
      <c r="Y44" s="53">
        <v>1239290</v>
      </c>
      <c r="Z44" s="94">
        <v>1602.54</v>
      </c>
      <c r="AA44" s="95">
        <v>77333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>
        <v>1272000</v>
      </c>
      <c r="G48" s="53"/>
      <c r="H48" s="54">
        <v>306948</v>
      </c>
      <c r="I48" s="54">
        <v>165515</v>
      </c>
      <c r="J48" s="53">
        <v>472463</v>
      </c>
      <c r="K48" s="53">
        <v>57630</v>
      </c>
      <c r="L48" s="54">
        <v>74450</v>
      </c>
      <c r="M48" s="54">
        <v>168894</v>
      </c>
      <c r="N48" s="53">
        <v>300974</v>
      </c>
      <c r="O48" s="53"/>
      <c r="P48" s="54">
        <v>4266</v>
      </c>
      <c r="Q48" s="54">
        <v>2102</v>
      </c>
      <c r="R48" s="53">
        <v>6368</v>
      </c>
      <c r="S48" s="53"/>
      <c r="T48" s="54">
        <v>162300</v>
      </c>
      <c r="U48" s="54">
        <v>264005</v>
      </c>
      <c r="V48" s="53">
        <v>426305</v>
      </c>
      <c r="W48" s="53">
        <v>1206110</v>
      </c>
      <c r="X48" s="54">
        <v>1272000</v>
      </c>
      <c r="Y48" s="53">
        <v>-65890</v>
      </c>
      <c r="Z48" s="94">
        <v>-5.18</v>
      </c>
      <c r="AA48" s="95">
        <v>1272000</v>
      </c>
    </row>
    <row r="49" spans="1:27" ht="13.5">
      <c r="A49" s="361" t="s">
        <v>93</v>
      </c>
      <c r="B49" s="136"/>
      <c r="C49" s="54">
        <v>2721784</v>
      </c>
      <c r="D49" s="368"/>
      <c r="E49" s="54">
        <v>1151000</v>
      </c>
      <c r="F49" s="53">
        <v>512189</v>
      </c>
      <c r="G49" s="53">
        <v>725278</v>
      </c>
      <c r="H49" s="54">
        <v>41017</v>
      </c>
      <c r="I49" s="54">
        <v>250002</v>
      </c>
      <c r="J49" s="53">
        <v>1016297</v>
      </c>
      <c r="K49" s="53">
        <v>121653</v>
      </c>
      <c r="L49" s="54">
        <v>189670</v>
      </c>
      <c r="M49" s="54">
        <v>1031011</v>
      </c>
      <c r="N49" s="53">
        <v>1342334</v>
      </c>
      <c r="O49" s="53">
        <v>253013</v>
      </c>
      <c r="P49" s="54">
        <v>193941</v>
      </c>
      <c r="Q49" s="54">
        <v>243331</v>
      </c>
      <c r="R49" s="53">
        <v>690285</v>
      </c>
      <c r="S49" s="53">
        <v>938078</v>
      </c>
      <c r="T49" s="54">
        <v>92438</v>
      </c>
      <c r="U49" s="54">
        <v>382520</v>
      </c>
      <c r="V49" s="53">
        <v>1413036</v>
      </c>
      <c r="W49" s="53">
        <v>4461952</v>
      </c>
      <c r="X49" s="54">
        <v>512189</v>
      </c>
      <c r="Y49" s="53">
        <v>3949763</v>
      </c>
      <c r="Z49" s="94">
        <v>771.15</v>
      </c>
      <c r="AA49" s="95">
        <v>512189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5523345</v>
      </c>
      <c r="D60" s="346">
        <f t="shared" si="14"/>
        <v>0</v>
      </c>
      <c r="E60" s="219">
        <f t="shared" si="14"/>
        <v>10885078</v>
      </c>
      <c r="F60" s="264">
        <f t="shared" si="14"/>
        <v>13367207</v>
      </c>
      <c r="G60" s="264">
        <f t="shared" si="14"/>
        <v>790694</v>
      </c>
      <c r="H60" s="219">
        <f t="shared" si="14"/>
        <v>785742</v>
      </c>
      <c r="I60" s="219">
        <f t="shared" si="14"/>
        <v>824461</v>
      </c>
      <c r="J60" s="264">
        <f t="shared" si="14"/>
        <v>2400897</v>
      </c>
      <c r="K60" s="264">
        <f t="shared" si="14"/>
        <v>399101</v>
      </c>
      <c r="L60" s="219">
        <f t="shared" si="14"/>
        <v>652230</v>
      </c>
      <c r="M60" s="219">
        <f t="shared" si="14"/>
        <v>1639598</v>
      </c>
      <c r="N60" s="264">
        <f t="shared" si="14"/>
        <v>2690929</v>
      </c>
      <c r="O60" s="264">
        <f t="shared" si="14"/>
        <v>579558</v>
      </c>
      <c r="P60" s="219">
        <f t="shared" si="14"/>
        <v>504058</v>
      </c>
      <c r="Q60" s="219">
        <f t="shared" si="14"/>
        <v>954776</v>
      </c>
      <c r="R60" s="264">
        <f t="shared" si="14"/>
        <v>2038392</v>
      </c>
      <c r="S60" s="264">
        <f t="shared" si="14"/>
        <v>1907391</v>
      </c>
      <c r="T60" s="219">
        <f t="shared" si="14"/>
        <v>493993</v>
      </c>
      <c r="U60" s="219">
        <f t="shared" si="14"/>
        <v>1399042</v>
      </c>
      <c r="V60" s="264">
        <f t="shared" si="14"/>
        <v>3800426</v>
      </c>
      <c r="W60" s="264">
        <f t="shared" si="14"/>
        <v>10930644</v>
      </c>
      <c r="X60" s="219">
        <f t="shared" si="14"/>
        <v>13367207</v>
      </c>
      <c r="Y60" s="264">
        <f t="shared" si="14"/>
        <v>-2436563</v>
      </c>
      <c r="Z60" s="337">
        <f>+IF(X60&lt;&gt;0,+(Y60/X60)*100,0)</f>
        <v>-18.227914028712206</v>
      </c>
      <c r="AA60" s="232">
        <f>+AA57+AA54+AA51+AA40+AA37+AA34+AA22+AA5</f>
        <v>13367207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36009</v>
      </c>
      <c r="Q62" s="347">
        <f t="shared" si="15"/>
        <v>0</v>
      </c>
      <c r="R62" s="349">
        <f t="shared" si="15"/>
        <v>36009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36009</v>
      </c>
      <c r="X62" s="347">
        <f t="shared" si="15"/>
        <v>0</v>
      </c>
      <c r="Y62" s="349">
        <f t="shared" si="15"/>
        <v>36009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>
        <v>36009</v>
      </c>
      <c r="Q63" s="60"/>
      <c r="R63" s="59">
        <v>36009</v>
      </c>
      <c r="S63" s="59"/>
      <c r="T63" s="60"/>
      <c r="U63" s="60"/>
      <c r="V63" s="59"/>
      <c r="W63" s="59">
        <v>36009</v>
      </c>
      <c r="X63" s="60"/>
      <c r="Y63" s="59">
        <v>36009</v>
      </c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139499583</v>
      </c>
      <c r="D5" s="153">
        <f>SUM(D6:D8)</f>
        <v>0</v>
      </c>
      <c r="E5" s="154">
        <f t="shared" si="0"/>
        <v>161452723</v>
      </c>
      <c r="F5" s="100">
        <f t="shared" si="0"/>
        <v>193780147</v>
      </c>
      <c r="G5" s="100">
        <f t="shared" si="0"/>
        <v>72087556</v>
      </c>
      <c r="H5" s="100">
        <f t="shared" si="0"/>
        <v>263993</v>
      </c>
      <c r="I5" s="100">
        <f t="shared" si="0"/>
        <v>950268</v>
      </c>
      <c r="J5" s="100">
        <f t="shared" si="0"/>
        <v>73301817</v>
      </c>
      <c r="K5" s="100">
        <f t="shared" si="0"/>
        <v>360550</v>
      </c>
      <c r="L5" s="100">
        <f t="shared" si="0"/>
        <v>44776239</v>
      </c>
      <c r="M5" s="100">
        <f t="shared" si="0"/>
        <v>270942</v>
      </c>
      <c r="N5" s="100">
        <f t="shared" si="0"/>
        <v>45407731</v>
      </c>
      <c r="O5" s="100">
        <f t="shared" si="0"/>
        <v>45455947</v>
      </c>
      <c r="P5" s="100">
        <f t="shared" si="0"/>
        <v>693904</v>
      </c>
      <c r="Q5" s="100">
        <f t="shared" si="0"/>
        <v>32527901</v>
      </c>
      <c r="R5" s="100">
        <f t="shared" si="0"/>
        <v>78677752</v>
      </c>
      <c r="S5" s="100">
        <f t="shared" si="0"/>
        <v>423969</v>
      </c>
      <c r="T5" s="100">
        <f t="shared" si="0"/>
        <v>1407920</v>
      </c>
      <c r="U5" s="100">
        <f t="shared" si="0"/>
        <v>218952</v>
      </c>
      <c r="V5" s="100">
        <f t="shared" si="0"/>
        <v>2050841</v>
      </c>
      <c r="W5" s="100">
        <f t="shared" si="0"/>
        <v>199438141</v>
      </c>
      <c r="X5" s="100">
        <f t="shared" si="0"/>
        <v>161452716</v>
      </c>
      <c r="Y5" s="100">
        <f t="shared" si="0"/>
        <v>37985425</v>
      </c>
      <c r="Z5" s="137">
        <f>+IF(X5&lt;&gt;0,+(Y5/X5)*100,0)</f>
        <v>23.52727531694171</v>
      </c>
      <c r="AA5" s="153">
        <f>SUM(AA6:AA8)</f>
        <v>193780147</v>
      </c>
    </row>
    <row r="6" spans="1:27" ht="13.5">
      <c r="A6" s="138" t="s">
        <v>75</v>
      </c>
      <c r="B6" s="136"/>
      <c r="C6" s="155">
        <v>216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139499367</v>
      </c>
      <c r="D7" s="157"/>
      <c r="E7" s="158">
        <v>161452723</v>
      </c>
      <c r="F7" s="159">
        <v>193780147</v>
      </c>
      <c r="G7" s="159">
        <v>72087556</v>
      </c>
      <c r="H7" s="159">
        <v>263993</v>
      </c>
      <c r="I7" s="159">
        <v>950268</v>
      </c>
      <c r="J7" s="159">
        <v>73301817</v>
      </c>
      <c r="K7" s="159">
        <v>360550</v>
      </c>
      <c r="L7" s="159">
        <v>44776239</v>
      </c>
      <c r="M7" s="159">
        <v>270942</v>
      </c>
      <c r="N7" s="159">
        <v>45407731</v>
      </c>
      <c r="O7" s="159">
        <v>45455947</v>
      </c>
      <c r="P7" s="159">
        <v>693904</v>
      </c>
      <c r="Q7" s="159">
        <v>32527901</v>
      </c>
      <c r="R7" s="159">
        <v>78677752</v>
      </c>
      <c r="S7" s="159">
        <v>423969</v>
      </c>
      <c r="T7" s="159">
        <v>1407920</v>
      </c>
      <c r="U7" s="159">
        <v>218952</v>
      </c>
      <c r="V7" s="159">
        <v>2050841</v>
      </c>
      <c r="W7" s="159">
        <v>199438141</v>
      </c>
      <c r="X7" s="159">
        <v>161452716</v>
      </c>
      <c r="Y7" s="159">
        <v>37985425</v>
      </c>
      <c r="Z7" s="141">
        <v>23.53</v>
      </c>
      <c r="AA7" s="157">
        <v>193780147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2278609</v>
      </c>
      <c r="D9" s="153">
        <f>SUM(D10:D14)</f>
        <v>0</v>
      </c>
      <c r="E9" s="154">
        <f t="shared" si="1"/>
        <v>3205626</v>
      </c>
      <c r="F9" s="100">
        <f t="shared" si="1"/>
        <v>2461617</v>
      </c>
      <c r="G9" s="100">
        <f t="shared" si="1"/>
        <v>218471</v>
      </c>
      <c r="H9" s="100">
        <f t="shared" si="1"/>
        <v>165786</v>
      </c>
      <c r="I9" s="100">
        <f t="shared" si="1"/>
        <v>131882</v>
      </c>
      <c r="J9" s="100">
        <f t="shared" si="1"/>
        <v>516139</v>
      </c>
      <c r="K9" s="100">
        <f t="shared" si="1"/>
        <v>97881</v>
      </c>
      <c r="L9" s="100">
        <f t="shared" si="1"/>
        <v>138255</v>
      </c>
      <c r="M9" s="100">
        <f t="shared" si="1"/>
        <v>151661</v>
      </c>
      <c r="N9" s="100">
        <f t="shared" si="1"/>
        <v>387797</v>
      </c>
      <c r="O9" s="100">
        <f t="shared" si="1"/>
        <v>165140</v>
      </c>
      <c r="P9" s="100">
        <f t="shared" si="1"/>
        <v>181609</v>
      </c>
      <c r="Q9" s="100">
        <f t="shared" si="1"/>
        <v>186790</v>
      </c>
      <c r="R9" s="100">
        <f t="shared" si="1"/>
        <v>533539</v>
      </c>
      <c r="S9" s="100">
        <f t="shared" si="1"/>
        <v>165571</v>
      </c>
      <c r="T9" s="100">
        <f t="shared" si="1"/>
        <v>216935</v>
      </c>
      <c r="U9" s="100">
        <f t="shared" si="1"/>
        <v>232630</v>
      </c>
      <c r="V9" s="100">
        <f t="shared" si="1"/>
        <v>615136</v>
      </c>
      <c r="W9" s="100">
        <f t="shared" si="1"/>
        <v>2052611</v>
      </c>
      <c r="X9" s="100">
        <f t="shared" si="1"/>
        <v>3205632</v>
      </c>
      <c r="Y9" s="100">
        <f t="shared" si="1"/>
        <v>-1153021</v>
      </c>
      <c r="Z9" s="137">
        <f>+IF(X9&lt;&gt;0,+(Y9/X9)*100,0)</f>
        <v>-35.96860151134004</v>
      </c>
      <c r="AA9" s="153">
        <f>SUM(AA10:AA14)</f>
        <v>2461617</v>
      </c>
    </row>
    <row r="10" spans="1:27" ht="13.5">
      <c r="A10" s="138" t="s">
        <v>79</v>
      </c>
      <c r="B10" s="136"/>
      <c r="C10" s="155">
        <v>87700</v>
      </c>
      <c r="D10" s="155"/>
      <c r="E10" s="156">
        <v>759637</v>
      </c>
      <c r="F10" s="60">
        <v>815617</v>
      </c>
      <c r="G10" s="60">
        <v>21740</v>
      </c>
      <c r="H10" s="60">
        <v>17174</v>
      </c>
      <c r="I10" s="60">
        <v>2031</v>
      </c>
      <c r="J10" s="60">
        <v>40945</v>
      </c>
      <c r="K10" s="60">
        <v>10767</v>
      </c>
      <c r="L10" s="60">
        <v>13510</v>
      </c>
      <c r="M10" s="60">
        <v>8689</v>
      </c>
      <c r="N10" s="60">
        <v>32966</v>
      </c>
      <c r="O10" s="60">
        <v>5996</v>
      </c>
      <c r="P10" s="60">
        <v>3506</v>
      </c>
      <c r="Q10" s="60">
        <v>18036</v>
      </c>
      <c r="R10" s="60">
        <v>27538</v>
      </c>
      <c r="S10" s="60">
        <v>10865</v>
      </c>
      <c r="T10" s="60">
        <v>2978</v>
      </c>
      <c r="U10" s="60">
        <v>7420</v>
      </c>
      <c r="V10" s="60">
        <v>21263</v>
      </c>
      <c r="W10" s="60">
        <v>122712</v>
      </c>
      <c r="X10" s="60">
        <v>759636</v>
      </c>
      <c r="Y10" s="60">
        <v>-636924</v>
      </c>
      <c r="Z10" s="140">
        <v>-83.85</v>
      </c>
      <c r="AA10" s="155">
        <v>815617</v>
      </c>
    </row>
    <row r="11" spans="1:27" ht="13.5">
      <c r="A11" s="138" t="s">
        <v>80</v>
      </c>
      <c r="B11" s="136"/>
      <c r="C11" s="155">
        <v>12745</v>
      </c>
      <c r="D11" s="155"/>
      <c r="E11" s="156"/>
      <c r="F11" s="60"/>
      <c r="G11" s="60">
        <v>68</v>
      </c>
      <c r="H11" s="60"/>
      <c r="I11" s="60"/>
      <c r="J11" s="60">
        <v>68</v>
      </c>
      <c r="K11" s="60">
        <v>203</v>
      </c>
      <c r="L11" s="60">
        <v>67</v>
      </c>
      <c r="M11" s="60">
        <v>116</v>
      </c>
      <c r="N11" s="60">
        <v>386</v>
      </c>
      <c r="O11" s="60">
        <v>135</v>
      </c>
      <c r="P11" s="60">
        <v>68</v>
      </c>
      <c r="Q11" s="60">
        <v>68</v>
      </c>
      <c r="R11" s="60">
        <v>271</v>
      </c>
      <c r="S11" s="60">
        <v>2041</v>
      </c>
      <c r="T11" s="60">
        <v>2108</v>
      </c>
      <c r="U11" s="60"/>
      <c r="V11" s="60">
        <v>4149</v>
      </c>
      <c r="W11" s="60">
        <v>4874</v>
      </c>
      <c r="X11" s="60"/>
      <c r="Y11" s="60">
        <v>4874</v>
      </c>
      <c r="Z11" s="140">
        <v>0</v>
      </c>
      <c r="AA11" s="155"/>
    </row>
    <row r="12" spans="1:27" ht="13.5">
      <c r="A12" s="138" t="s">
        <v>81</v>
      </c>
      <c r="B12" s="136"/>
      <c r="C12" s="155">
        <v>2178164</v>
      </c>
      <c r="D12" s="155"/>
      <c r="E12" s="156">
        <v>2445989</v>
      </c>
      <c r="F12" s="60">
        <v>1646000</v>
      </c>
      <c r="G12" s="60">
        <v>196663</v>
      </c>
      <c r="H12" s="60">
        <v>148612</v>
      </c>
      <c r="I12" s="60">
        <v>129851</v>
      </c>
      <c r="J12" s="60">
        <v>475126</v>
      </c>
      <c r="K12" s="60">
        <v>86911</v>
      </c>
      <c r="L12" s="60">
        <v>124678</v>
      </c>
      <c r="M12" s="60">
        <v>142856</v>
      </c>
      <c r="N12" s="60">
        <v>354445</v>
      </c>
      <c r="O12" s="60">
        <v>159009</v>
      </c>
      <c r="P12" s="60">
        <v>178035</v>
      </c>
      <c r="Q12" s="60">
        <v>168686</v>
      </c>
      <c r="R12" s="60">
        <v>505730</v>
      </c>
      <c r="S12" s="60">
        <v>152665</v>
      </c>
      <c r="T12" s="60">
        <v>211849</v>
      </c>
      <c r="U12" s="60">
        <v>225210</v>
      </c>
      <c r="V12" s="60">
        <v>589724</v>
      </c>
      <c r="W12" s="60">
        <v>1925025</v>
      </c>
      <c r="X12" s="60">
        <v>2445996</v>
      </c>
      <c r="Y12" s="60">
        <v>-520971</v>
      </c>
      <c r="Z12" s="140">
        <v>-21.3</v>
      </c>
      <c r="AA12" s="155">
        <v>1646000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37254364</v>
      </c>
      <c r="D15" s="153">
        <f>SUM(D16:D18)</f>
        <v>0</v>
      </c>
      <c r="E15" s="154">
        <f t="shared" si="2"/>
        <v>80505838</v>
      </c>
      <c r="F15" s="100">
        <f t="shared" si="2"/>
        <v>83222826</v>
      </c>
      <c r="G15" s="100">
        <f t="shared" si="2"/>
        <v>12828</v>
      </c>
      <c r="H15" s="100">
        <f t="shared" si="2"/>
        <v>15324</v>
      </c>
      <c r="I15" s="100">
        <f t="shared" si="2"/>
        <v>11243</v>
      </c>
      <c r="J15" s="100">
        <f t="shared" si="2"/>
        <v>39395</v>
      </c>
      <c r="K15" s="100">
        <f t="shared" si="2"/>
        <v>1084555</v>
      </c>
      <c r="L15" s="100">
        <f t="shared" si="2"/>
        <v>7529322</v>
      </c>
      <c r="M15" s="100">
        <f t="shared" si="2"/>
        <v>-1177</v>
      </c>
      <c r="N15" s="100">
        <f t="shared" si="2"/>
        <v>8612700</v>
      </c>
      <c r="O15" s="100">
        <f t="shared" si="2"/>
        <v>10662179</v>
      </c>
      <c r="P15" s="100">
        <f t="shared" si="2"/>
        <v>13092</v>
      </c>
      <c r="Q15" s="100">
        <f t="shared" si="2"/>
        <v>-23144</v>
      </c>
      <c r="R15" s="100">
        <f t="shared" si="2"/>
        <v>10652127</v>
      </c>
      <c r="S15" s="100">
        <f t="shared" si="2"/>
        <v>10717411</v>
      </c>
      <c r="T15" s="100">
        <f t="shared" si="2"/>
        <v>-25842</v>
      </c>
      <c r="U15" s="100">
        <f t="shared" si="2"/>
        <v>121</v>
      </c>
      <c r="V15" s="100">
        <f t="shared" si="2"/>
        <v>10691690</v>
      </c>
      <c r="W15" s="100">
        <f t="shared" si="2"/>
        <v>29995912</v>
      </c>
      <c r="X15" s="100">
        <f t="shared" si="2"/>
        <v>80504592</v>
      </c>
      <c r="Y15" s="100">
        <f t="shared" si="2"/>
        <v>-50508680</v>
      </c>
      <c r="Z15" s="137">
        <f>+IF(X15&lt;&gt;0,+(Y15/X15)*100,0)</f>
        <v>-62.74012294851454</v>
      </c>
      <c r="AA15" s="153">
        <f>SUM(AA16:AA18)</f>
        <v>83222826</v>
      </c>
    </row>
    <row r="16" spans="1:27" ht="13.5">
      <c r="A16" s="138" t="s">
        <v>85</v>
      </c>
      <c r="B16" s="136"/>
      <c r="C16" s="155">
        <v>83477</v>
      </c>
      <c r="D16" s="155"/>
      <c r="E16" s="156"/>
      <c r="F16" s="60">
        <v>108826</v>
      </c>
      <c r="G16" s="60">
        <v>12828</v>
      </c>
      <c r="H16" s="60">
        <v>15324</v>
      </c>
      <c r="I16" s="60">
        <v>11243</v>
      </c>
      <c r="J16" s="60">
        <v>39395</v>
      </c>
      <c r="K16" s="60">
        <v>5018</v>
      </c>
      <c r="L16" s="60">
        <v>8287</v>
      </c>
      <c r="M16" s="60">
        <v>1713</v>
      </c>
      <c r="N16" s="60">
        <v>15018</v>
      </c>
      <c r="O16" s="60">
        <v>8505</v>
      </c>
      <c r="P16" s="60">
        <v>13092</v>
      </c>
      <c r="Q16" s="60">
        <v>17679</v>
      </c>
      <c r="R16" s="60">
        <v>39276</v>
      </c>
      <c r="S16" s="60">
        <v>8355</v>
      </c>
      <c r="T16" s="60">
        <v>11785</v>
      </c>
      <c r="U16" s="60"/>
      <c r="V16" s="60">
        <v>20140</v>
      </c>
      <c r="W16" s="60">
        <v>113829</v>
      </c>
      <c r="X16" s="60"/>
      <c r="Y16" s="60">
        <v>113829</v>
      </c>
      <c r="Z16" s="140">
        <v>0</v>
      </c>
      <c r="AA16" s="155">
        <v>108826</v>
      </c>
    </row>
    <row r="17" spans="1:27" ht="13.5">
      <c r="A17" s="138" t="s">
        <v>86</v>
      </c>
      <c r="B17" s="136"/>
      <c r="C17" s="155">
        <v>37170887</v>
      </c>
      <c r="D17" s="155"/>
      <c r="E17" s="156">
        <v>80505838</v>
      </c>
      <c r="F17" s="60">
        <v>83114000</v>
      </c>
      <c r="G17" s="60"/>
      <c r="H17" s="60"/>
      <c r="I17" s="60"/>
      <c r="J17" s="60"/>
      <c r="K17" s="60">
        <v>1079537</v>
      </c>
      <c r="L17" s="60">
        <v>7521035</v>
      </c>
      <c r="M17" s="60">
        <v>-2890</v>
      </c>
      <c r="N17" s="60">
        <v>8597682</v>
      </c>
      <c r="O17" s="60">
        <v>10653674</v>
      </c>
      <c r="P17" s="60"/>
      <c r="Q17" s="60">
        <v>-40823</v>
      </c>
      <c r="R17" s="60">
        <v>10612851</v>
      </c>
      <c r="S17" s="60">
        <v>10709056</v>
      </c>
      <c r="T17" s="60">
        <v>-37627</v>
      </c>
      <c r="U17" s="60">
        <v>121</v>
      </c>
      <c r="V17" s="60">
        <v>10671550</v>
      </c>
      <c r="W17" s="60">
        <v>29882083</v>
      </c>
      <c r="X17" s="60">
        <v>80504592</v>
      </c>
      <c r="Y17" s="60">
        <v>-50622509</v>
      </c>
      <c r="Z17" s="140">
        <v>-62.88</v>
      </c>
      <c r="AA17" s="155">
        <v>83114000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24635564</v>
      </c>
      <c r="D19" s="153">
        <f>SUM(D20:D23)</f>
        <v>0</v>
      </c>
      <c r="E19" s="154">
        <f t="shared" si="3"/>
        <v>76573232</v>
      </c>
      <c r="F19" s="100">
        <f t="shared" si="3"/>
        <v>46985000</v>
      </c>
      <c r="G19" s="100">
        <f t="shared" si="3"/>
        <v>2114956</v>
      </c>
      <c r="H19" s="100">
        <f t="shared" si="3"/>
        <v>2116142</v>
      </c>
      <c r="I19" s="100">
        <f t="shared" si="3"/>
        <v>1593117</v>
      </c>
      <c r="J19" s="100">
        <f t="shared" si="3"/>
        <v>5824215</v>
      </c>
      <c r="K19" s="100">
        <f t="shared" si="3"/>
        <v>2190401</v>
      </c>
      <c r="L19" s="100">
        <f t="shared" si="3"/>
        <v>12426225</v>
      </c>
      <c r="M19" s="100">
        <f t="shared" si="3"/>
        <v>2075366</v>
      </c>
      <c r="N19" s="100">
        <f t="shared" si="3"/>
        <v>16691992</v>
      </c>
      <c r="O19" s="100">
        <f t="shared" si="3"/>
        <v>9989973</v>
      </c>
      <c r="P19" s="100">
        <f t="shared" si="3"/>
        <v>1902773</v>
      </c>
      <c r="Q19" s="100">
        <f t="shared" si="3"/>
        <v>1891102</v>
      </c>
      <c r="R19" s="100">
        <f t="shared" si="3"/>
        <v>13783848</v>
      </c>
      <c r="S19" s="100">
        <f t="shared" si="3"/>
        <v>3606459</v>
      </c>
      <c r="T19" s="100">
        <f t="shared" si="3"/>
        <v>2195040</v>
      </c>
      <c r="U19" s="100">
        <f t="shared" si="3"/>
        <v>2438025</v>
      </c>
      <c r="V19" s="100">
        <f t="shared" si="3"/>
        <v>8239524</v>
      </c>
      <c r="W19" s="100">
        <f t="shared" si="3"/>
        <v>44539579</v>
      </c>
      <c r="X19" s="100">
        <f t="shared" si="3"/>
        <v>76574460</v>
      </c>
      <c r="Y19" s="100">
        <f t="shared" si="3"/>
        <v>-32034881</v>
      </c>
      <c r="Z19" s="137">
        <f>+IF(X19&lt;&gt;0,+(Y19/X19)*100,0)</f>
        <v>-41.83494209427007</v>
      </c>
      <c r="AA19" s="153">
        <f>SUM(AA20:AA23)</f>
        <v>46985000</v>
      </c>
    </row>
    <row r="20" spans="1:27" ht="13.5">
      <c r="A20" s="138" t="s">
        <v>89</v>
      </c>
      <c r="B20" s="136"/>
      <c r="C20" s="155">
        <v>22462222</v>
      </c>
      <c r="D20" s="155"/>
      <c r="E20" s="156">
        <v>72118994</v>
      </c>
      <c r="F20" s="60">
        <v>42531000</v>
      </c>
      <c r="G20" s="60">
        <v>1926397</v>
      </c>
      <c r="H20" s="60">
        <v>1740236</v>
      </c>
      <c r="I20" s="60">
        <v>1211529</v>
      </c>
      <c r="J20" s="60">
        <v>4878162</v>
      </c>
      <c r="K20" s="60">
        <v>1813970</v>
      </c>
      <c r="L20" s="60">
        <v>12058255</v>
      </c>
      <c r="M20" s="60">
        <v>1699855</v>
      </c>
      <c r="N20" s="60">
        <v>15572080</v>
      </c>
      <c r="O20" s="60">
        <v>9620232</v>
      </c>
      <c r="P20" s="60">
        <v>1534909</v>
      </c>
      <c r="Q20" s="60">
        <v>1522121</v>
      </c>
      <c r="R20" s="60">
        <v>12677262</v>
      </c>
      <c r="S20" s="60">
        <v>3237619</v>
      </c>
      <c r="T20" s="60">
        <v>1825287</v>
      </c>
      <c r="U20" s="60">
        <v>2049639</v>
      </c>
      <c r="V20" s="60">
        <v>7112545</v>
      </c>
      <c r="W20" s="60">
        <v>40240049</v>
      </c>
      <c r="X20" s="60">
        <v>72120228</v>
      </c>
      <c r="Y20" s="60">
        <v>-31880179</v>
      </c>
      <c r="Z20" s="140">
        <v>-44.2</v>
      </c>
      <c r="AA20" s="155">
        <v>42531000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-191128</v>
      </c>
      <c r="H21" s="60">
        <v>1827</v>
      </c>
      <c r="I21" s="60">
        <v>7330</v>
      </c>
      <c r="J21" s="60">
        <v>-181971</v>
      </c>
      <c r="K21" s="60">
        <v>3512</v>
      </c>
      <c r="L21" s="60"/>
      <c r="M21" s="60"/>
      <c r="N21" s="60">
        <v>3512</v>
      </c>
      <c r="O21" s="60">
        <v>2830</v>
      </c>
      <c r="P21" s="60"/>
      <c r="Q21" s="60"/>
      <c r="R21" s="60">
        <v>2830</v>
      </c>
      <c r="S21" s="60">
        <v>3077</v>
      </c>
      <c r="T21" s="60"/>
      <c r="U21" s="60"/>
      <c r="V21" s="60">
        <v>3077</v>
      </c>
      <c r="W21" s="60">
        <v>-172552</v>
      </c>
      <c r="X21" s="60"/>
      <c r="Y21" s="60">
        <v>-172552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11903</v>
      </c>
      <c r="H22" s="159">
        <v>6079</v>
      </c>
      <c r="I22" s="159">
        <v>8943</v>
      </c>
      <c r="J22" s="159">
        <v>26925</v>
      </c>
      <c r="K22" s="159">
        <v>10925</v>
      </c>
      <c r="L22" s="159">
        <v>4509</v>
      </c>
      <c r="M22" s="159">
        <v>7745</v>
      </c>
      <c r="N22" s="159">
        <v>23179</v>
      </c>
      <c r="O22" s="159"/>
      <c r="P22" s="159">
        <v>1846</v>
      </c>
      <c r="Q22" s="159">
        <v>2474</v>
      </c>
      <c r="R22" s="159">
        <v>4320</v>
      </c>
      <c r="S22" s="159"/>
      <c r="T22" s="159">
        <v>1107</v>
      </c>
      <c r="U22" s="159">
        <v>4866</v>
      </c>
      <c r="V22" s="159">
        <v>5973</v>
      </c>
      <c r="W22" s="159">
        <v>60397</v>
      </c>
      <c r="X22" s="159"/>
      <c r="Y22" s="159">
        <v>60397</v>
      </c>
      <c r="Z22" s="141">
        <v>0</v>
      </c>
      <c r="AA22" s="157"/>
    </row>
    <row r="23" spans="1:27" ht="13.5">
      <c r="A23" s="138" t="s">
        <v>92</v>
      </c>
      <c r="B23" s="136"/>
      <c r="C23" s="155">
        <v>2173342</v>
      </c>
      <c r="D23" s="155"/>
      <c r="E23" s="156">
        <v>4454238</v>
      </c>
      <c r="F23" s="60">
        <v>4454000</v>
      </c>
      <c r="G23" s="60">
        <v>367784</v>
      </c>
      <c r="H23" s="60">
        <v>368000</v>
      </c>
      <c r="I23" s="60">
        <v>365315</v>
      </c>
      <c r="J23" s="60">
        <v>1101099</v>
      </c>
      <c r="K23" s="60">
        <v>361994</v>
      </c>
      <c r="L23" s="60">
        <v>363461</v>
      </c>
      <c r="M23" s="60">
        <v>367766</v>
      </c>
      <c r="N23" s="60">
        <v>1093221</v>
      </c>
      <c r="O23" s="60">
        <v>366911</v>
      </c>
      <c r="P23" s="60">
        <v>366018</v>
      </c>
      <c r="Q23" s="60">
        <v>366507</v>
      </c>
      <c r="R23" s="60">
        <v>1099436</v>
      </c>
      <c r="S23" s="60">
        <v>365763</v>
      </c>
      <c r="T23" s="60">
        <v>368646</v>
      </c>
      <c r="U23" s="60">
        <v>383520</v>
      </c>
      <c r="V23" s="60">
        <v>1117929</v>
      </c>
      <c r="W23" s="60">
        <v>4411685</v>
      </c>
      <c r="X23" s="60">
        <v>4454232</v>
      </c>
      <c r="Y23" s="60">
        <v>-42547</v>
      </c>
      <c r="Z23" s="140">
        <v>-0.96</v>
      </c>
      <c r="AA23" s="155">
        <v>4454000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203668120</v>
      </c>
      <c r="D25" s="168">
        <f>+D5+D9+D15+D19+D24</f>
        <v>0</v>
      </c>
      <c r="E25" s="169">
        <f t="shared" si="4"/>
        <v>321737419</v>
      </c>
      <c r="F25" s="73">
        <f t="shared" si="4"/>
        <v>326449590</v>
      </c>
      <c r="G25" s="73">
        <f t="shared" si="4"/>
        <v>74433811</v>
      </c>
      <c r="H25" s="73">
        <f t="shared" si="4"/>
        <v>2561245</v>
      </c>
      <c r="I25" s="73">
        <f t="shared" si="4"/>
        <v>2686510</v>
      </c>
      <c r="J25" s="73">
        <f t="shared" si="4"/>
        <v>79681566</v>
      </c>
      <c r="K25" s="73">
        <f t="shared" si="4"/>
        <v>3733387</v>
      </c>
      <c r="L25" s="73">
        <f t="shared" si="4"/>
        <v>64870041</v>
      </c>
      <c r="M25" s="73">
        <f t="shared" si="4"/>
        <v>2496792</v>
      </c>
      <c r="N25" s="73">
        <f t="shared" si="4"/>
        <v>71100220</v>
      </c>
      <c r="O25" s="73">
        <f t="shared" si="4"/>
        <v>66273239</v>
      </c>
      <c r="P25" s="73">
        <f t="shared" si="4"/>
        <v>2791378</v>
      </c>
      <c r="Q25" s="73">
        <f t="shared" si="4"/>
        <v>34582649</v>
      </c>
      <c r="R25" s="73">
        <f t="shared" si="4"/>
        <v>103647266</v>
      </c>
      <c r="S25" s="73">
        <f t="shared" si="4"/>
        <v>14913410</v>
      </c>
      <c r="T25" s="73">
        <f t="shared" si="4"/>
        <v>3794053</v>
      </c>
      <c r="U25" s="73">
        <f t="shared" si="4"/>
        <v>2889728</v>
      </c>
      <c r="V25" s="73">
        <f t="shared" si="4"/>
        <v>21597191</v>
      </c>
      <c r="W25" s="73">
        <f t="shared" si="4"/>
        <v>276026243</v>
      </c>
      <c r="X25" s="73">
        <f t="shared" si="4"/>
        <v>321737400</v>
      </c>
      <c r="Y25" s="73">
        <f t="shared" si="4"/>
        <v>-45711157</v>
      </c>
      <c r="Z25" s="170">
        <f>+IF(X25&lt;&gt;0,+(Y25/X25)*100,0)</f>
        <v>-14.207598184109152</v>
      </c>
      <c r="AA25" s="168">
        <f>+AA5+AA9+AA15+AA19+AA24</f>
        <v>326449590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106261840</v>
      </c>
      <c r="D28" s="153">
        <f>SUM(D29:D31)</f>
        <v>0</v>
      </c>
      <c r="E28" s="154">
        <f t="shared" si="5"/>
        <v>99179802</v>
      </c>
      <c r="F28" s="100">
        <f t="shared" si="5"/>
        <v>111019716</v>
      </c>
      <c r="G28" s="100">
        <f t="shared" si="5"/>
        <v>7504383</v>
      </c>
      <c r="H28" s="100">
        <f t="shared" si="5"/>
        <v>5760172</v>
      </c>
      <c r="I28" s="100">
        <f t="shared" si="5"/>
        <v>6969499</v>
      </c>
      <c r="J28" s="100">
        <f t="shared" si="5"/>
        <v>20234054</v>
      </c>
      <c r="K28" s="100">
        <f t="shared" si="5"/>
        <v>6591211</v>
      </c>
      <c r="L28" s="100">
        <f t="shared" si="5"/>
        <v>6472208</v>
      </c>
      <c r="M28" s="100">
        <f t="shared" si="5"/>
        <v>6056199</v>
      </c>
      <c r="N28" s="100">
        <f t="shared" si="5"/>
        <v>19119618</v>
      </c>
      <c r="O28" s="100">
        <f t="shared" si="5"/>
        <v>6500884</v>
      </c>
      <c r="P28" s="100">
        <f t="shared" si="5"/>
        <v>5908063</v>
      </c>
      <c r="Q28" s="100">
        <f t="shared" si="5"/>
        <v>4985596</v>
      </c>
      <c r="R28" s="100">
        <f t="shared" si="5"/>
        <v>17394543</v>
      </c>
      <c r="S28" s="100">
        <f t="shared" si="5"/>
        <v>6405356</v>
      </c>
      <c r="T28" s="100">
        <f t="shared" si="5"/>
        <v>6749943</v>
      </c>
      <c r="U28" s="100">
        <f t="shared" si="5"/>
        <v>6539368</v>
      </c>
      <c r="V28" s="100">
        <f t="shared" si="5"/>
        <v>19694667</v>
      </c>
      <c r="W28" s="100">
        <f t="shared" si="5"/>
        <v>76442882</v>
      </c>
      <c r="X28" s="100">
        <f t="shared" si="5"/>
        <v>99179808</v>
      </c>
      <c r="Y28" s="100">
        <f t="shared" si="5"/>
        <v>-22736926</v>
      </c>
      <c r="Z28" s="137">
        <f>+IF(X28&lt;&gt;0,+(Y28/X28)*100,0)</f>
        <v>-22.924954643993665</v>
      </c>
      <c r="AA28" s="153">
        <f>SUM(AA29:AA31)</f>
        <v>111019716</v>
      </c>
    </row>
    <row r="29" spans="1:27" ht="13.5">
      <c r="A29" s="138" t="s">
        <v>75</v>
      </c>
      <c r="B29" s="136"/>
      <c r="C29" s="155">
        <v>29979169</v>
      </c>
      <c r="D29" s="155"/>
      <c r="E29" s="156">
        <v>35691155</v>
      </c>
      <c r="F29" s="60">
        <v>37196000</v>
      </c>
      <c r="G29" s="60">
        <v>1844990</v>
      </c>
      <c r="H29" s="60">
        <v>2067338</v>
      </c>
      <c r="I29" s="60">
        <v>2878956</v>
      </c>
      <c r="J29" s="60">
        <v>6791284</v>
      </c>
      <c r="K29" s="60">
        <v>2947462</v>
      </c>
      <c r="L29" s="60">
        <v>2330231</v>
      </c>
      <c r="M29" s="60">
        <v>2517210</v>
      </c>
      <c r="N29" s="60">
        <v>7794903</v>
      </c>
      <c r="O29" s="60">
        <v>2452614</v>
      </c>
      <c r="P29" s="60">
        <v>2958258</v>
      </c>
      <c r="Q29" s="60">
        <v>2260947</v>
      </c>
      <c r="R29" s="60">
        <v>7671819</v>
      </c>
      <c r="S29" s="60">
        <v>3146751</v>
      </c>
      <c r="T29" s="60">
        <v>2564978</v>
      </c>
      <c r="U29" s="60">
        <v>3384049</v>
      </c>
      <c r="V29" s="60">
        <v>9095778</v>
      </c>
      <c r="W29" s="60">
        <v>31353784</v>
      </c>
      <c r="X29" s="60">
        <v>35691156</v>
      </c>
      <c r="Y29" s="60">
        <v>-4337372</v>
      </c>
      <c r="Z29" s="140">
        <v>-12.15</v>
      </c>
      <c r="AA29" s="155">
        <v>37196000</v>
      </c>
    </row>
    <row r="30" spans="1:27" ht="13.5">
      <c r="A30" s="138" t="s">
        <v>76</v>
      </c>
      <c r="B30" s="136"/>
      <c r="C30" s="157">
        <v>56582752</v>
      </c>
      <c r="D30" s="157"/>
      <c r="E30" s="158">
        <v>37526392</v>
      </c>
      <c r="F30" s="159">
        <v>47184716</v>
      </c>
      <c r="G30" s="159">
        <v>4593907</v>
      </c>
      <c r="H30" s="159">
        <v>2072060</v>
      </c>
      <c r="I30" s="159">
        <v>2532117</v>
      </c>
      <c r="J30" s="159">
        <v>9198084</v>
      </c>
      <c r="K30" s="159">
        <v>2210134</v>
      </c>
      <c r="L30" s="159">
        <v>1790865</v>
      </c>
      <c r="M30" s="159">
        <v>1807416</v>
      </c>
      <c r="N30" s="159">
        <v>5808415</v>
      </c>
      <c r="O30" s="159">
        <v>2380059</v>
      </c>
      <c r="P30" s="159">
        <v>1476427</v>
      </c>
      <c r="Q30" s="159">
        <v>783591</v>
      </c>
      <c r="R30" s="159">
        <v>4640077</v>
      </c>
      <c r="S30" s="159">
        <v>1030995</v>
      </c>
      <c r="T30" s="159">
        <v>2174995</v>
      </c>
      <c r="U30" s="159">
        <v>1178970</v>
      </c>
      <c r="V30" s="159">
        <v>4384960</v>
      </c>
      <c r="W30" s="159">
        <v>24031536</v>
      </c>
      <c r="X30" s="159">
        <v>37526400</v>
      </c>
      <c r="Y30" s="159">
        <v>-13494864</v>
      </c>
      <c r="Z30" s="141">
        <v>-35.96</v>
      </c>
      <c r="AA30" s="157">
        <v>47184716</v>
      </c>
    </row>
    <row r="31" spans="1:27" ht="13.5">
      <c r="A31" s="138" t="s">
        <v>77</v>
      </c>
      <c r="B31" s="136"/>
      <c r="C31" s="155">
        <v>19699919</v>
      </c>
      <c r="D31" s="155"/>
      <c r="E31" s="156">
        <v>25962255</v>
      </c>
      <c r="F31" s="60">
        <v>26639000</v>
      </c>
      <c r="G31" s="60">
        <v>1065486</v>
      </c>
      <c r="H31" s="60">
        <v>1620774</v>
      </c>
      <c r="I31" s="60">
        <v>1558426</v>
      </c>
      <c r="J31" s="60">
        <v>4244686</v>
      </c>
      <c r="K31" s="60">
        <v>1433615</v>
      </c>
      <c r="L31" s="60">
        <v>2351112</v>
      </c>
      <c r="M31" s="60">
        <v>1731573</v>
      </c>
      <c r="N31" s="60">
        <v>5516300</v>
      </c>
      <c r="O31" s="60">
        <v>1668211</v>
      </c>
      <c r="P31" s="60">
        <v>1473378</v>
      </c>
      <c r="Q31" s="60">
        <v>1941058</v>
      </c>
      <c r="R31" s="60">
        <v>5082647</v>
      </c>
      <c r="S31" s="60">
        <v>2227610</v>
      </c>
      <c r="T31" s="60">
        <v>2009970</v>
      </c>
      <c r="U31" s="60">
        <v>1976349</v>
      </c>
      <c r="V31" s="60">
        <v>6213929</v>
      </c>
      <c r="W31" s="60">
        <v>21057562</v>
      </c>
      <c r="X31" s="60">
        <v>25962252</v>
      </c>
      <c r="Y31" s="60">
        <v>-4904690</v>
      </c>
      <c r="Z31" s="140">
        <v>-18.89</v>
      </c>
      <c r="AA31" s="155">
        <v>26639000</v>
      </c>
    </row>
    <row r="32" spans="1:27" ht="13.5">
      <c r="A32" s="135" t="s">
        <v>78</v>
      </c>
      <c r="B32" s="136"/>
      <c r="C32" s="153">
        <f aca="true" t="shared" si="6" ref="C32:Y32">SUM(C33:C37)</f>
        <v>15378538</v>
      </c>
      <c r="D32" s="153">
        <f>SUM(D33:D37)</f>
        <v>0</v>
      </c>
      <c r="E32" s="154">
        <f t="shared" si="6"/>
        <v>13751766</v>
      </c>
      <c r="F32" s="100">
        <f t="shared" si="6"/>
        <v>17317446</v>
      </c>
      <c r="G32" s="100">
        <f t="shared" si="6"/>
        <v>1121604</v>
      </c>
      <c r="H32" s="100">
        <f t="shared" si="6"/>
        <v>1166455</v>
      </c>
      <c r="I32" s="100">
        <f t="shared" si="6"/>
        <v>1206546</v>
      </c>
      <c r="J32" s="100">
        <f t="shared" si="6"/>
        <v>3494605</v>
      </c>
      <c r="K32" s="100">
        <f t="shared" si="6"/>
        <v>978199</v>
      </c>
      <c r="L32" s="100">
        <f t="shared" si="6"/>
        <v>1132639</v>
      </c>
      <c r="M32" s="100">
        <f t="shared" si="6"/>
        <v>1012345</v>
      </c>
      <c r="N32" s="100">
        <f t="shared" si="6"/>
        <v>3123183</v>
      </c>
      <c r="O32" s="100">
        <f t="shared" si="6"/>
        <v>1101642</v>
      </c>
      <c r="P32" s="100">
        <f t="shared" si="6"/>
        <v>1174627</v>
      </c>
      <c r="Q32" s="100">
        <f t="shared" si="6"/>
        <v>1086886</v>
      </c>
      <c r="R32" s="100">
        <f t="shared" si="6"/>
        <v>3363155</v>
      </c>
      <c r="S32" s="100">
        <f t="shared" si="6"/>
        <v>1166243</v>
      </c>
      <c r="T32" s="100">
        <f t="shared" si="6"/>
        <v>1483650</v>
      </c>
      <c r="U32" s="100">
        <f t="shared" si="6"/>
        <v>1305241</v>
      </c>
      <c r="V32" s="100">
        <f t="shared" si="6"/>
        <v>3955134</v>
      </c>
      <c r="W32" s="100">
        <f t="shared" si="6"/>
        <v>13936077</v>
      </c>
      <c r="X32" s="100">
        <f t="shared" si="6"/>
        <v>13751760</v>
      </c>
      <c r="Y32" s="100">
        <f t="shared" si="6"/>
        <v>184317</v>
      </c>
      <c r="Z32" s="137">
        <f>+IF(X32&lt;&gt;0,+(Y32/X32)*100,0)</f>
        <v>1.3403157123160963</v>
      </c>
      <c r="AA32" s="153">
        <f>SUM(AA33:AA37)</f>
        <v>17317446</v>
      </c>
    </row>
    <row r="33" spans="1:27" ht="13.5">
      <c r="A33" s="138" t="s">
        <v>79</v>
      </c>
      <c r="B33" s="136"/>
      <c r="C33" s="155">
        <v>3780988</v>
      </c>
      <c r="D33" s="155"/>
      <c r="E33" s="156">
        <v>4356471</v>
      </c>
      <c r="F33" s="60">
        <v>3137446</v>
      </c>
      <c r="G33" s="60">
        <v>262353</v>
      </c>
      <c r="H33" s="60">
        <v>213543</v>
      </c>
      <c r="I33" s="60">
        <v>205707</v>
      </c>
      <c r="J33" s="60">
        <v>681603</v>
      </c>
      <c r="K33" s="60">
        <v>52648</v>
      </c>
      <c r="L33" s="60">
        <v>153073</v>
      </c>
      <c r="M33" s="60">
        <v>160511</v>
      </c>
      <c r="N33" s="60">
        <v>366232</v>
      </c>
      <c r="O33" s="60">
        <v>132347</v>
      </c>
      <c r="P33" s="60">
        <v>121149</v>
      </c>
      <c r="Q33" s="60">
        <v>129781</v>
      </c>
      <c r="R33" s="60">
        <v>383277</v>
      </c>
      <c r="S33" s="60">
        <v>163190</v>
      </c>
      <c r="T33" s="60">
        <v>144714</v>
      </c>
      <c r="U33" s="60">
        <v>144521</v>
      </c>
      <c r="V33" s="60">
        <v>452425</v>
      </c>
      <c r="W33" s="60">
        <v>1883537</v>
      </c>
      <c r="X33" s="60">
        <v>4356468</v>
      </c>
      <c r="Y33" s="60">
        <v>-2472931</v>
      </c>
      <c r="Z33" s="140">
        <v>-56.76</v>
      </c>
      <c r="AA33" s="155">
        <v>3137446</v>
      </c>
    </row>
    <row r="34" spans="1:27" ht="13.5">
      <c r="A34" s="138" t="s">
        <v>80</v>
      </c>
      <c r="B34" s="136"/>
      <c r="C34" s="155">
        <v>4547747</v>
      </c>
      <c r="D34" s="155"/>
      <c r="E34" s="156">
        <v>4275807</v>
      </c>
      <c r="F34" s="60">
        <v>6146000</v>
      </c>
      <c r="G34" s="60">
        <v>326271</v>
      </c>
      <c r="H34" s="60">
        <v>504944</v>
      </c>
      <c r="I34" s="60">
        <v>436405</v>
      </c>
      <c r="J34" s="60">
        <v>1267620</v>
      </c>
      <c r="K34" s="60">
        <v>392805</v>
      </c>
      <c r="L34" s="60">
        <v>446352</v>
      </c>
      <c r="M34" s="60">
        <v>371322</v>
      </c>
      <c r="N34" s="60">
        <v>1210479</v>
      </c>
      <c r="O34" s="60">
        <v>455965</v>
      </c>
      <c r="P34" s="60">
        <v>409061</v>
      </c>
      <c r="Q34" s="60">
        <v>432055</v>
      </c>
      <c r="R34" s="60">
        <v>1297081</v>
      </c>
      <c r="S34" s="60">
        <v>389515</v>
      </c>
      <c r="T34" s="60">
        <v>495700</v>
      </c>
      <c r="U34" s="60">
        <v>567692</v>
      </c>
      <c r="V34" s="60">
        <v>1452907</v>
      </c>
      <c r="W34" s="60">
        <v>5228087</v>
      </c>
      <c r="X34" s="60">
        <v>4275804</v>
      </c>
      <c r="Y34" s="60">
        <v>952283</v>
      </c>
      <c r="Z34" s="140">
        <v>22.27</v>
      </c>
      <c r="AA34" s="155">
        <v>6146000</v>
      </c>
    </row>
    <row r="35" spans="1:27" ht="13.5">
      <c r="A35" s="138" t="s">
        <v>81</v>
      </c>
      <c r="B35" s="136"/>
      <c r="C35" s="155">
        <v>4266240</v>
      </c>
      <c r="D35" s="155"/>
      <c r="E35" s="156">
        <v>4515650</v>
      </c>
      <c r="F35" s="60">
        <v>7245000</v>
      </c>
      <c r="G35" s="60">
        <v>304782</v>
      </c>
      <c r="H35" s="60">
        <v>447968</v>
      </c>
      <c r="I35" s="60">
        <v>509058</v>
      </c>
      <c r="J35" s="60">
        <v>1261808</v>
      </c>
      <c r="K35" s="60">
        <v>491105</v>
      </c>
      <c r="L35" s="60">
        <v>490910</v>
      </c>
      <c r="M35" s="60">
        <v>480512</v>
      </c>
      <c r="N35" s="60">
        <v>1462527</v>
      </c>
      <c r="O35" s="60">
        <v>473349</v>
      </c>
      <c r="P35" s="60">
        <v>601569</v>
      </c>
      <c r="Q35" s="60">
        <v>483239</v>
      </c>
      <c r="R35" s="60">
        <v>1558157</v>
      </c>
      <c r="S35" s="60">
        <v>566296</v>
      </c>
      <c r="T35" s="60">
        <v>803259</v>
      </c>
      <c r="U35" s="60">
        <v>553050</v>
      </c>
      <c r="V35" s="60">
        <v>1922605</v>
      </c>
      <c r="W35" s="60">
        <v>6205097</v>
      </c>
      <c r="X35" s="60">
        <v>4515648</v>
      </c>
      <c r="Y35" s="60">
        <v>1689449</v>
      </c>
      <c r="Z35" s="140">
        <v>37.41</v>
      </c>
      <c r="AA35" s="155">
        <v>7245000</v>
      </c>
    </row>
    <row r="36" spans="1:27" ht="13.5">
      <c r="A36" s="138" t="s">
        <v>82</v>
      </c>
      <c r="B36" s="136"/>
      <c r="C36" s="155">
        <v>2783563</v>
      </c>
      <c r="D36" s="155"/>
      <c r="E36" s="156">
        <v>603838</v>
      </c>
      <c r="F36" s="60">
        <v>789000</v>
      </c>
      <c r="G36" s="60">
        <v>228198</v>
      </c>
      <c r="H36" s="60"/>
      <c r="I36" s="60">
        <v>55376</v>
      </c>
      <c r="J36" s="60">
        <v>283574</v>
      </c>
      <c r="K36" s="60">
        <v>41641</v>
      </c>
      <c r="L36" s="60">
        <v>42304</v>
      </c>
      <c r="M36" s="60"/>
      <c r="N36" s="60">
        <v>83945</v>
      </c>
      <c r="O36" s="60">
        <v>39981</v>
      </c>
      <c r="P36" s="60">
        <v>42848</v>
      </c>
      <c r="Q36" s="60">
        <v>41811</v>
      </c>
      <c r="R36" s="60">
        <v>124640</v>
      </c>
      <c r="S36" s="60">
        <v>47242</v>
      </c>
      <c r="T36" s="60">
        <v>39977</v>
      </c>
      <c r="U36" s="60">
        <v>39978</v>
      </c>
      <c r="V36" s="60">
        <v>127197</v>
      </c>
      <c r="W36" s="60">
        <v>619356</v>
      </c>
      <c r="X36" s="60">
        <v>603840</v>
      </c>
      <c r="Y36" s="60">
        <v>15516</v>
      </c>
      <c r="Z36" s="140">
        <v>2.57</v>
      </c>
      <c r="AA36" s="155">
        <v>789000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24145433</v>
      </c>
      <c r="D38" s="153">
        <f>SUM(D39:D41)</f>
        <v>0</v>
      </c>
      <c r="E38" s="154">
        <f t="shared" si="7"/>
        <v>57326169</v>
      </c>
      <c r="F38" s="100">
        <f t="shared" si="7"/>
        <v>68832050</v>
      </c>
      <c r="G38" s="100">
        <f t="shared" si="7"/>
        <v>2158428</v>
      </c>
      <c r="H38" s="100">
        <f t="shared" si="7"/>
        <v>2323279</v>
      </c>
      <c r="I38" s="100">
        <f t="shared" si="7"/>
        <v>2548942</v>
      </c>
      <c r="J38" s="100">
        <f t="shared" si="7"/>
        <v>7030649</v>
      </c>
      <c r="K38" s="100">
        <f t="shared" si="7"/>
        <v>1811592</v>
      </c>
      <c r="L38" s="100">
        <f t="shared" si="7"/>
        <v>2156958</v>
      </c>
      <c r="M38" s="100">
        <f t="shared" si="7"/>
        <v>3385648</v>
      </c>
      <c r="N38" s="100">
        <f t="shared" si="7"/>
        <v>7354198</v>
      </c>
      <c r="O38" s="100">
        <f t="shared" si="7"/>
        <v>2221532</v>
      </c>
      <c r="P38" s="100">
        <f t="shared" si="7"/>
        <v>2149798</v>
      </c>
      <c r="Q38" s="100">
        <f t="shared" si="7"/>
        <v>2788031</v>
      </c>
      <c r="R38" s="100">
        <f t="shared" si="7"/>
        <v>7159361</v>
      </c>
      <c r="S38" s="100">
        <f t="shared" si="7"/>
        <v>3242499</v>
      </c>
      <c r="T38" s="100">
        <f t="shared" si="7"/>
        <v>1934998</v>
      </c>
      <c r="U38" s="100">
        <f t="shared" si="7"/>
        <v>3418149</v>
      </c>
      <c r="V38" s="100">
        <f t="shared" si="7"/>
        <v>8595646</v>
      </c>
      <c r="W38" s="100">
        <f t="shared" si="7"/>
        <v>30139854</v>
      </c>
      <c r="X38" s="100">
        <f t="shared" si="7"/>
        <v>57326172</v>
      </c>
      <c r="Y38" s="100">
        <f t="shared" si="7"/>
        <v>-27186318</v>
      </c>
      <c r="Z38" s="137">
        <f>+IF(X38&lt;&gt;0,+(Y38/X38)*100,0)</f>
        <v>-47.42392009011172</v>
      </c>
      <c r="AA38" s="153">
        <f>SUM(AA39:AA41)</f>
        <v>68832050</v>
      </c>
    </row>
    <row r="39" spans="1:27" ht="13.5">
      <c r="A39" s="138" t="s">
        <v>85</v>
      </c>
      <c r="B39" s="136"/>
      <c r="C39" s="155">
        <v>7413737</v>
      </c>
      <c r="D39" s="155"/>
      <c r="E39" s="156">
        <v>10101737</v>
      </c>
      <c r="F39" s="60">
        <v>11792000</v>
      </c>
      <c r="G39" s="60">
        <v>487464</v>
      </c>
      <c r="H39" s="60">
        <v>620900</v>
      </c>
      <c r="I39" s="60">
        <v>865037</v>
      </c>
      <c r="J39" s="60">
        <v>1973401</v>
      </c>
      <c r="K39" s="60">
        <v>489536</v>
      </c>
      <c r="L39" s="60">
        <v>500614</v>
      </c>
      <c r="M39" s="60">
        <v>794164</v>
      </c>
      <c r="N39" s="60">
        <v>1784314</v>
      </c>
      <c r="O39" s="60">
        <v>537520</v>
      </c>
      <c r="P39" s="60">
        <v>589979</v>
      </c>
      <c r="Q39" s="60">
        <v>757251</v>
      </c>
      <c r="R39" s="60">
        <v>1884750</v>
      </c>
      <c r="S39" s="60">
        <v>678034</v>
      </c>
      <c r="T39" s="60">
        <v>814822</v>
      </c>
      <c r="U39" s="60">
        <v>854938</v>
      </c>
      <c r="V39" s="60">
        <v>2347794</v>
      </c>
      <c r="W39" s="60">
        <v>7990259</v>
      </c>
      <c r="X39" s="60">
        <v>10101732</v>
      </c>
      <c r="Y39" s="60">
        <v>-2111473</v>
      </c>
      <c r="Z39" s="140">
        <v>-20.9</v>
      </c>
      <c r="AA39" s="155">
        <v>11792000</v>
      </c>
    </row>
    <row r="40" spans="1:27" ht="13.5">
      <c r="A40" s="138" t="s">
        <v>86</v>
      </c>
      <c r="B40" s="136"/>
      <c r="C40" s="155">
        <v>16731696</v>
      </c>
      <c r="D40" s="155"/>
      <c r="E40" s="156">
        <v>47224432</v>
      </c>
      <c r="F40" s="60">
        <v>57040050</v>
      </c>
      <c r="G40" s="60">
        <v>1670964</v>
      </c>
      <c r="H40" s="60">
        <v>1702379</v>
      </c>
      <c r="I40" s="60">
        <v>1683905</v>
      </c>
      <c r="J40" s="60">
        <v>5057248</v>
      </c>
      <c r="K40" s="60">
        <v>1322056</v>
      </c>
      <c r="L40" s="60">
        <v>1656344</v>
      </c>
      <c r="M40" s="60">
        <v>2591484</v>
      </c>
      <c r="N40" s="60">
        <v>5569884</v>
      </c>
      <c r="O40" s="60">
        <v>1684012</v>
      </c>
      <c r="P40" s="60">
        <v>1559819</v>
      </c>
      <c r="Q40" s="60">
        <v>2030780</v>
      </c>
      <c r="R40" s="60">
        <v>5274611</v>
      </c>
      <c r="S40" s="60">
        <v>2564465</v>
      </c>
      <c r="T40" s="60">
        <v>1120176</v>
      </c>
      <c r="U40" s="60">
        <v>2563211</v>
      </c>
      <c r="V40" s="60">
        <v>6247852</v>
      </c>
      <c r="W40" s="60">
        <v>22149595</v>
      </c>
      <c r="X40" s="60">
        <v>47224440</v>
      </c>
      <c r="Y40" s="60">
        <v>-25074845</v>
      </c>
      <c r="Z40" s="140">
        <v>-53.1</v>
      </c>
      <c r="AA40" s="155">
        <v>57040050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31598301</v>
      </c>
      <c r="D42" s="153">
        <f>SUM(D43:D46)</f>
        <v>0</v>
      </c>
      <c r="E42" s="154">
        <f t="shared" si="8"/>
        <v>96989070</v>
      </c>
      <c r="F42" s="100">
        <f t="shared" si="8"/>
        <v>74145000</v>
      </c>
      <c r="G42" s="100">
        <f t="shared" si="8"/>
        <v>3433491</v>
      </c>
      <c r="H42" s="100">
        <f t="shared" si="8"/>
        <v>6823978</v>
      </c>
      <c r="I42" s="100">
        <f t="shared" si="8"/>
        <v>9893847</v>
      </c>
      <c r="J42" s="100">
        <f t="shared" si="8"/>
        <v>20151316</v>
      </c>
      <c r="K42" s="100">
        <f t="shared" si="8"/>
        <v>3624909</v>
      </c>
      <c r="L42" s="100">
        <f t="shared" si="8"/>
        <v>4294968</v>
      </c>
      <c r="M42" s="100">
        <f t="shared" si="8"/>
        <v>9426234</v>
      </c>
      <c r="N42" s="100">
        <f t="shared" si="8"/>
        <v>17346111</v>
      </c>
      <c r="O42" s="100">
        <f t="shared" si="8"/>
        <v>2692773</v>
      </c>
      <c r="P42" s="100">
        <f t="shared" si="8"/>
        <v>3173793</v>
      </c>
      <c r="Q42" s="100">
        <f t="shared" si="8"/>
        <v>4431801</v>
      </c>
      <c r="R42" s="100">
        <f t="shared" si="8"/>
        <v>10298367</v>
      </c>
      <c r="S42" s="100">
        <f t="shared" si="8"/>
        <v>2997301</v>
      </c>
      <c r="T42" s="100">
        <f t="shared" si="8"/>
        <v>3637718</v>
      </c>
      <c r="U42" s="100">
        <f t="shared" si="8"/>
        <v>4220156</v>
      </c>
      <c r="V42" s="100">
        <f t="shared" si="8"/>
        <v>10855175</v>
      </c>
      <c r="W42" s="100">
        <f t="shared" si="8"/>
        <v>58650969</v>
      </c>
      <c r="X42" s="100">
        <f t="shared" si="8"/>
        <v>96989076</v>
      </c>
      <c r="Y42" s="100">
        <f t="shared" si="8"/>
        <v>-38338107</v>
      </c>
      <c r="Z42" s="137">
        <f>+IF(X42&lt;&gt;0,+(Y42/X42)*100,0)</f>
        <v>-39.5282732665687</v>
      </c>
      <c r="AA42" s="153">
        <f>SUM(AA43:AA46)</f>
        <v>74145000</v>
      </c>
    </row>
    <row r="43" spans="1:27" ht="13.5">
      <c r="A43" s="138" t="s">
        <v>89</v>
      </c>
      <c r="B43" s="136"/>
      <c r="C43" s="155">
        <v>24261544</v>
      </c>
      <c r="D43" s="155"/>
      <c r="E43" s="156">
        <v>84353334</v>
      </c>
      <c r="F43" s="60">
        <v>57535000</v>
      </c>
      <c r="G43" s="60">
        <v>2780231</v>
      </c>
      <c r="H43" s="60">
        <v>5979172</v>
      </c>
      <c r="I43" s="60">
        <v>8735754</v>
      </c>
      <c r="J43" s="60">
        <v>17495157</v>
      </c>
      <c r="K43" s="60">
        <v>2429182</v>
      </c>
      <c r="L43" s="60">
        <v>3120150</v>
      </c>
      <c r="M43" s="60">
        <v>8039841</v>
      </c>
      <c r="N43" s="60">
        <v>13589173</v>
      </c>
      <c r="O43" s="60">
        <v>1774474</v>
      </c>
      <c r="P43" s="60">
        <v>1996618</v>
      </c>
      <c r="Q43" s="60">
        <v>3078440</v>
      </c>
      <c r="R43" s="60">
        <v>6849532</v>
      </c>
      <c r="S43" s="60">
        <v>1791328</v>
      </c>
      <c r="T43" s="60">
        <v>2304454</v>
      </c>
      <c r="U43" s="60">
        <v>2733038</v>
      </c>
      <c r="V43" s="60">
        <v>6828820</v>
      </c>
      <c r="W43" s="60">
        <v>44762682</v>
      </c>
      <c r="X43" s="60">
        <v>84353340</v>
      </c>
      <c r="Y43" s="60">
        <v>-39590658</v>
      </c>
      <c r="Z43" s="140">
        <v>-46.93</v>
      </c>
      <c r="AA43" s="155">
        <v>57535000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7336757</v>
      </c>
      <c r="D46" s="155"/>
      <c r="E46" s="156">
        <v>12635736</v>
      </c>
      <c r="F46" s="60">
        <v>16610000</v>
      </c>
      <c r="G46" s="60">
        <v>653260</v>
      </c>
      <c r="H46" s="60">
        <v>844806</v>
      </c>
      <c r="I46" s="60">
        <v>1158093</v>
      </c>
      <c r="J46" s="60">
        <v>2656159</v>
      </c>
      <c r="K46" s="60">
        <v>1195727</v>
      </c>
      <c r="L46" s="60">
        <v>1174818</v>
      </c>
      <c r="M46" s="60">
        <v>1386393</v>
      </c>
      <c r="N46" s="60">
        <v>3756938</v>
      </c>
      <c r="O46" s="60">
        <v>918299</v>
      </c>
      <c r="P46" s="60">
        <v>1177175</v>
      </c>
      <c r="Q46" s="60">
        <v>1353361</v>
      </c>
      <c r="R46" s="60">
        <v>3448835</v>
      </c>
      <c r="S46" s="60">
        <v>1205973</v>
      </c>
      <c r="T46" s="60">
        <v>1333264</v>
      </c>
      <c r="U46" s="60">
        <v>1487118</v>
      </c>
      <c r="V46" s="60">
        <v>4026355</v>
      </c>
      <c r="W46" s="60">
        <v>13888287</v>
      </c>
      <c r="X46" s="60">
        <v>12635736</v>
      </c>
      <c r="Y46" s="60">
        <v>1252551</v>
      </c>
      <c r="Z46" s="140">
        <v>9.91</v>
      </c>
      <c r="AA46" s="155">
        <v>16610000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177384112</v>
      </c>
      <c r="D48" s="168">
        <f>+D28+D32+D38+D42+D47</f>
        <v>0</v>
      </c>
      <c r="E48" s="169">
        <f t="shared" si="9"/>
        <v>267246807</v>
      </c>
      <c r="F48" s="73">
        <f t="shared" si="9"/>
        <v>271314212</v>
      </c>
      <c r="G48" s="73">
        <f t="shared" si="9"/>
        <v>14217906</v>
      </c>
      <c r="H48" s="73">
        <f t="shared" si="9"/>
        <v>16073884</v>
      </c>
      <c r="I48" s="73">
        <f t="shared" si="9"/>
        <v>20618834</v>
      </c>
      <c r="J48" s="73">
        <f t="shared" si="9"/>
        <v>50910624</v>
      </c>
      <c r="K48" s="73">
        <f t="shared" si="9"/>
        <v>13005911</v>
      </c>
      <c r="L48" s="73">
        <f t="shared" si="9"/>
        <v>14056773</v>
      </c>
      <c r="M48" s="73">
        <f t="shared" si="9"/>
        <v>19880426</v>
      </c>
      <c r="N48" s="73">
        <f t="shared" si="9"/>
        <v>46943110</v>
      </c>
      <c r="O48" s="73">
        <f t="shared" si="9"/>
        <v>12516831</v>
      </c>
      <c r="P48" s="73">
        <f t="shared" si="9"/>
        <v>12406281</v>
      </c>
      <c r="Q48" s="73">
        <f t="shared" si="9"/>
        <v>13292314</v>
      </c>
      <c r="R48" s="73">
        <f t="shared" si="9"/>
        <v>38215426</v>
      </c>
      <c r="S48" s="73">
        <f t="shared" si="9"/>
        <v>13811399</v>
      </c>
      <c r="T48" s="73">
        <f t="shared" si="9"/>
        <v>13806309</v>
      </c>
      <c r="U48" s="73">
        <f t="shared" si="9"/>
        <v>15482914</v>
      </c>
      <c r="V48" s="73">
        <f t="shared" si="9"/>
        <v>43100622</v>
      </c>
      <c r="W48" s="73">
        <f t="shared" si="9"/>
        <v>179169782</v>
      </c>
      <c r="X48" s="73">
        <f t="shared" si="9"/>
        <v>267246816</v>
      </c>
      <c r="Y48" s="73">
        <f t="shared" si="9"/>
        <v>-88077034</v>
      </c>
      <c r="Z48" s="170">
        <f>+IF(X48&lt;&gt;0,+(Y48/X48)*100,0)</f>
        <v>-32.957187411355356</v>
      </c>
      <c r="AA48" s="168">
        <f>+AA28+AA32+AA38+AA42+AA47</f>
        <v>271314212</v>
      </c>
    </row>
    <row r="49" spans="1:27" ht="13.5">
      <c r="A49" s="148" t="s">
        <v>49</v>
      </c>
      <c r="B49" s="149"/>
      <c r="C49" s="171">
        <f aca="true" t="shared" si="10" ref="C49:Y49">+C25-C48</f>
        <v>26284008</v>
      </c>
      <c r="D49" s="171">
        <f>+D25-D48</f>
        <v>0</v>
      </c>
      <c r="E49" s="172">
        <f t="shared" si="10"/>
        <v>54490612</v>
      </c>
      <c r="F49" s="173">
        <f t="shared" si="10"/>
        <v>55135378</v>
      </c>
      <c r="G49" s="173">
        <f t="shared" si="10"/>
        <v>60215905</v>
      </c>
      <c r="H49" s="173">
        <f t="shared" si="10"/>
        <v>-13512639</v>
      </c>
      <c r="I49" s="173">
        <f t="shared" si="10"/>
        <v>-17932324</v>
      </c>
      <c r="J49" s="173">
        <f t="shared" si="10"/>
        <v>28770942</v>
      </c>
      <c r="K49" s="173">
        <f t="shared" si="10"/>
        <v>-9272524</v>
      </c>
      <c r="L49" s="173">
        <f t="shared" si="10"/>
        <v>50813268</v>
      </c>
      <c r="M49" s="173">
        <f t="shared" si="10"/>
        <v>-17383634</v>
      </c>
      <c r="N49" s="173">
        <f t="shared" si="10"/>
        <v>24157110</v>
      </c>
      <c r="O49" s="173">
        <f t="shared" si="10"/>
        <v>53756408</v>
      </c>
      <c r="P49" s="173">
        <f t="shared" si="10"/>
        <v>-9614903</v>
      </c>
      <c r="Q49" s="173">
        <f t="shared" si="10"/>
        <v>21290335</v>
      </c>
      <c r="R49" s="173">
        <f t="shared" si="10"/>
        <v>65431840</v>
      </c>
      <c r="S49" s="173">
        <f t="shared" si="10"/>
        <v>1102011</v>
      </c>
      <c r="T49" s="173">
        <f t="shared" si="10"/>
        <v>-10012256</v>
      </c>
      <c r="U49" s="173">
        <f t="shared" si="10"/>
        <v>-12593186</v>
      </c>
      <c r="V49" s="173">
        <f t="shared" si="10"/>
        <v>-21503431</v>
      </c>
      <c r="W49" s="173">
        <f t="shared" si="10"/>
        <v>96856461</v>
      </c>
      <c r="X49" s="173">
        <f>IF(F25=F48,0,X25-X48)</f>
        <v>54490584</v>
      </c>
      <c r="Y49" s="173">
        <f t="shared" si="10"/>
        <v>42365877</v>
      </c>
      <c r="Z49" s="174">
        <f>+IF(X49&lt;&gt;0,+(Y49/X49)*100,0)</f>
        <v>77.74898687083258</v>
      </c>
      <c r="AA49" s="171">
        <f>+AA25-AA48</f>
        <v>55135378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13681171</v>
      </c>
      <c r="D5" s="155">
        <v>0</v>
      </c>
      <c r="E5" s="156">
        <v>15120550</v>
      </c>
      <c r="F5" s="60">
        <v>15121000</v>
      </c>
      <c r="G5" s="60">
        <v>17222594</v>
      </c>
      <c r="H5" s="60">
        <v>0</v>
      </c>
      <c r="I5" s="60">
        <v>284</v>
      </c>
      <c r="J5" s="60">
        <v>17222878</v>
      </c>
      <c r="K5" s="60">
        <v>1276</v>
      </c>
      <c r="L5" s="60">
        <v>12289</v>
      </c>
      <c r="M5" s="60">
        <v>-5916</v>
      </c>
      <c r="N5" s="60">
        <v>7649</v>
      </c>
      <c r="O5" s="60">
        <v>-1706</v>
      </c>
      <c r="P5" s="60">
        <v>101169</v>
      </c>
      <c r="Q5" s="60">
        <v>5328</v>
      </c>
      <c r="R5" s="60">
        <v>104791</v>
      </c>
      <c r="S5" s="60">
        <v>969</v>
      </c>
      <c r="T5" s="60">
        <v>36370</v>
      </c>
      <c r="U5" s="60">
        <v>-31005</v>
      </c>
      <c r="V5" s="60">
        <v>6334</v>
      </c>
      <c r="W5" s="60">
        <v>17341652</v>
      </c>
      <c r="X5" s="60">
        <v>15120552</v>
      </c>
      <c r="Y5" s="60">
        <v>2221100</v>
      </c>
      <c r="Z5" s="140">
        <v>14.69</v>
      </c>
      <c r="AA5" s="155">
        <v>15121000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12185</v>
      </c>
      <c r="H6" s="60">
        <v>17420</v>
      </c>
      <c r="I6" s="60">
        <v>0</v>
      </c>
      <c r="J6" s="60">
        <v>29605</v>
      </c>
      <c r="K6" s="60">
        <v>2680</v>
      </c>
      <c r="L6" s="60">
        <v>0</v>
      </c>
      <c r="M6" s="60">
        <v>0</v>
      </c>
      <c r="N6" s="60">
        <v>2680</v>
      </c>
      <c r="O6" s="60">
        <v>2680</v>
      </c>
      <c r="P6" s="60">
        <v>0</v>
      </c>
      <c r="Q6" s="60">
        <v>0</v>
      </c>
      <c r="R6" s="60">
        <v>2680</v>
      </c>
      <c r="S6" s="60">
        <v>485</v>
      </c>
      <c r="T6" s="60">
        <v>2680</v>
      </c>
      <c r="U6" s="60">
        <v>1679</v>
      </c>
      <c r="V6" s="60">
        <v>4844</v>
      </c>
      <c r="W6" s="60">
        <v>39809</v>
      </c>
      <c r="X6" s="60"/>
      <c r="Y6" s="60">
        <v>39809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16807316</v>
      </c>
      <c r="D7" s="155">
        <v>0</v>
      </c>
      <c r="E7" s="156">
        <v>23684994</v>
      </c>
      <c r="F7" s="60">
        <v>22531000</v>
      </c>
      <c r="G7" s="60">
        <v>1923268</v>
      </c>
      <c r="H7" s="60">
        <v>1735974</v>
      </c>
      <c r="I7" s="60">
        <v>1193602</v>
      </c>
      <c r="J7" s="60">
        <v>4852844</v>
      </c>
      <c r="K7" s="60">
        <v>1667437</v>
      </c>
      <c r="L7" s="60">
        <v>1679198</v>
      </c>
      <c r="M7" s="60">
        <v>1683706</v>
      </c>
      <c r="N7" s="60">
        <v>5030341</v>
      </c>
      <c r="O7" s="60">
        <v>1601009</v>
      </c>
      <c r="P7" s="60">
        <v>1506487</v>
      </c>
      <c r="Q7" s="60">
        <v>1491977</v>
      </c>
      <c r="R7" s="60">
        <v>4599473</v>
      </c>
      <c r="S7" s="60">
        <v>1779829</v>
      </c>
      <c r="T7" s="60">
        <v>1746735</v>
      </c>
      <c r="U7" s="60">
        <v>2021899</v>
      </c>
      <c r="V7" s="60">
        <v>5548463</v>
      </c>
      <c r="W7" s="60">
        <v>20031121</v>
      </c>
      <c r="X7" s="60">
        <v>23684784</v>
      </c>
      <c r="Y7" s="60">
        <v>-3653663</v>
      </c>
      <c r="Z7" s="140">
        <v>-15.43</v>
      </c>
      <c r="AA7" s="155">
        <v>22531000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-192181</v>
      </c>
      <c r="H8" s="60">
        <v>0</v>
      </c>
      <c r="I8" s="60">
        <v>0</v>
      </c>
      <c r="J8" s="60">
        <v>-192181</v>
      </c>
      <c r="K8" s="60">
        <v>877</v>
      </c>
      <c r="L8" s="60">
        <v>0</v>
      </c>
      <c r="M8" s="60">
        <v>0</v>
      </c>
      <c r="N8" s="60">
        <v>877</v>
      </c>
      <c r="O8" s="60">
        <v>2830</v>
      </c>
      <c r="P8" s="60">
        <v>0</v>
      </c>
      <c r="Q8" s="60">
        <v>0</v>
      </c>
      <c r="R8" s="60">
        <v>2830</v>
      </c>
      <c r="S8" s="60">
        <v>3077</v>
      </c>
      <c r="T8" s="60">
        <v>0</v>
      </c>
      <c r="U8" s="60">
        <v>0</v>
      </c>
      <c r="V8" s="60">
        <v>3077</v>
      </c>
      <c r="W8" s="60">
        <v>-185397</v>
      </c>
      <c r="X8" s="60"/>
      <c r="Y8" s="60">
        <v>-185397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11761</v>
      </c>
      <c r="H9" s="60">
        <v>6079</v>
      </c>
      <c r="I9" s="60">
        <v>8943</v>
      </c>
      <c r="J9" s="60">
        <v>26783</v>
      </c>
      <c r="K9" s="60">
        <v>10925</v>
      </c>
      <c r="L9" s="60">
        <v>4509</v>
      </c>
      <c r="M9" s="60">
        <v>7745</v>
      </c>
      <c r="N9" s="60">
        <v>23179</v>
      </c>
      <c r="O9" s="60">
        <v>0</v>
      </c>
      <c r="P9" s="60">
        <v>1846</v>
      </c>
      <c r="Q9" s="60">
        <v>2474</v>
      </c>
      <c r="R9" s="60">
        <v>4320</v>
      </c>
      <c r="S9" s="60">
        <v>0</v>
      </c>
      <c r="T9" s="60">
        <v>1107</v>
      </c>
      <c r="U9" s="60">
        <v>4866</v>
      </c>
      <c r="V9" s="60">
        <v>5973</v>
      </c>
      <c r="W9" s="60">
        <v>60255</v>
      </c>
      <c r="X9" s="60"/>
      <c r="Y9" s="60">
        <v>60255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2173342</v>
      </c>
      <c r="D10" s="155">
        <v>0</v>
      </c>
      <c r="E10" s="156">
        <v>4454238</v>
      </c>
      <c r="F10" s="54">
        <v>4454000</v>
      </c>
      <c r="G10" s="54">
        <v>367784</v>
      </c>
      <c r="H10" s="54">
        <v>368000</v>
      </c>
      <c r="I10" s="54">
        <v>365315</v>
      </c>
      <c r="J10" s="54">
        <v>1101099</v>
      </c>
      <c r="K10" s="54">
        <v>361994</v>
      </c>
      <c r="L10" s="54">
        <v>363461</v>
      </c>
      <c r="M10" s="54">
        <v>367766</v>
      </c>
      <c r="N10" s="54">
        <v>1093221</v>
      </c>
      <c r="O10" s="54">
        <v>366911</v>
      </c>
      <c r="P10" s="54">
        <v>366018</v>
      </c>
      <c r="Q10" s="54">
        <v>366507</v>
      </c>
      <c r="R10" s="54">
        <v>1099436</v>
      </c>
      <c r="S10" s="54">
        <v>365763</v>
      </c>
      <c r="T10" s="54">
        <v>368646</v>
      </c>
      <c r="U10" s="54">
        <v>383520</v>
      </c>
      <c r="V10" s="54">
        <v>1117929</v>
      </c>
      <c r="W10" s="54">
        <v>4411685</v>
      </c>
      <c r="X10" s="54">
        <v>4454232</v>
      </c>
      <c r="Y10" s="54">
        <v>-42547</v>
      </c>
      <c r="Z10" s="184">
        <v>-0.96</v>
      </c>
      <c r="AA10" s="130">
        <v>4454000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1447887</v>
      </c>
      <c r="D12" s="155">
        <v>0</v>
      </c>
      <c r="E12" s="156">
        <v>12937237</v>
      </c>
      <c r="F12" s="60">
        <v>13239220</v>
      </c>
      <c r="G12" s="60">
        <v>99590</v>
      </c>
      <c r="H12" s="60">
        <v>118062</v>
      </c>
      <c r="I12" s="60">
        <v>107759</v>
      </c>
      <c r="J12" s="60">
        <v>325411</v>
      </c>
      <c r="K12" s="60">
        <v>92472</v>
      </c>
      <c r="L12" s="60">
        <v>124933</v>
      </c>
      <c r="M12" s="60">
        <v>105639</v>
      </c>
      <c r="N12" s="60">
        <v>323044</v>
      </c>
      <c r="O12" s="60">
        <v>109125</v>
      </c>
      <c r="P12" s="60">
        <v>110351</v>
      </c>
      <c r="Q12" s="60">
        <v>109541</v>
      </c>
      <c r="R12" s="60">
        <v>329017</v>
      </c>
      <c r="S12" s="60">
        <v>638301</v>
      </c>
      <c r="T12" s="60">
        <v>116959</v>
      </c>
      <c r="U12" s="60">
        <v>104937</v>
      </c>
      <c r="V12" s="60">
        <v>860197</v>
      </c>
      <c r="W12" s="60">
        <v>1837669</v>
      </c>
      <c r="X12" s="60">
        <v>12937176</v>
      </c>
      <c r="Y12" s="60">
        <v>-11099507</v>
      </c>
      <c r="Z12" s="140">
        <v>-85.8</v>
      </c>
      <c r="AA12" s="155">
        <v>13239220</v>
      </c>
    </row>
    <row r="13" spans="1:27" ht="13.5">
      <c r="A13" s="181" t="s">
        <v>109</v>
      </c>
      <c r="B13" s="185"/>
      <c r="C13" s="155">
        <v>2100502</v>
      </c>
      <c r="D13" s="155">
        <v>0</v>
      </c>
      <c r="E13" s="156">
        <v>1500000</v>
      </c>
      <c r="F13" s="60">
        <v>1353408</v>
      </c>
      <c r="G13" s="60">
        <v>17537</v>
      </c>
      <c r="H13" s="60">
        <v>4870</v>
      </c>
      <c r="I13" s="60">
        <v>593520</v>
      </c>
      <c r="J13" s="60">
        <v>615927</v>
      </c>
      <c r="K13" s="60">
        <v>5027</v>
      </c>
      <c r="L13" s="60">
        <v>23978</v>
      </c>
      <c r="M13" s="60">
        <v>31773</v>
      </c>
      <c r="N13" s="60">
        <v>60778</v>
      </c>
      <c r="O13" s="60">
        <v>854171</v>
      </c>
      <c r="P13" s="60">
        <v>346242</v>
      </c>
      <c r="Q13" s="60">
        <v>7886</v>
      </c>
      <c r="R13" s="60">
        <v>1208299</v>
      </c>
      <c r="S13" s="60">
        <v>4397</v>
      </c>
      <c r="T13" s="60">
        <v>1130297</v>
      </c>
      <c r="U13" s="60">
        <v>6284</v>
      </c>
      <c r="V13" s="60">
        <v>1140978</v>
      </c>
      <c r="W13" s="60">
        <v>3025982</v>
      </c>
      <c r="X13" s="60">
        <v>1500000</v>
      </c>
      <c r="Y13" s="60">
        <v>1525982</v>
      </c>
      <c r="Z13" s="140">
        <v>101.73</v>
      </c>
      <c r="AA13" s="155">
        <v>1353408</v>
      </c>
    </row>
    <row r="14" spans="1:27" ht="13.5">
      <c r="A14" s="181" t="s">
        <v>110</v>
      </c>
      <c r="B14" s="185"/>
      <c r="C14" s="155">
        <v>1166390</v>
      </c>
      <c r="D14" s="155">
        <v>0</v>
      </c>
      <c r="E14" s="156">
        <v>1877387</v>
      </c>
      <c r="F14" s="60">
        <v>1325769</v>
      </c>
      <c r="G14" s="60">
        <v>100362</v>
      </c>
      <c r="H14" s="60">
        <v>106469</v>
      </c>
      <c r="I14" s="60">
        <v>107349</v>
      </c>
      <c r="J14" s="60">
        <v>314180</v>
      </c>
      <c r="K14" s="60">
        <v>109186</v>
      </c>
      <c r="L14" s="60">
        <v>117986</v>
      </c>
      <c r="M14" s="60">
        <v>121727</v>
      </c>
      <c r="N14" s="60">
        <v>348899</v>
      </c>
      <c r="O14" s="60">
        <v>118320</v>
      </c>
      <c r="P14" s="60">
        <v>124547</v>
      </c>
      <c r="Q14" s="60">
        <v>129447</v>
      </c>
      <c r="R14" s="60">
        <v>372314</v>
      </c>
      <c r="S14" s="60">
        <v>132397</v>
      </c>
      <c r="T14" s="60">
        <v>106890</v>
      </c>
      <c r="U14" s="60">
        <v>133192</v>
      </c>
      <c r="V14" s="60">
        <v>372479</v>
      </c>
      <c r="W14" s="60">
        <v>1407872</v>
      </c>
      <c r="X14" s="60">
        <v>1877388</v>
      </c>
      <c r="Y14" s="60">
        <v>-469516</v>
      </c>
      <c r="Z14" s="140">
        <v>-25.01</v>
      </c>
      <c r="AA14" s="155">
        <v>1325769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335417</v>
      </c>
      <c r="D16" s="155">
        <v>0</v>
      </c>
      <c r="E16" s="156">
        <v>75979</v>
      </c>
      <c r="F16" s="60">
        <v>79878</v>
      </c>
      <c r="G16" s="60">
        <v>19518</v>
      </c>
      <c r="H16" s="60">
        <v>5030</v>
      </c>
      <c r="I16" s="60">
        <v>1726</v>
      </c>
      <c r="J16" s="60">
        <v>26274</v>
      </c>
      <c r="K16" s="60">
        <v>5754</v>
      </c>
      <c r="L16" s="60">
        <v>8201</v>
      </c>
      <c r="M16" s="60">
        <v>6621</v>
      </c>
      <c r="N16" s="60">
        <v>20576</v>
      </c>
      <c r="O16" s="60">
        <v>2900</v>
      </c>
      <c r="P16" s="60">
        <v>3950</v>
      </c>
      <c r="Q16" s="60">
        <v>6553</v>
      </c>
      <c r="R16" s="60">
        <v>13403</v>
      </c>
      <c r="S16" s="60">
        <v>3769</v>
      </c>
      <c r="T16" s="60">
        <v>5000</v>
      </c>
      <c r="U16" s="60">
        <v>8000</v>
      </c>
      <c r="V16" s="60">
        <v>16769</v>
      </c>
      <c r="W16" s="60">
        <v>77022</v>
      </c>
      <c r="X16" s="60">
        <v>75984</v>
      </c>
      <c r="Y16" s="60">
        <v>1038</v>
      </c>
      <c r="Z16" s="140">
        <v>1.37</v>
      </c>
      <c r="AA16" s="155">
        <v>79878</v>
      </c>
    </row>
    <row r="17" spans="1:27" ht="13.5">
      <c r="A17" s="181" t="s">
        <v>113</v>
      </c>
      <c r="B17" s="185"/>
      <c r="C17" s="155">
        <v>1973303</v>
      </c>
      <c r="D17" s="155">
        <v>0</v>
      </c>
      <c r="E17" s="156">
        <v>2386589</v>
      </c>
      <c r="F17" s="60">
        <v>1585902</v>
      </c>
      <c r="G17" s="60">
        <v>198907</v>
      </c>
      <c r="H17" s="60">
        <v>167753</v>
      </c>
      <c r="I17" s="60">
        <v>137199</v>
      </c>
      <c r="J17" s="60">
        <v>503859</v>
      </c>
      <c r="K17" s="60">
        <v>96521</v>
      </c>
      <c r="L17" s="60">
        <v>132213</v>
      </c>
      <c r="M17" s="60">
        <v>149752</v>
      </c>
      <c r="N17" s="60">
        <v>378486</v>
      </c>
      <c r="O17" s="60">
        <v>166005</v>
      </c>
      <c r="P17" s="60">
        <v>177069</v>
      </c>
      <c r="Q17" s="60">
        <v>180877</v>
      </c>
      <c r="R17" s="60">
        <v>523951</v>
      </c>
      <c r="S17" s="60">
        <v>166613</v>
      </c>
      <c r="T17" s="60">
        <v>208397</v>
      </c>
      <c r="U17" s="60">
        <v>221443</v>
      </c>
      <c r="V17" s="60">
        <v>596453</v>
      </c>
      <c r="W17" s="60">
        <v>2002749</v>
      </c>
      <c r="X17" s="60">
        <v>2386356</v>
      </c>
      <c r="Y17" s="60">
        <v>-383607</v>
      </c>
      <c r="Z17" s="140">
        <v>-16.08</v>
      </c>
      <c r="AA17" s="155">
        <v>1585902</v>
      </c>
    </row>
    <row r="18" spans="1:27" ht="13.5">
      <c r="A18" s="183" t="s">
        <v>114</v>
      </c>
      <c r="B18" s="182"/>
      <c r="C18" s="155">
        <v>1414350</v>
      </c>
      <c r="D18" s="155">
        <v>0</v>
      </c>
      <c r="E18" s="156">
        <v>1550000</v>
      </c>
      <c r="F18" s="60">
        <v>1550000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1549944</v>
      </c>
      <c r="Y18" s="60">
        <v>-1549944</v>
      </c>
      <c r="Z18" s="140">
        <v>-100</v>
      </c>
      <c r="AA18" s="155">
        <v>1550000</v>
      </c>
    </row>
    <row r="19" spans="1:27" ht="13.5">
      <c r="A19" s="181" t="s">
        <v>34</v>
      </c>
      <c r="B19" s="185"/>
      <c r="C19" s="155">
        <v>118377964</v>
      </c>
      <c r="D19" s="155">
        <v>0</v>
      </c>
      <c r="E19" s="156">
        <v>184464129</v>
      </c>
      <c r="F19" s="60">
        <v>156564000</v>
      </c>
      <c r="G19" s="60">
        <v>55045000</v>
      </c>
      <c r="H19" s="60">
        <v>249</v>
      </c>
      <c r="I19" s="60">
        <v>0</v>
      </c>
      <c r="J19" s="60">
        <v>55045249</v>
      </c>
      <c r="K19" s="60">
        <v>0</v>
      </c>
      <c r="L19" s="60">
        <v>44387558</v>
      </c>
      <c r="M19" s="60">
        <v>0</v>
      </c>
      <c r="N19" s="60">
        <v>44387558</v>
      </c>
      <c r="O19" s="60">
        <v>44352498</v>
      </c>
      <c r="P19" s="60">
        <v>0</v>
      </c>
      <c r="Q19" s="60">
        <v>32000000</v>
      </c>
      <c r="R19" s="60">
        <v>76352498</v>
      </c>
      <c r="S19" s="60">
        <v>156190</v>
      </c>
      <c r="T19" s="60">
        <v>0</v>
      </c>
      <c r="U19" s="60">
        <v>0</v>
      </c>
      <c r="V19" s="60">
        <v>156190</v>
      </c>
      <c r="W19" s="60">
        <v>175941495</v>
      </c>
      <c r="X19" s="60">
        <v>184464000</v>
      </c>
      <c r="Y19" s="60">
        <v>-8522505</v>
      </c>
      <c r="Z19" s="140">
        <v>-4.62</v>
      </c>
      <c r="AA19" s="155">
        <v>156564000</v>
      </c>
    </row>
    <row r="20" spans="1:27" ht="13.5">
      <c r="A20" s="181" t="s">
        <v>35</v>
      </c>
      <c r="B20" s="185"/>
      <c r="C20" s="155">
        <v>3349470</v>
      </c>
      <c r="D20" s="155">
        <v>0</v>
      </c>
      <c r="E20" s="156">
        <v>35694316</v>
      </c>
      <c r="F20" s="54">
        <v>70313000</v>
      </c>
      <c r="G20" s="54">
        <v>-392514</v>
      </c>
      <c r="H20" s="54">
        <v>31339</v>
      </c>
      <c r="I20" s="54">
        <v>170813</v>
      </c>
      <c r="J20" s="54">
        <v>-190362</v>
      </c>
      <c r="K20" s="54">
        <v>160399</v>
      </c>
      <c r="L20" s="54">
        <v>517672</v>
      </c>
      <c r="M20" s="54">
        <v>27979</v>
      </c>
      <c r="N20" s="54">
        <v>706050</v>
      </c>
      <c r="O20" s="54">
        <v>27666</v>
      </c>
      <c r="P20" s="54">
        <v>53699</v>
      </c>
      <c r="Q20" s="54">
        <v>115720</v>
      </c>
      <c r="R20" s="54">
        <v>197085</v>
      </c>
      <c r="S20" s="54">
        <v>217259</v>
      </c>
      <c r="T20" s="54">
        <v>108599</v>
      </c>
      <c r="U20" s="54">
        <v>34792</v>
      </c>
      <c r="V20" s="54">
        <v>360650</v>
      </c>
      <c r="W20" s="54">
        <v>1073423</v>
      </c>
      <c r="X20" s="54">
        <v>35694000</v>
      </c>
      <c r="Y20" s="54">
        <v>-34620577</v>
      </c>
      <c r="Z20" s="184">
        <v>-96.99</v>
      </c>
      <c r="AA20" s="130">
        <v>70313000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340413</v>
      </c>
      <c r="G21" s="60">
        <v>0</v>
      </c>
      <c r="H21" s="60">
        <v>0</v>
      </c>
      <c r="I21" s="82">
        <v>0</v>
      </c>
      <c r="J21" s="60">
        <v>0</v>
      </c>
      <c r="K21" s="60">
        <v>137719</v>
      </c>
      <c r="L21" s="60">
        <v>0</v>
      </c>
      <c r="M21" s="60">
        <v>0</v>
      </c>
      <c r="N21" s="60">
        <v>137719</v>
      </c>
      <c r="O21" s="60">
        <v>12281</v>
      </c>
      <c r="P21" s="82">
        <v>0</v>
      </c>
      <c r="Q21" s="60">
        <v>209157</v>
      </c>
      <c r="R21" s="60">
        <v>221438</v>
      </c>
      <c r="S21" s="60">
        <v>0</v>
      </c>
      <c r="T21" s="60">
        <v>0</v>
      </c>
      <c r="U21" s="60">
        <v>0</v>
      </c>
      <c r="V21" s="60">
        <v>0</v>
      </c>
      <c r="W21" s="82">
        <v>359157</v>
      </c>
      <c r="X21" s="60"/>
      <c r="Y21" s="60">
        <v>359157</v>
      </c>
      <c r="Z21" s="140">
        <v>0</v>
      </c>
      <c r="AA21" s="155">
        <v>340413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162827112</v>
      </c>
      <c r="D22" s="188">
        <f>SUM(D5:D21)</f>
        <v>0</v>
      </c>
      <c r="E22" s="189">
        <f t="shared" si="0"/>
        <v>283745419</v>
      </c>
      <c r="F22" s="190">
        <f t="shared" si="0"/>
        <v>288457590</v>
      </c>
      <c r="G22" s="190">
        <f t="shared" si="0"/>
        <v>74433811</v>
      </c>
      <c r="H22" s="190">
        <f t="shared" si="0"/>
        <v>2561245</v>
      </c>
      <c r="I22" s="190">
        <f t="shared" si="0"/>
        <v>2686510</v>
      </c>
      <c r="J22" s="190">
        <f t="shared" si="0"/>
        <v>79681566</v>
      </c>
      <c r="K22" s="190">
        <f t="shared" si="0"/>
        <v>2652267</v>
      </c>
      <c r="L22" s="190">
        <f t="shared" si="0"/>
        <v>47371998</v>
      </c>
      <c r="M22" s="190">
        <f t="shared" si="0"/>
        <v>2496792</v>
      </c>
      <c r="N22" s="190">
        <f t="shared" si="0"/>
        <v>52521057</v>
      </c>
      <c r="O22" s="190">
        <f t="shared" si="0"/>
        <v>47614690</v>
      </c>
      <c r="P22" s="190">
        <f t="shared" si="0"/>
        <v>2791378</v>
      </c>
      <c r="Q22" s="190">
        <f t="shared" si="0"/>
        <v>34625467</v>
      </c>
      <c r="R22" s="190">
        <f t="shared" si="0"/>
        <v>85031535</v>
      </c>
      <c r="S22" s="190">
        <f t="shared" si="0"/>
        <v>3469049</v>
      </c>
      <c r="T22" s="190">
        <f t="shared" si="0"/>
        <v>3831680</v>
      </c>
      <c r="U22" s="190">
        <f t="shared" si="0"/>
        <v>2889607</v>
      </c>
      <c r="V22" s="190">
        <f t="shared" si="0"/>
        <v>10190336</v>
      </c>
      <c r="W22" s="190">
        <f t="shared" si="0"/>
        <v>227424494</v>
      </c>
      <c r="X22" s="190">
        <f t="shared" si="0"/>
        <v>283744416</v>
      </c>
      <c r="Y22" s="190">
        <f t="shared" si="0"/>
        <v>-56319922</v>
      </c>
      <c r="Z22" s="191">
        <f>+IF(X22&lt;&gt;0,+(Y22/X22)*100,0)</f>
        <v>-19.848821271605217</v>
      </c>
      <c r="AA22" s="188">
        <f>SUM(AA5:AA21)</f>
        <v>288457590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61504884</v>
      </c>
      <c r="D25" s="155">
        <v>0</v>
      </c>
      <c r="E25" s="156">
        <v>62850185</v>
      </c>
      <c r="F25" s="60">
        <v>71464000</v>
      </c>
      <c r="G25" s="60">
        <v>5322516</v>
      </c>
      <c r="H25" s="60">
        <v>5254819</v>
      </c>
      <c r="I25" s="60">
        <v>6086136</v>
      </c>
      <c r="J25" s="60">
        <v>16663471</v>
      </c>
      <c r="K25" s="60">
        <v>5576726</v>
      </c>
      <c r="L25" s="60">
        <v>5504557</v>
      </c>
      <c r="M25" s="60">
        <v>5856656</v>
      </c>
      <c r="N25" s="60">
        <v>16937939</v>
      </c>
      <c r="O25" s="60">
        <v>5637077</v>
      </c>
      <c r="P25" s="60">
        <v>6289321</v>
      </c>
      <c r="Q25" s="60">
        <v>5850213</v>
      </c>
      <c r="R25" s="60">
        <v>17776611</v>
      </c>
      <c r="S25" s="60">
        <v>5789616</v>
      </c>
      <c r="T25" s="60">
        <v>5836201</v>
      </c>
      <c r="U25" s="60">
        <v>6378306</v>
      </c>
      <c r="V25" s="60">
        <v>18004123</v>
      </c>
      <c r="W25" s="60">
        <v>69382144</v>
      </c>
      <c r="X25" s="60">
        <v>62849928</v>
      </c>
      <c r="Y25" s="60">
        <v>6532216</v>
      </c>
      <c r="Z25" s="140">
        <v>10.39</v>
      </c>
      <c r="AA25" s="155">
        <v>71464000</v>
      </c>
    </row>
    <row r="26" spans="1:27" ht="13.5">
      <c r="A26" s="183" t="s">
        <v>38</v>
      </c>
      <c r="B26" s="182"/>
      <c r="C26" s="155">
        <v>9813631</v>
      </c>
      <c r="D26" s="155">
        <v>0</v>
      </c>
      <c r="E26" s="156">
        <v>12399743</v>
      </c>
      <c r="F26" s="60">
        <v>10887401</v>
      </c>
      <c r="G26" s="60">
        <v>879869</v>
      </c>
      <c r="H26" s="60">
        <v>873957</v>
      </c>
      <c r="I26" s="60">
        <v>873233</v>
      </c>
      <c r="J26" s="60">
        <v>2627059</v>
      </c>
      <c r="K26" s="60">
        <v>893819</v>
      </c>
      <c r="L26" s="60">
        <v>885158</v>
      </c>
      <c r="M26" s="60">
        <v>885454</v>
      </c>
      <c r="N26" s="60">
        <v>2664431</v>
      </c>
      <c r="O26" s="60">
        <v>881237</v>
      </c>
      <c r="P26" s="60">
        <v>1192500</v>
      </c>
      <c r="Q26" s="60">
        <v>818503</v>
      </c>
      <c r="R26" s="60">
        <v>2892240</v>
      </c>
      <c r="S26" s="60">
        <v>908816</v>
      </c>
      <c r="T26" s="60">
        <v>862573</v>
      </c>
      <c r="U26" s="60">
        <v>845830</v>
      </c>
      <c r="V26" s="60">
        <v>2617219</v>
      </c>
      <c r="W26" s="60">
        <v>10800949</v>
      </c>
      <c r="X26" s="60">
        <v>12399744</v>
      </c>
      <c r="Y26" s="60">
        <v>-1598795</v>
      </c>
      <c r="Z26" s="140">
        <v>-12.89</v>
      </c>
      <c r="AA26" s="155">
        <v>10887401</v>
      </c>
    </row>
    <row r="27" spans="1:27" ht="13.5">
      <c r="A27" s="183" t="s">
        <v>118</v>
      </c>
      <c r="B27" s="182"/>
      <c r="C27" s="155">
        <v>3234015</v>
      </c>
      <c r="D27" s="155">
        <v>0</v>
      </c>
      <c r="E27" s="156">
        <v>8289457</v>
      </c>
      <c r="F27" s="60">
        <v>9691020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8289456</v>
      </c>
      <c r="Y27" s="60">
        <v>-8289456</v>
      </c>
      <c r="Z27" s="140">
        <v>-100</v>
      </c>
      <c r="AA27" s="155">
        <v>9691020</v>
      </c>
    </row>
    <row r="28" spans="1:27" ht="13.5">
      <c r="A28" s="183" t="s">
        <v>39</v>
      </c>
      <c r="B28" s="182"/>
      <c r="C28" s="155">
        <v>30834003</v>
      </c>
      <c r="D28" s="155">
        <v>0</v>
      </c>
      <c r="E28" s="156">
        <v>33787195</v>
      </c>
      <c r="F28" s="60">
        <v>42904000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33787200</v>
      </c>
      <c r="Y28" s="60">
        <v>-33787200</v>
      </c>
      <c r="Z28" s="140">
        <v>-100</v>
      </c>
      <c r="AA28" s="155">
        <v>42904000</v>
      </c>
    </row>
    <row r="29" spans="1:27" ht="13.5">
      <c r="A29" s="183" t="s">
        <v>40</v>
      </c>
      <c r="B29" s="182"/>
      <c r="C29" s="155">
        <v>813969</v>
      </c>
      <c r="D29" s="155">
        <v>0</v>
      </c>
      <c r="E29" s="156">
        <v>93386</v>
      </c>
      <c r="F29" s="60">
        <v>20960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93384</v>
      </c>
      <c r="Y29" s="60">
        <v>-93384</v>
      </c>
      <c r="Z29" s="140">
        <v>-100</v>
      </c>
      <c r="AA29" s="155">
        <v>20960</v>
      </c>
    </row>
    <row r="30" spans="1:27" ht="13.5">
      <c r="A30" s="183" t="s">
        <v>119</v>
      </c>
      <c r="B30" s="182"/>
      <c r="C30" s="155">
        <v>15058558</v>
      </c>
      <c r="D30" s="155">
        <v>0</v>
      </c>
      <c r="E30" s="156">
        <v>21178448</v>
      </c>
      <c r="F30" s="60">
        <v>21640000</v>
      </c>
      <c r="G30" s="60">
        <v>2297569</v>
      </c>
      <c r="H30" s="60">
        <v>2505649</v>
      </c>
      <c r="I30" s="60">
        <v>2111244</v>
      </c>
      <c r="J30" s="60">
        <v>6914462</v>
      </c>
      <c r="K30" s="60">
        <v>1295044</v>
      </c>
      <c r="L30" s="60">
        <v>1345375</v>
      </c>
      <c r="M30" s="60">
        <v>1256012</v>
      </c>
      <c r="N30" s="60">
        <v>3896431</v>
      </c>
      <c r="O30" s="60">
        <v>1213391</v>
      </c>
      <c r="P30" s="60">
        <v>1279678</v>
      </c>
      <c r="Q30" s="60">
        <v>1224532</v>
      </c>
      <c r="R30" s="60">
        <v>3717601</v>
      </c>
      <c r="S30" s="60">
        <v>1328982</v>
      </c>
      <c r="T30" s="60">
        <v>1392637</v>
      </c>
      <c r="U30" s="60">
        <v>1805822</v>
      </c>
      <c r="V30" s="60">
        <v>4527441</v>
      </c>
      <c r="W30" s="60">
        <v>19055935</v>
      </c>
      <c r="X30" s="60">
        <v>21178452</v>
      </c>
      <c r="Y30" s="60">
        <v>-2122517</v>
      </c>
      <c r="Z30" s="140">
        <v>-10.02</v>
      </c>
      <c r="AA30" s="155">
        <v>21640000</v>
      </c>
    </row>
    <row r="31" spans="1:27" ht="13.5">
      <c r="A31" s="183" t="s">
        <v>120</v>
      </c>
      <c r="B31" s="182"/>
      <c r="C31" s="155">
        <v>5523784</v>
      </c>
      <c r="D31" s="155">
        <v>0</v>
      </c>
      <c r="E31" s="156">
        <v>10885133</v>
      </c>
      <c r="F31" s="60">
        <v>13367000</v>
      </c>
      <c r="G31" s="60">
        <v>790694</v>
      </c>
      <c r="H31" s="60">
        <v>785741</v>
      </c>
      <c r="I31" s="60">
        <v>824461</v>
      </c>
      <c r="J31" s="60">
        <v>2400896</v>
      </c>
      <c r="K31" s="60">
        <v>399102</v>
      </c>
      <c r="L31" s="60">
        <v>652229</v>
      </c>
      <c r="M31" s="60">
        <v>1639598</v>
      </c>
      <c r="N31" s="60">
        <v>2690929</v>
      </c>
      <c r="O31" s="60">
        <v>579558</v>
      </c>
      <c r="P31" s="60">
        <v>504058</v>
      </c>
      <c r="Q31" s="60">
        <v>954778</v>
      </c>
      <c r="R31" s="60">
        <v>2038394</v>
      </c>
      <c r="S31" s="60">
        <v>1907390</v>
      </c>
      <c r="T31" s="60">
        <v>493993</v>
      </c>
      <c r="U31" s="60">
        <v>1399042</v>
      </c>
      <c r="V31" s="60">
        <v>3800425</v>
      </c>
      <c r="W31" s="60">
        <v>10930644</v>
      </c>
      <c r="X31" s="60">
        <v>10885128</v>
      </c>
      <c r="Y31" s="60">
        <v>45516</v>
      </c>
      <c r="Z31" s="140">
        <v>0.42</v>
      </c>
      <c r="AA31" s="155">
        <v>13367000</v>
      </c>
    </row>
    <row r="32" spans="1:27" ht="13.5">
      <c r="A32" s="183" t="s">
        <v>121</v>
      </c>
      <c r="B32" s="182"/>
      <c r="C32" s="155">
        <v>2109018</v>
      </c>
      <c r="D32" s="155">
        <v>0</v>
      </c>
      <c r="E32" s="156">
        <v>4345000</v>
      </c>
      <c r="F32" s="60">
        <v>3568451</v>
      </c>
      <c r="G32" s="60">
        <v>835241</v>
      </c>
      <c r="H32" s="60">
        <v>243344</v>
      </c>
      <c r="I32" s="60">
        <v>293265</v>
      </c>
      <c r="J32" s="60">
        <v>1371850</v>
      </c>
      <c r="K32" s="60">
        <v>422097</v>
      </c>
      <c r="L32" s="60">
        <v>565622</v>
      </c>
      <c r="M32" s="60">
        <v>969021</v>
      </c>
      <c r="N32" s="60">
        <v>1956740</v>
      </c>
      <c r="O32" s="60">
        <v>1010438</v>
      </c>
      <c r="P32" s="60">
        <v>208141</v>
      </c>
      <c r="Q32" s="60">
        <v>356506</v>
      </c>
      <c r="R32" s="60">
        <v>1575085</v>
      </c>
      <c r="S32" s="60">
        <v>643129</v>
      </c>
      <c r="T32" s="60">
        <v>-206073</v>
      </c>
      <c r="U32" s="60">
        <v>442723</v>
      </c>
      <c r="V32" s="60">
        <v>879779</v>
      </c>
      <c r="W32" s="60">
        <v>5783454</v>
      </c>
      <c r="X32" s="60">
        <v>4344540</v>
      </c>
      <c r="Y32" s="60">
        <v>1438914</v>
      </c>
      <c r="Z32" s="140">
        <v>33.12</v>
      </c>
      <c r="AA32" s="155">
        <v>3568451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48118113</v>
      </c>
      <c r="D34" s="155">
        <v>0</v>
      </c>
      <c r="E34" s="156">
        <v>113418260</v>
      </c>
      <c r="F34" s="60">
        <v>97771380</v>
      </c>
      <c r="G34" s="60">
        <v>4092017</v>
      </c>
      <c r="H34" s="60">
        <v>6410374</v>
      </c>
      <c r="I34" s="60">
        <v>10430495</v>
      </c>
      <c r="J34" s="60">
        <v>20932886</v>
      </c>
      <c r="K34" s="60">
        <v>4419123</v>
      </c>
      <c r="L34" s="60">
        <v>5103832</v>
      </c>
      <c r="M34" s="60">
        <v>9273685</v>
      </c>
      <c r="N34" s="60">
        <v>18796640</v>
      </c>
      <c r="O34" s="60">
        <v>3195130</v>
      </c>
      <c r="P34" s="60">
        <v>2932583</v>
      </c>
      <c r="Q34" s="60">
        <v>4087782</v>
      </c>
      <c r="R34" s="60">
        <v>10215495</v>
      </c>
      <c r="S34" s="60">
        <v>3233466</v>
      </c>
      <c r="T34" s="60">
        <v>5426978</v>
      </c>
      <c r="U34" s="60">
        <v>4611191</v>
      </c>
      <c r="V34" s="60">
        <v>13271635</v>
      </c>
      <c r="W34" s="60">
        <v>63216656</v>
      </c>
      <c r="X34" s="60">
        <v>113418000</v>
      </c>
      <c r="Y34" s="60">
        <v>-50201344</v>
      </c>
      <c r="Z34" s="140">
        <v>-44.26</v>
      </c>
      <c r="AA34" s="155">
        <v>97771380</v>
      </c>
    </row>
    <row r="35" spans="1:27" ht="13.5">
      <c r="A35" s="181" t="s">
        <v>122</v>
      </c>
      <c r="B35" s="185"/>
      <c r="C35" s="155">
        <v>374137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177384112</v>
      </c>
      <c r="D36" s="188">
        <f>SUM(D25:D35)</f>
        <v>0</v>
      </c>
      <c r="E36" s="189">
        <f t="shared" si="1"/>
        <v>267246807</v>
      </c>
      <c r="F36" s="190">
        <f t="shared" si="1"/>
        <v>271314212</v>
      </c>
      <c r="G36" s="190">
        <f t="shared" si="1"/>
        <v>14217906</v>
      </c>
      <c r="H36" s="190">
        <f t="shared" si="1"/>
        <v>16073884</v>
      </c>
      <c r="I36" s="190">
        <f t="shared" si="1"/>
        <v>20618834</v>
      </c>
      <c r="J36" s="190">
        <f t="shared" si="1"/>
        <v>50910624</v>
      </c>
      <c r="K36" s="190">
        <f t="shared" si="1"/>
        <v>13005911</v>
      </c>
      <c r="L36" s="190">
        <f t="shared" si="1"/>
        <v>14056773</v>
      </c>
      <c r="M36" s="190">
        <f t="shared" si="1"/>
        <v>19880426</v>
      </c>
      <c r="N36" s="190">
        <f t="shared" si="1"/>
        <v>46943110</v>
      </c>
      <c r="O36" s="190">
        <f t="shared" si="1"/>
        <v>12516831</v>
      </c>
      <c r="P36" s="190">
        <f t="shared" si="1"/>
        <v>12406281</v>
      </c>
      <c r="Q36" s="190">
        <f t="shared" si="1"/>
        <v>13292314</v>
      </c>
      <c r="R36" s="190">
        <f t="shared" si="1"/>
        <v>38215426</v>
      </c>
      <c r="S36" s="190">
        <f t="shared" si="1"/>
        <v>13811399</v>
      </c>
      <c r="T36" s="190">
        <f t="shared" si="1"/>
        <v>13806309</v>
      </c>
      <c r="U36" s="190">
        <f t="shared" si="1"/>
        <v>15482914</v>
      </c>
      <c r="V36" s="190">
        <f t="shared" si="1"/>
        <v>43100622</v>
      </c>
      <c r="W36" s="190">
        <f t="shared" si="1"/>
        <v>179169782</v>
      </c>
      <c r="X36" s="190">
        <f t="shared" si="1"/>
        <v>267245832</v>
      </c>
      <c r="Y36" s="190">
        <f t="shared" si="1"/>
        <v>-88076050</v>
      </c>
      <c r="Z36" s="191">
        <f>+IF(X36&lt;&gt;0,+(Y36/X36)*100,0)</f>
        <v>-32.956940559507025</v>
      </c>
      <c r="AA36" s="188">
        <f>SUM(AA25:AA35)</f>
        <v>271314212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-14557000</v>
      </c>
      <c r="D38" s="199">
        <f>+D22-D36</f>
        <v>0</v>
      </c>
      <c r="E38" s="200">
        <f t="shared" si="2"/>
        <v>16498612</v>
      </c>
      <c r="F38" s="106">
        <f t="shared" si="2"/>
        <v>17143378</v>
      </c>
      <c r="G38" s="106">
        <f t="shared" si="2"/>
        <v>60215905</v>
      </c>
      <c r="H38" s="106">
        <f t="shared" si="2"/>
        <v>-13512639</v>
      </c>
      <c r="I38" s="106">
        <f t="shared" si="2"/>
        <v>-17932324</v>
      </c>
      <c r="J38" s="106">
        <f t="shared" si="2"/>
        <v>28770942</v>
      </c>
      <c r="K38" s="106">
        <f t="shared" si="2"/>
        <v>-10353644</v>
      </c>
      <c r="L38" s="106">
        <f t="shared" si="2"/>
        <v>33315225</v>
      </c>
      <c r="M38" s="106">
        <f t="shared" si="2"/>
        <v>-17383634</v>
      </c>
      <c r="N38" s="106">
        <f t="shared" si="2"/>
        <v>5577947</v>
      </c>
      <c r="O38" s="106">
        <f t="shared" si="2"/>
        <v>35097859</v>
      </c>
      <c r="P38" s="106">
        <f t="shared" si="2"/>
        <v>-9614903</v>
      </c>
      <c r="Q38" s="106">
        <f t="shared" si="2"/>
        <v>21333153</v>
      </c>
      <c r="R38" s="106">
        <f t="shared" si="2"/>
        <v>46816109</v>
      </c>
      <c r="S38" s="106">
        <f t="shared" si="2"/>
        <v>-10342350</v>
      </c>
      <c r="T38" s="106">
        <f t="shared" si="2"/>
        <v>-9974629</v>
      </c>
      <c r="U38" s="106">
        <f t="shared" si="2"/>
        <v>-12593307</v>
      </c>
      <c r="V38" s="106">
        <f t="shared" si="2"/>
        <v>-32910286</v>
      </c>
      <c r="W38" s="106">
        <f t="shared" si="2"/>
        <v>48254712</v>
      </c>
      <c r="X38" s="106">
        <f>IF(F22=F36,0,X22-X36)</f>
        <v>16498584</v>
      </c>
      <c r="Y38" s="106">
        <f t="shared" si="2"/>
        <v>31756128</v>
      </c>
      <c r="Z38" s="201">
        <f>+IF(X38&lt;&gt;0,+(Y38/X38)*100,0)</f>
        <v>192.47789992159326</v>
      </c>
      <c r="AA38" s="199">
        <f>+AA22-AA36</f>
        <v>17143378</v>
      </c>
    </row>
    <row r="39" spans="1:27" ht="13.5">
      <c r="A39" s="181" t="s">
        <v>46</v>
      </c>
      <c r="B39" s="185"/>
      <c r="C39" s="155">
        <v>40841008</v>
      </c>
      <c r="D39" s="155">
        <v>0</v>
      </c>
      <c r="E39" s="156">
        <v>37992000</v>
      </c>
      <c r="F39" s="60">
        <v>37992000</v>
      </c>
      <c r="G39" s="60">
        <v>0</v>
      </c>
      <c r="H39" s="60">
        <v>0</v>
      </c>
      <c r="I39" s="60">
        <v>0</v>
      </c>
      <c r="J39" s="60">
        <v>0</v>
      </c>
      <c r="K39" s="60">
        <v>1081120</v>
      </c>
      <c r="L39" s="60">
        <v>17498043</v>
      </c>
      <c r="M39" s="60">
        <v>0</v>
      </c>
      <c r="N39" s="60">
        <v>18579163</v>
      </c>
      <c r="O39" s="60">
        <v>18658549</v>
      </c>
      <c r="P39" s="60">
        <v>0</v>
      </c>
      <c r="Q39" s="60">
        <v>-42818</v>
      </c>
      <c r="R39" s="60">
        <v>18615731</v>
      </c>
      <c r="S39" s="60">
        <v>11444361</v>
      </c>
      <c r="T39" s="60">
        <v>-37627</v>
      </c>
      <c r="U39" s="60">
        <v>121</v>
      </c>
      <c r="V39" s="60">
        <v>11406855</v>
      </c>
      <c r="W39" s="60">
        <v>48601749</v>
      </c>
      <c r="X39" s="60">
        <v>37992000</v>
      </c>
      <c r="Y39" s="60">
        <v>10609749</v>
      </c>
      <c r="Z39" s="140">
        <v>27.93</v>
      </c>
      <c r="AA39" s="155">
        <v>37992000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26284008</v>
      </c>
      <c r="D42" s="206">
        <f>SUM(D38:D41)</f>
        <v>0</v>
      </c>
      <c r="E42" s="207">
        <f t="shared" si="3"/>
        <v>54490612</v>
      </c>
      <c r="F42" s="88">
        <f t="shared" si="3"/>
        <v>55135378</v>
      </c>
      <c r="G42" s="88">
        <f t="shared" si="3"/>
        <v>60215905</v>
      </c>
      <c r="H42" s="88">
        <f t="shared" si="3"/>
        <v>-13512639</v>
      </c>
      <c r="I42" s="88">
        <f t="shared" si="3"/>
        <v>-17932324</v>
      </c>
      <c r="J42" s="88">
        <f t="shared" si="3"/>
        <v>28770942</v>
      </c>
      <c r="K42" s="88">
        <f t="shared" si="3"/>
        <v>-9272524</v>
      </c>
      <c r="L42" s="88">
        <f t="shared" si="3"/>
        <v>50813268</v>
      </c>
      <c r="M42" s="88">
        <f t="shared" si="3"/>
        <v>-17383634</v>
      </c>
      <c r="N42" s="88">
        <f t="shared" si="3"/>
        <v>24157110</v>
      </c>
      <c r="O42" s="88">
        <f t="shared" si="3"/>
        <v>53756408</v>
      </c>
      <c r="P42" s="88">
        <f t="shared" si="3"/>
        <v>-9614903</v>
      </c>
      <c r="Q42" s="88">
        <f t="shared" si="3"/>
        <v>21290335</v>
      </c>
      <c r="R42" s="88">
        <f t="shared" si="3"/>
        <v>65431840</v>
      </c>
      <c r="S42" s="88">
        <f t="shared" si="3"/>
        <v>1102011</v>
      </c>
      <c r="T42" s="88">
        <f t="shared" si="3"/>
        <v>-10012256</v>
      </c>
      <c r="U42" s="88">
        <f t="shared" si="3"/>
        <v>-12593186</v>
      </c>
      <c r="V42" s="88">
        <f t="shared" si="3"/>
        <v>-21503431</v>
      </c>
      <c r="W42" s="88">
        <f t="shared" si="3"/>
        <v>96856461</v>
      </c>
      <c r="X42" s="88">
        <f t="shared" si="3"/>
        <v>54490584</v>
      </c>
      <c r="Y42" s="88">
        <f t="shared" si="3"/>
        <v>42365877</v>
      </c>
      <c r="Z42" s="208">
        <f>+IF(X42&lt;&gt;0,+(Y42/X42)*100,0)</f>
        <v>77.74898687083258</v>
      </c>
      <c r="AA42" s="206">
        <f>SUM(AA38:AA41)</f>
        <v>55135378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26284008</v>
      </c>
      <c r="D44" s="210">
        <f>+D42-D43</f>
        <v>0</v>
      </c>
      <c r="E44" s="211">
        <f t="shared" si="4"/>
        <v>54490612</v>
      </c>
      <c r="F44" s="77">
        <f t="shared" si="4"/>
        <v>55135378</v>
      </c>
      <c r="G44" s="77">
        <f t="shared" si="4"/>
        <v>60215905</v>
      </c>
      <c r="H44" s="77">
        <f t="shared" si="4"/>
        <v>-13512639</v>
      </c>
      <c r="I44" s="77">
        <f t="shared" si="4"/>
        <v>-17932324</v>
      </c>
      <c r="J44" s="77">
        <f t="shared" si="4"/>
        <v>28770942</v>
      </c>
      <c r="K44" s="77">
        <f t="shared" si="4"/>
        <v>-9272524</v>
      </c>
      <c r="L44" s="77">
        <f t="shared" si="4"/>
        <v>50813268</v>
      </c>
      <c r="M44" s="77">
        <f t="shared" si="4"/>
        <v>-17383634</v>
      </c>
      <c r="N44" s="77">
        <f t="shared" si="4"/>
        <v>24157110</v>
      </c>
      <c r="O44" s="77">
        <f t="shared" si="4"/>
        <v>53756408</v>
      </c>
      <c r="P44" s="77">
        <f t="shared" si="4"/>
        <v>-9614903</v>
      </c>
      <c r="Q44" s="77">
        <f t="shared" si="4"/>
        <v>21290335</v>
      </c>
      <c r="R44" s="77">
        <f t="shared" si="4"/>
        <v>65431840</v>
      </c>
      <c r="S44" s="77">
        <f t="shared" si="4"/>
        <v>1102011</v>
      </c>
      <c r="T44" s="77">
        <f t="shared" si="4"/>
        <v>-10012256</v>
      </c>
      <c r="U44" s="77">
        <f t="shared" si="4"/>
        <v>-12593186</v>
      </c>
      <c r="V44" s="77">
        <f t="shared" si="4"/>
        <v>-21503431</v>
      </c>
      <c r="W44" s="77">
        <f t="shared" si="4"/>
        <v>96856461</v>
      </c>
      <c r="X44" s="77">
        <f t="shared" si="4"/>
        <v>54490584</v>
      </c>
      <c r="Y44" s="77">
        <f t="shared" si="4"/>
        <v>42365877</v>
      </c>
      <c r="Z44" s="212">
        <f>+IF(X44&lt;&gt;0,+(Y44/X44)*100,0)</f>
        <v>77.74898687083258</v>
      </c>
      <c r="AA44" s="210">
        <f>+AA42-AA43</f>
        <v>55135378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26284008</v>
      </c>
      <c r="D46" s="206">
        <f>SUM(D44:D45)</f>
        <v>0</v>
      </c>
      <c r="E46" s="207">
        <f t="shared" si="5"/>
        <v>54490612</v>
      </c>
      <c r="F46" s="88">
        <f t="shared" si="5"/>
        <v>55135378</v>
      </c>
      <c r="G46" s="88">
        <f t="shared" si="5"/>
        <v>60215905</v>
      </c>
      <c r="H46" s="88">
        <f t="shared" si="5"/>
        <v>-13512639</v>
      </c>
      <c r="I46" s="88">
        <f t="shared" si="5"/>
        <v>-17932324</v>
      </c>
      <c r="J46" s="88">
        <f t="shared" si="5"/>
        <v>28770942</v>
      </c>
      <c r="K46" s="88">
        <f t="shared" si="5"/>
        <v>-9272524</v>
      </c>
      <c r="L46" s="88">
        <f t="shared" si="5"/>
        <v>50813268</v>
      </c>
      <c r="M46" s="88">
        <f t="shared" si="5"/>
        <v>-17383634</v>
      </c>
      <c r="N46" s="88">
        <f t="shared" si="5"/>
        <v>24157110</v>
      </c>
      <c r="O46" s="88">
        <f t="shared" si="5"/>
        <v>53756408</v>
      </c>
      <c r="P46" s="88">
        <f t="shared" si="5"/>
        <v>-9614903</v>
      </c>
      <c r="Q46" s="88">
        <f t="shared" si="5"/>
        <v>21290335</v>
      </c>
      <c r="R46" s="88">
        <f t="shared" si="5"/>
        <v>65431840</v>
      </c>
      <c r="S46" s="88">
        <f t="shared" si="5"/>
        <v>1102011</v>
      </c>
      <c r="T46" s="88">
        <f t="shared" si="5"/>
        <v>-10012256</v>
      </c>
      <c r="U46" s="88">
        <f t="shared" si="5"/>
        <v>-12593186</v>
      </c>
      <c r="V46" s="88">
        <f t="shared" si="5"/>
        <v>-21503431</v>
      </c>
      <c r="W46" s="88">
        <f t="shared" si="5"/>
        <v>96856461</v>
      </c>
      <c r="X46" s="88">
        <f t="shared" si="5"/>
        <v>54490584</v>
      </c>
      <c r="Y46" s="88">
        <f t="shared" si="5"/>
        <v>42365877</v>
      </c>
      <c r="Z46" s="208">
        <f>+IF(X46&lt;&gt;0,+(Y46/X46)*100,0)</f>
        <v>77.74898687083258</v>
      </c>
      <c r="AA46" s="206">
        <f>SUM(AA44:AA45)</f>
        <v>55135378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26284008</v>
      </c>
      <c r="D48" s="217">
        <f>SUM(D46:D47)</f>
        <v>0</v>
      </c>
      <c r="E48" s="218">
        <f t="shared" si="6"/>
        <v>54490612</v>
      </c>
      <c r="F48" s="219">
        <f t="shared" si="6"/>
        <v>55135378</v>
      </c>
      <c r="G48" s="219">
        <f t="shared" si="6"/>
        <v>60215905</v>
      </c>
      <c r="H48" s="220">
        <f t="shared" si="6"/>
        <v>-13512639</v>
      </c>
      <c r="I48" s="220">
        <f t="shared" si="6"/>
        <v>-17932324</v>
      </c>
      <c r="J48" s="220">
        <f t="shared" si="6"/>
        <v>28770942</v>
      </c>
      <c r="K48" s="220">
        <f t="shared" si="6"/>
        <v>-9272524</v>
      </c>
      <c r="L48" s="220">
        <f t="shared" si="6"/>
        <v>50813268</v>
      </c>
      <c r="M48" s="219">
        <f t="shared" si="6"/>
        <v>-17383634</v>
      </c>
      <c r="N48" s="219">
        <f t="shared" si="6"/>
        <v>24157110</v>
      </c>
      <c r="O48" s="220">
        <f t="shared" si="6"/>
        <v>53756408</v>
      </c>
      <c r="P48" s="220">
        <f t="shared" si="6"/>
        <v>-9614903</v>
      </c>
      <c r="Q48" s="220">
        <f t="shared" si="6"/>
        <v>21290335</v>
      </c>
      <c r="R48" s="220">
        <f t="shared" si="6"/>
        <v>65431840</v>
      </c>
      <c r="S48" s="220">
        <f t="shared" si="6"/>
        <v>1102011</v>
      </c>
      <c r="T48" s="219">
        <f t="shared" si="6"/>
        <v>-10012256</v>
      </c>
      <c r="U48" s="219">
        <f t="shared" si="6"/>
        <v>-12593186</v>
      </c>
      <c r="V48" s="220">
        <f t="shared" si="6"/>
        <v>-21503431</v>
      </c>
      <c r="W48" s="220">
        <f t="shared" si="6"/>
        <v>96856461</v>
      </c>
      <c r="X48" s="220">
        <f t="shared" si="6"/>
        <v>54490584</v>
      </c>
      <c r="Y48" s="220">
        <f t="shared" si="6"/>
        <v>42365877</v>
      </c>
      <c r="Z48" s="221">
        <f>+IF(X48&lt;&gt;0,+(Y48/X48)*100,0)</f>
        <v>77.74898687083258</v>
      </c>
      <c r="AA48" s="222">
        <f>SUM(AA46:AA47)</f>
        <v>55135378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4439573</v>
      </c>
      <c r="D5" s="153">
        <f>SUM(D6:D8)</f>
        <v>0</v>
      </c>
      <c r="E5" s="154">
        <f t="shared" si="0"/>
        <v>2966560</v>
      </c>
      <c r="F5" s="100">
        <f t="shared" si="0"/>
        <v>4027976</v>
      </c>
      <c r="G5" s="100">
        <f t="shared" si="0"/>
        <v>9750</v>
      </c>
      <c r="H5" s="100">
        <f t="shared" si="0"/>
        <v>42036</v>
      </c>
      <c r="I5" s="100">
        <f t="shared" si="0"/>
        <v>228135</v>
      </c>
      <c r="J5" s="100">
        <f t="shared" si="0"/>
        <v>279921</v>
      </c>
      <c r="K5" s="100">
        <f t="shared" si="0"/>
        <v>102327</v>
      </c>
      <c r="L5" s="100">
        <f t="shared" si="0"/>
        <v>115242</v>
      </c>
      <c r="M5" s="100">
        <f t="shared" si="0"/>
        <v>315330</v>
      </c>
      <c r="N5" s="100">
        <f t="shared" si="0"/>
        <v>532899</v>
      </c>
      <c r="O5" s="100">
        <f t="shared" si="0"/>
        <v>376671</v>
      </c>
      <c r="P5" s="100">
        <f t="shared" si="0"/>
        <v>12366</v>
      </c>
      <c r="Q5" s="100">
        <f t="shared" si="0"/>
        <v>44023</v>
      </c>
      <c r="R5" s="100">
        <f t="shared" si="0"/>
        <v>433060</v>
      </c>
      <c r="S5" s="100">
        <f t="shared" si="0"/>
        <v>675183</v>
      </c>
      <c r="T5" s="100">
        <f t="shared" si="0"/>
        <v>104664</v>
      </c>
      <c r="U5" s="100">
        <f t="shared" si="0"/>
        <v>107058</v>
      </c>
      <c r="V5" s="100">
        <f t="shared" si="0"/>
        <v>886905</v>
      </c>
      <c r="W5" s="100">
        <f t="shared" si="0"/>
        <v>2132785</v>
      </c>
      <c r="X5" s="100">
        <f t="shared" si="0"/>
        <v>2966568</v>
      </c>
      <c r="Y5" s="100">
        <f t="shared" si="0"/>
        <v>-833783</v>
      </c>
      <c r="Z5" s="137">
        <f>+IF(X5&lt;&gt;0,+(Y5/X5)*100,0)</f>
        <v>-28.105979704493546</v>
      </c>
      <c r="AA5" s="153">
        <f>SUM(AA6:AA8)</f>
        <v>4027976</v>
      </c>
    </row>
    <row r="6" spans="1:27" ht="13.5">
      <c r="A6" s="138" t="s">
        <v>75</v>
      </c>
      <c r="B6" s="136"/>
      <c r="C6" s="155">
        <v>1276612</v>
      </c>
      <c r="D6" s="155"/>
      <c r="E6" s="156">
        <v>836240</v>
      </c>
      <c r="F6" s="60">
        <v>387656</v>
      </c>
      <c r="G6" s="60"/>
      <c r="H6" s="60">
        <v>2481</v>
      </c>
      <c r="I6" s="60">
        <v>59611</v>
      </c>
      <c r="J6" s="60">
        <v>62092</v>
      </c>
      <c r="K6" s="60"/>
      <c r="L6" s="60">
        <v>12434</v>
      </c>
      <c r="M6" s="60">
        <v>287439</v>
      </c>
      <c r="N6" s="60">
        <v>299873</v>
      </c>
      <c r="O6" s="60"/>
      <c r="P6" s="60"/>
      <c r="Q6" s="60">
        <v>9474</v>
      </c>
      <c r="R6" s="60">
        <v>9474</v>
      </c>
      <c r="S6" s="60">
        <v>-27651</v>
      </c>
      <c r="T6" s="60">
        <v>1666</v>
      </c>
      <c r="U6" s="60">
        <v>1105</v>
      </c>
      <c r="V6" s="60">
        <v>-24880</v>
      </c>
      <c r="W6" s="60">
        <v>346559</v>
      </c>
      <c r="X6" s="60">
        <v>836244</v>
      </c>
      <c r="Y6" s="60">
        <v>-489685</v>
      </c>
      <c r="Z6" s="140">
        <v>-58.56</v>
      </c>
      <c r="AA6" s="62">
        <v>387656</v>
      </c>
    </row>
    <row r="7" spans="1:27" ht="13.5">
      <c r="A7" s="138" t="s">
        <v>76</v>
      </c>
      <c r="B7" s="136"/>
      <c r="C7" s="157">
        <v>3162961</v>
      </c>
      <c r="D7" s="157"/>
      <c r="E7" s="158">
        <v>1262000</v>
      </c>
      <c r="F7" s="159">
        <v>2572000</v>
      </c>
      <c r="G7" s="159">
        <v>6500</v>
      </c>
      <c r="H7" s="159">
        <v>39555</v>
      </c>
      <c r="I7" s="159">
        <v>251</v>
      </c>
      <c r="J7" s="159">
        <v>46306</v>
      </c>
      <c r="K7" s="159">
        <v>37194</v>
      </c>
      <c r="L7" s="159">
        <v>15508</v>
      </c>
      <c r="M7" s="159">
        <v>15891</v>
      </c>
      <c r="N7" s="159">
        <v>68593</v>
      </c>
      <c r="O7" s="159">
        <v>352671</v>
      </c>
      <c r="P7" s="159">
        <v>366</v>
      </c>
      <c r="Q7" s="159">
        <v>5800</v>
      </c>
      <c r="R7" s="159">
        <v>358837</v>
      </c>
      <c r="S7" s="159">
        <v>702834</v>
      </c>
      <c r="T7" s="159">
        <v>14352</v>
      </c>
      <c r="U7" s="159">
        <v>5525</v>
      </c>
      <c r="V7" s="159">
        <v>722711</v>
      </c>
      <c r="W7" s="159">
        <v>1196447</v>
      </c>
      <c r="X7" s="159">
        <v>1262004</v>
      </c>
      <c r="Y7" s="159">
        <v>-65557</v>
      </c>
      <c r="Z7" s="141">
        <v>-5.19</v>
      </c>
      <c r="AA7" s="225">
        <v>2572000</v>
      </c>
    </row>
    <row r="8" spans="1:27" ht="13.5">
      <c r="A8" s="138" t="s">
        <v>77</v>
      </c>
      <c r="B8" s="136"/>
      <c r="C8" s="155"/>
      <c r="D8" s="155"/>
      <c r="E8" s="156">
        <v>868320</v>
      </c>
      <c r="F8" s="60">
        <v>1068320</v>
      </c>
      <c r="G8" s="60">
        <v>3250</v>
      </c>
      <c r="H8" s="60"/>
      <c r="I8" s="60">
        <v>168273</v>
      </c>
      <c r="J8" s="60">
        <v>171523</v>
      </c>
      <c r="K8" s="60">
        <v>65133</v>
      </c>
      <c r="L8" s="60">
        <v>87300</v>
      </c>
      <c r="M8" s="60">
        <v>12000</v>
      </c>
      <c r="N8" s="60">
        <v>164433</v>
      </c>
      <c r="O8" s="60">
        <v>24000</v>
      </c>
      <c r="P8" s="60">
        <v>12000</v>
      </c>
      <c r="Q8" s="60">
        <v>28749</v>
      </c>
      <c r="R8" s="60">
        <v>64749</v>
      </c>
      <c r="S8" s="60"/>
      <c r="T8" s="60">
        <v>88646</v>
      </c>
      <c r="U8" s="60">
        <v>100428</v>
      </c>
      <c r="V8" s="60">
        <v>189074</v>
      </c>
      <c r="W8" s="60">
        <v>589779</v>
      </c>
      <c r="X8" s="60">
        <v>868320</v>
      </c>
      <c r="Y8" s="60">
        <v>-278541</v>
      </c>
      <c r="Z8" s="140">
        <v>-32.08</v>
      </c>
      <c r="AA8" s="62">
        <v>1068320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2554592</v>
      </c>
      <c r="F9" s="100">
        <f t="shared" si="1"/>
        <v>1248220</v>
      </c>
      <c r="G9" s="100">
        <f t="shared" si="1"/>
        <v>-116</v>
      </c>
      <c r="H9" s="100">
        <f t="shared" si="1"/>
        <v>0</v>
      </c>
      <c r="I9" s="100">
        <f t="shared" si="1"/>
        <v>118560</v>
      </c>
      <c r="J9" s="100">
        <f t="shared" si="1"/>
        <v>118444</v>
      </c>
      <c r="K9" s="100">
        <f t="shared" si="1"/>
        <v>-322</v>
      </c>
      <c r="L9" s="100">
        <f t="shared" si="1"/>
        <v>15891</v>
      </c>
      <c r="M9" s="100">
        <f t="shared" si="1"/>
        <v>0</v>
      </c>
      <c r="N9" s="100">
        <f t="shared" si="1"/>
        <v>15569</v>
      </c>
      <c r="O9" s="100">
        <f t="shared" si="1"/>
        <v>18080</v>
      </c>
      <c r="P9" s="100">
        <f t="shared" si="1"/>
        <v>71840</v>
      </c>
      <c r="Q9" s="100">
        <f t="shared" si="1"/>
        <v>0</v>
      </c>
      <c r="R9" s="100">
        <f t="shared" si="1"/>
        <v>89920</v>
      </c>
      <c r="S9" s="100">
        <f t="shared" si="1"/>
        <v>150</v>
      </c>
      <c r="T9" s="100">
        <f t="shared" si="1"/>
        <v>0</v>
      </c>
      <c r="U9" s="100">
        <f t="shared" si="1"/>
        <v>0</v>
      </c>
      <c r="V9" s="100">
        <f t="shared" si="1"/>
        <v>150</v>
      </c>
      <c r="W9" s="100">
        <f t="shared" si="1"/>
        <v>224083</v>
      </c>
      <c r="X9" s="100">
        <f t="shared" si="1"/>
        <v>2554800</v>
      </c>
      <c r="Y9" s="100">
        <f t="shared" si="1"/>
        <v>-2330717</v>
      </c>
      <c r="Z9" s="137">
        <f>+IF(X9&lt;&gt;0,+(Y9/X9)*100,0)</f>
        <v>-91.22894160012525</v>
      </c>
      <c r="AA9" s="102">
        <f>SUM(AA10:AA14)</f>
        <v>1248220</v>
      </c>
    </row>
    <row r="10" spans="1:27" ht="13.5">
      <c r="A10" s="138" t="s">
        <v>79</v>
      </c>
      <c r="B10" s="136"/>
      <c r="C10" s="155"/>
      <c r="D10" s="155"/>
      <c r="E10" s="156">
        <v>2244592</v>
      </c>
      <c r="F10" s="60">
        <v>104800</v>
      </c>
      <c r="G10" s="60">
        <v>-116</v>
      </c>
      <c r="H10" s="60"/>
      <c r="I10" s="60"/>
      <c r="J10" s="60">
        <v>-116</v>
      </c>
      <c r="K10" s="60">
        <v>-322</v>
      </c>
      <c r="L10" s="60">
        <v>15891</v>
      </c>
      <c r="M10" s="60"/>
      <c r="N10" s="60">
        <v>15569</v>
      </c>
      <c r="O10" s="60"/>
      <c r="P10" s="60">
        <v>71840</v>
      </c>
      <c r="Q10" s="60"/>
      <c r="R10" s="60">
        <v>71840</v>
      </c>
      <c r="S10" s="60"/>
      <c r="T10" s="60"/>
      <c r="U10" s="60"/>
      <c r="V10" s="60"/>
      <c r="W10" s="60">
        <v>87293</v>
      </c>
      <c r="X10" s="60">
        <v>2244804</v>
      </c>
      <c r="Y10" s="60">
        <v>-2157511</v>
      </c>
      <c r="Z10" s="140">
        <v>-96.11</v>
      </c>
      <c r="AA10" s="62">
        <v>104800</v>
      </c>
    </row>
    <row r="11" spans="1:27" ht="13.5">
      <c r="A11" s="138" t="s">
        <v>80</v>
      </c>
      <c r="B11" s="136"/>
      <c r="C11" s="155"/>
      <c r="D11" s="155"/>
      <c r="E11" s="156">
        <v>310000</v>
      </c>
      <c r="F11" s="60">
        <v>1103420</v>
      </c>
      <c r="G11" s="60"/>
      <c r="H11" s="60"/>
      <c r="I11" s="60">
        <v>100340</v>
      </c>
      <c r="J11" s="60">
        <v>100340</v>
      </c>
      <c r="K11" s="60"/>
      <c r="L11" s="60"/>
      <c r="M11" s="60"/>
      <c r="N11" s="60"/>
      <c r="O11" s="60">
        <v>-920</v>
      </c>
      <c r="P11" s="60"/>
      <c r="Q11" s="60"/>
      <c r="R11" s="60">
        <v>-920</v>
      </c>
      <c r="S11" s="60"/>
      <c r="T11" s="60"/>
      <c r="U11" s="60"/>
      <c r="V11" s="60"/>
      <c r="W11" s="60">
        <v>99420</v>
      </c>
      <c r="X11" s="60">
        <v>309996</v>
      </c>
      <c r="Y11" s="60">
        <v>-210576</v>
      </c>
      <c r="Z11" s="140">
        <v>-67.93</v>
      </c>
      <c r="AA11" s="62">
        <v>1103420</v>
      </c>
    </row>
    <row r="12" spans="1:27" ht="13.5">
      <c r="A12" s="138" t="s">
        <v>81</v>
      </c>
      <c r="B12" s="136"/>
      <c r="C12" s="155"/>
      <c r="D12" s="155"/>
      <c r="E12" s="156"/>
      <c r="F12" s="60">
        <v>40000</v>
      </c>
      <c r="G12" s="60"/>
      <c r="H12" s="60"/>
      <c r="I12" s="60">
        <v>18220</v>
      </c>
      <c r="J12" s="60">
        <v>18220</v>
      </c>
      <c r="K12" s="60"/>
      <c r="L12" s="60"/>
      <c r="M12" s="60"/>
      <c r="N12" s="60"/>
      <c r="O12" s="60">
        <v>19000</v>
      </c>
      <c r="P12" s="60"/>
      <c r="Q12" s="60"/>
      <c r="R12" s="60">
        <v>19000</v>
      </c>
      <c r="S12" s="60">
        <v>150</v>
      </c>
      <c r="T12" s="60"/>
      <c r="U12" s="60"/>
      <c r="V12" s="60">
        <v>150</v>
      </c>
      <c r="W12" s="60">
        <v>37370</v>
      </c>
      <c r="X12" s="60"/>
      <c r="Y12" s="60">
        <v>37370</v>
      </c>
      <c r="Z12" s="140"/>
      <c r="AA12" s="62">
        <v>40000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25382681</v>
      </c>
      <c r="D15" s="153">
        <f>SUM(D16:D18)</f>
        <v>0</v>
      </c>
      <c r="E15" s="154">
        <f t="shared" si="2"/>
        <v>43324752</v>
      </c>
      <c r="F15" s="100">
        <f t="shared" si="2"/>
        <v>43825352</v>
      </c>
      <c r="G15" s="100">
        <f t="shared" si="2"/>
        <v>113078</v>
      </c>
      <c r="H15" s="100">
        <f t="shared" si="2"/>
        <v>516063</v>
      </c>
      <c r="I15" s="100">
        <f t="shared" si="2"/>
        <v>1586898</v>
      </c>
      <c r="J15" s="100">
        <f t="shared" si="2"/>
        <v>2216039</v>
      </c>
      <c r="K15" s="100">
        <f t="shared" si="2"/>
        <v>1650258</v>
      </c>
      <c r="L15" s="100">
        <f t="shared" si="2"/>
        <v>5932299</v>
      </c>
      <c r="M15" s="100">
        <f t="shared" si="2"/>
        <v>908894</v>
      </c>
      <c r="N15" s="100">
        <f t="shared" si="2"/>
        <v>8491451</v>
      </c>
      <c r="O15" s="100">
        <f t="shared" si="2"/>
        <v>2770346</v>
      </c>
      <c r="P15" s="100">
        <f t="shared" si="2"/>
        <v>3537497</v>
      </c>
      <c r="Q15" s="100">
        <f t="shared" si="2"/>
        <v>2038627</v>
      </c>
      <c r="R15" s="100">
        <f t="shared" si="2"/>
        <v>8346470</v>
      </c>
      <c r="S15" s="100">
        <f t="shared" si="2"/>
        <v>3686481</v>
      </c>
      <c r="T15" s="100">
        <f t="shared" si="2"/>
        <v>4154212</v>
      </c>
      <c r="U15" s="100">
        <f t="shared" si="2"/>
        <v>5358875</v>
      </c>
      <c r="V15" s="100">
        <f t="shared" si="2"/>
        <v>13199568</v>
      </c>
      <c r="W15" s="100">
        <f t="shared" si="2"/>
        <v>32253528</v>
      </c>
      <c r="X15" s="100">
        <f t="shared" si="2"/>
        <v>43324752</v>
      </c>
      <c r="Y15" s="100">
        <f t="shared" si="2"/>
        <v>-11071224</v>
      </c>
      <c r="Z15" s="137">
        <f>+IF(X15&lt;&gt;0,+(Y15/X15)*100,0)</f>
        <v>-25.554038947528195</v>
      </c>
      <c r="AA15" s="102">
        <f>SUM(AA16:AA18)</f>
        <v>43825352</v>
      </c>
    </row>
    <row r="16" spans="1:27" ht="13.5">
      <c r="A16" s="138" t="s">
        <v>85</v>
      </c>
      <c r="B16" s="136"/>
      <c r="C16" s="155"/>
      <c r="D16" s="155"/>
      <c r="E16" s="156">
        <v>2182352</v>
      </c>
      <c r="F16" s="60">
        <v>1582352</v>
      </c>
      <c r="G16" s="60"/>
      <c r="H16" s="60">
        <v>3785</v>
      </c>
      <c r="I16" s="60">
        <v>158320</v>
      </c>
      <c r="J16" s="60">
        <v>162105</v>
      </c>
      <c r="K16" s="60">
        <v>14553</v>
      </c>
      <c r="L16" s="60"/>
      <c r="M16" s="60">
        <v>172875</v>
      </c>
      <c r="N16" s="60">
        <v>187428</v>
      </c>
      <c r="O16" s="60"/>
      <c r="P16" s="60">
        <v>15230</v>
      </c>
      <c r="Q16" s="60">
        <v>34833</v>
      </c>
      <c r="R16" s="60">
        <v>50063</v>
      </c>
      <c r="S16" s="60">
        <v>622073</v>
      </c>
      <c r="T16" s="60">
        <v>59590</v>
      </c>
      <c r="U16" s="60">
        <v>16000</v>
      </c>
      <c r="V16" s="60">
        <v>697663</v>
      </c>
      <c r="W16" s="60">
        <v>1097259</v>
      </c>
      <c r="X16" s="60">
        <v>2182356</v>
      </c>
      <c r="Y16" s="60">
        <v>-1085097</v>
      </c>
      <c r="Z16" s="140">
        <v>-49.72</v>
      </c>
      <c r="AA16" s="62">
        <v>1582352</v>
      </c>
    </row>
    <row r="17" spans="1:27" ht="13.5">
      <c r="A17" s="138" t="s">
        <v>86</v>
      </c>
      <c r="B17" s="136"/>
      <c r="C17" s="155">
        <v>25382681</v>
      </c>
      <c r="D17" s="155"/>
      <c r="E17" s="156">
        <v>41142400</v>
      </c>
      <c r="F17" s="60">
        <v>42243000</v>
      </c>
      <c r="G17" s="60">
        <v>113078</v>
      </c>
      <c r="H17" s="60">
        <v>512278</v>
      </c>
      <c r="I17" s="60">
        <v>1428578</v>
      </c>
      <c r="J17" s="60">
        <v>2053934</v>
      </c>
      <c r="K17" s="60">
        <v>1635705</v>
      </c>
      <c r="L17" s="60">
        <v>5932299</v>
      </c>
      <c r="M17" s="60">
        <v>736019</v>
      </c>
      <c r="N17" s="60">
        <v>8304023</v>
      </c>
      <c r="O17" s="60">
        <v>2770346</v>
      </c>
      <c r="P17" s="60">
        <v>3522267</v>
      </c>
      <c r="Q17" s="60">
        <v>2003794</v>
      </c>
      <c r="R17" s="60">
        <v>8296407</v>
      </c>
      <c r="S17" s="60">
        <v>3064408</v>
      </c>
      <c r="T17" s="60">
        <v>4094622</v>
      </c>
      <c r="U17" s="60">
        <v>5342875</v>
      </c>
      <c r="V17" s="60">
        <v>12501905</v>
      </c>
      <c r="W17" s="60">
        <v>31156269</v>
      </c>
      <c r="X17" s="60">
        <v>41142396</v>
      </c>
      <c r="Y17" s="60">
        <v>-9986127</v>
      </c>
      <c r="Z17" s="140">
        <v>-24.27</v>
      </c>
      <c r="AA17" s="62">
        <v>42243000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17761347</v>
      </c>
      <c r="D19" s="153">
        <f>SUM(D20:D23)</f>
        <v>0</v>
      </c>
      <c r="E19" s="154">
        <f t="shared" si="3"/>
        <v>5644708</v>
      </c>
      <c r="F19" s="100">
        <f t="shared" si="3"/>
        <v>6034500</v>
      </c>
      <c r="G19" s="100">
        <f t="shared" si="3"/>
        <v>0</v>
      </c>
      <c r="H19" s="100">
        <f t="shared" si="3"/>
        <v>168493</v>
      </c>
      <c r="I19" s="100">
        <f t="shared" si="3"/>
        <v>51688</v>
      </c>
      <c r="J19" s="100">
        <f t="shared" si="3"/>
        <v>220181</v>
      </c>
      <c r="K19" s="100">
        <f t="shared" si="3"/>
        <v>0</v>
      </c>
      <c r="L19" s="100">
        <f t="shared" si="3"/>
        <v>230999</v>
      </c>
      <c r="M19" s="100">
        <f t="shared" si="3"/>
        <v>55916</v>
      </c>
      <c r="N19" s="100">
        <f t="shared" si="3"/>
        <v>286915</v>
      </c>
      <c r="O19" s="100">
        <f t="shared" si="3"/>
        <v>209561</v>
      </c>
      <c r="P19" s="100">
        <f t="shared" si="3"/>
        <v>64900</v>
      </c>
      <c r="Q19" s="100">
        <f t="shared" si="3"/>
        <v>0</v>
      </c>
      <c r="R19" s="100">
        <f t="shared" si="3"/>
        <v>274461</v>
      </c>
      <c r="S19" s="100">
        <f t="shared" si="3"/>
        <v>352792</v>
      </c>
      <c r="T19" s="100">
        <f t="shared" si="3"/>
        <v>225903</v>
      </c>
      <c r="U19" s="100">
        <f t="shared" si="3"/>
        <v>2358524</v>
      </c>
      <c r="V19" s="100">
        <f t="shared" si="3"/>
        <v>2937219</v>
      </c>
      <c r="W19" s="100">
        <f t="shared" si="3"/>
        <v>3718776</v>
      </c>
      <c r="X19" s="100">
        <f t="shared" si="3"/>
        <v>5644500</v>
      </c>
      <c r="Y19" s="100">
        <f t="shared" si="3"/>
        <v>-1925724</v>
      </c>
      <c r="Z19" s="137">
        <f>+IF(X19&lt;&gt;0,+(Y19/X19)*100,0)</f>
        <v>-34.116821684825936</v>
      </c>
      <c r="AA19" s="102">
        <f>SUM(AA20:AA23)</f>
        <v>6034500</v>
      </c>
    </row>
    <row r="20" spans="1:27" ht="13.5">
      <c r="A20" s="138" t="s">
        <v>89</v>
      </c>
      <c r="B20" s="136"/>
      <c r="C20" s="155">
        <v>17761347</v>
      </c>
      <c r="D20" s="155"/>
      <c r="E20" s="156">
        <v>3594708</v>
      </c>
      <c r="F20" s="60">
        <v>4984500</v>
      </c>
      <c r="G20" s="60"/>
      <c r="H20" s="60">
        <v>168493</v>
      </c>
      <c r="I20" s="60">
        <v>51688</v>
      </c>
      <c r="J20" s="60">
        <v>220181</v>
      </c>
      <c r="K20" s="60"/>
      <c r="L20" s="60">
        <v>230999</v>
      </c>
      <c r="M20" s="60">
        <v>55916</v>
      </c>
      <c r="N20" s="60">
        <v>286915</v>
      </c>
      <c r="O20" s="60"/>
      <c r="P20" s="60">
        <v>64900</v>
      </c>
      <c r="Q20" s="60"/>
      <c r="R20" s="60">
        <v>64900</v>
      </c>
      <c r="S20" s="60">
        <v>-152489</v>
      </c>
      <c r="T20" s="60">
        <v>225903</v>
      </c>
      <c r="U20" s="60">
        <v>2358354</v>
      </c>
      <c r="V20" s="60">
        <v>2431768</v>
      </c>
      <c r="W20" s="60">
        <v>3003764</v>
      </c>
      <c r="X20" s="60">
        <v>3594504</v>
      </c>
      <c r="Y20" s="60">
        <v>-590740</v>
      </c>
      <c r="Z20" s="140">
        <v>-16.43</v>
      </c>
      <c r="AA20" s="62">
        <v>4984500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>
        <v>5500</v>
      </c>
      <c r="T21" s="60"/>
      <c r="U21" s="60"/>
      <c r="V21" s="60">
        <v>5500</v>
      </c>
      <c r="W21" s="60">
        <v>5500</v>
      </c>
      <c r="X21" s="60"/>
      <c r="Y21" s="60">
        <v>5500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2050000</v>
      </c>
      <c r="F23" s="60">
        <v>1050000</v>
      </c>
      <c r="G23" s="60"/>
      <c r="H23" s="60"/>
      <c r="I23" s="60"/>
      <c r="J23" s="60"/>
      <c r="K23" s="60"/>
      <c r="L23" s="60"/>
      <c r="M23" s="60"/>
      <c r="N23" s="60"/>
      <c r="O23" s="60">
        <v>209561</v>
      </c>
      <c r="P23" s="60"/>
      <c r="Q23" s="60"/>
      <c r="R23" s="60">
        <v>209561</v>
      </c>
      <c r="S23" s="60">
        <v>499781</v>
      </c>
      <c r="T23" s="60"/>
      <c r="U23" s="60">
        <v>170</v>
      </c>
      <c r="V23" s="60">
        <v>499951</v>
      </c>
      <c r="W23" s="60">
        <v>709512</v>
      </c>
      <c r="X23" s="60">
        <v>2049996</v>
      </c>
      <c r="Y23" s="60">
        <v>-1340484</v>
      </c>
      <c r="Z23" s="140">
        <v>-65.39</v>
      </c>
      <c r="AA23" s="62">
        <v>1050000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47583601</v>
      </c>
      <c r="D25" s="217">
        <f>+D5+D9+D15+D19+D24</f>
        <v>0</v>
      </c>
      <c r="E25" s="230">
        <f t="shared" si="4"/>
        <v>54490612</v>
      </c>
      <c r="F25" s="219">
        <f t="shared" si="4"/>
        <v>55136048</v>
      </c>
      <c r="G25" s="219">
        <f t="shared" si="4"/>
        <v>122712</v>
      </c>
      <c r="H25" s="219">
        <f t="shared" si="4"/>
        <v>726592</v>
      </c>
      <c r="I25" s="219">
        <f t="shared" si="4"/>
        <v>1985281</v>
      </c>
      <c r="J25" s="219">
        <f t="shared" si="4"/>
        <v>2834585</v>
      </c>
      <c r="K25" s="219">
        <f t="shared" si="4"/>
        <v>1752263</v>
      </c>
      <c r="L25" s="219">
        <f t="shared" si="4"/>
        <v>6294431</v>
      </c>
      <c r="M25" s="219">
        <f t="shared" si="4"/>
        <v>1280140</v>
      </c>
      <c r="N25" s="219">
        <f t="shared" si="4"/>
        <v>9326834</v>
      </c>
      <c r="O25" s="219">
        <f t="shared" si="4"/>
        <v>3374658</v>
      </c>
      <c r="P25" s="219">
        <f t="shared" si="4"/>
        <v>3686603</v>
      </c>
      <c r="Q25" s="219">
        <f t="shared" si="4"/>
        <v>2082650</v>
      </c>
      <c r="R25" s="219">
        <f t="shared" si="4"/>
        <v>9143911</v>
      </c>
      <c r="S25" s="219">
        <f t="shared" si="4"/>
        <v>4714606</v>
      </c>
      <c r="T25" s="219">
        <f t="shared" si="4"/>
        <v>4484779</v>
      </c>
      <c r="U25" s="219">
        <f t="shared" si="4"/>
        <v>7824457</v>
      </c>
      <c r="V25" s="219">
        <f t="shared" si="4"/>
        <v>17023842</v>
      </c>
      <c r="W25" s="219">
        <f t="shared" si="4"/>
        <v>38329172</v>
      </c>
      <c r="X25" s="219">
        <f t="shared" si="4"/>
        <v>54490620</v>
      </c>
      <c r="Y25" s="219">
        <f t="shared" si="4"/>
        <v>-16161448</v>
      </c>
      <c r="Z25" s="231">
        <f>+IF(X25&lt;&gt;0,+(Y25/X25)*100,0)</f>
        <v>-29.659137664427384</v>
      </c>
      <c r="AA25" s="232">
        <f>+AA5+AA9+AA15+AA19+AA24</f>
        <v>55136048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24140575</v>
      </c>
      <c r="D28" s="155"/>
      <c r="E28" s="156">
        <v>37992400</v>
      </c>
      <c r="F28" s="60">
        <v>37992000</v>
      </c>
      <c r="G28" s="60">
        <v>113078</v>
      </c>
      <c r="H28" s="60">
        <v>512278</v>
      </c>
      <c r="I28" s="60">
        <v>1371048</v>
      </c>
      <c r="J28" s="60">
        <v>1996404</v>
      </c>
      <c r="K28" s="60">
        <v>1618729</v>
      </c>
      <c r="L28" s="60">
        <v>5886216</v>
      </c>
      <c r="M28" s="60">
        <v>211144</v>
      </c>
      <c r="N28" s="60">
        <v>7716089</v>
      </c>
      <c r="O28" s="60">
        <v>3837347</v>
      </c>
      <c r="P28" s="60">
        <v>3492600</v>
      </c>
      <c r="Q28" s="60">
        <v>1985804</v>
      </c>
      <c r="R28" s="60">
        <v>9315751</v>
      </c>
      <c r="S28" s="60">
        <v>1882106</v>
      </c>
      <c r="T28" s="60"/>
      <c r="U28" s="60">
        <v>2999591</v>
      </c>
      <c r="V28" s="60">
        <v>4881697</v>
      </c>
      <c r="W28" s="60">
        <v>23909941</v>
      </c>
      <c r="X28" s="60">
        <v>37992000</v>
      </c>
      <c r="Y28" s="60">
        <v>-14082059</v>
      </c>
      <c r="Z28" s="140">
        <v>-37.07</v>
      </c>
      <c r="AA28" s="155">
        <v>37992000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24140575</v>
      </c>
      <c r="D32" s="210">
        <f>SUM(D28:D31)</f>
        <v>0</v>
      </c>
      <c r="E32" s="211">
        <f t="shared" si="5"/>
        <v>37992400</v>
      </c>
      <c r="F32" s="77">
        <f t="shared" si="5"/>
        <v>37992000</v>
      </c>
      <c r="G32" s="77">
        <f t="shared" si="5"/>
        <v>113078</v>
      </c>
      <c r="H32" s="77">
        <f t="shared" si="5"/>
        <v>512278</v>
      </c>
      <c r="I32" s="77">
        <f t="shared" si="5"/>
        <v>1371048</v>
      </c>
      <c r="J32" s="77">
        <f t="shared" si="5"/>
        <v>1996404</v>
      </c>
      <c r="K32" s="77">
        <f t="shared" si="5"/>
        <v>1618729</v>
      </c>
      <c r="L32" s="77">
        <f t="shared" si="5"/>
        <v>5886216</v>
      </c>
      <c r="M32" s="77">
        <f t="shared" si="5"/>
        <v>211144</v>
      </c>
      <c r="N32" s="77">
        <f t="shared" si="5"/>
        <v>7716089</v>
      </c>
      <c r="O32" s="77">
        <f t="shared" si="5"/>
        <v>3837347</v>
      </c>
      <c r="P32" s="77">
        <f t="shared" si="5"/>
        <v>3492600</v>
      </c>
      <c r="Q32" s="77">
        <f t="shared" si="5"/>
        <v>1985804</v>
      </c>
      <c r="R32" s="77">
        <f t="shared" si="5"/>
        <v>9315751</v>
      </c>
      <c r="S32" s="77">
        <f t="shared" si="5"/>
        <v>1882106</v>
      </c>
      <c r="T32" s="77">
        <f t="shared" si="5"/>
        <v>0</v>
      </c>
      <c r="U32" s="77">
        <f t="shared" si="5"/>
        <v>2999591</v>
      </c>
      <c r="V32" s="77">
        <f t="shared" si="5"/>
        <v>4881697</v>
      </c>
      <c r="W32" s="77">
        <f t="shared" si="5"/>
        <v>23909941</v>
      </c>
      <c r="X32" s="77">
        <f t="shared" si="5"/>
        <v>37992000</v>
      </c>
      <c r="Y32" s="77">
        <f t="shared" si="5"/>
        <v>-14082059</v>
      </c>
      <c r="Z32" s="212">
        <f>+IF(X32&lt;&gt;0,+(Y32/X32)*100,0)</f>
        <v>-37.065853337544745</v>
      </c>
      <c r="AA32" s="79">
        <f>SUM(AA28:AA31)</f>
        <v>37992000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4064180</v>
      </c>
      <c r="U33" s="60"/>
      <c r="V33" s="60">
        <v>4064180</v>
      </c>
      <c r="W33" s="60">
        <v>4064180</v>
      </c>
      <c r="X33" s="60"/>
      <c r="Y33" s="60">
        <v>4064180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23443026</v>
      </c>
      <c r="D35" s="155"/>
      <c r="E35" s="156">
        <v>16498212</v>
      </c>
      <c r="F35" s="60">
        <v>17144048</v>
      </c>
      <c r="G35" s="60">
        <v>9634</v>
      </c>
      <c r="H35" s="60">
        <v>214314</v>
      </c>
      <c r="I35" s="60">
        <v>614233</v>
      </c>
      <c r="J35" s="60">
        <v>838181</v>
      </c>
      <c r="K35" s="60">
        <v>133534</v>
      </c>
      <c r="L35" s="60">
        <v>408215</v>
      </c>
      <c r="M35" s="60">
        <v>1068996</v>
      </c>
      <c r="N35" s="60">
        <v>1610745</v>
      </c>
      <c r="O35" s="60">
        <v>-462689</v>
      </c>
      <c r="P35" s="60">
        <v>194003</v>
      </c>
      <c r="Q35" s="60">
        <v>96846</v>
      </c>
      <c r="R35" s="60">
        <v>-171840</v>
      </c>
      <c r="S35" s="60">
        <v>2832500</v>
      </c>
      <c r="T35" s="60">
        <v>420599</v>
      </c>
      <c r="U35" s="60">
        <v>4824866</v>
      </c>
      <c r="V35" s="60">
        <v>8077965</v>
      </c>
      <c r="W35" s="60">
        <v>10355051</v>
      </c>
      <c r="X35" s="60">
        <v>16499004</v>
      </c>
      <c r="Y35" s="60">
        <v>-6143953</v>
      </c>
      <c r="Z35" s="140">
        <v>-37.24</v>
      </c>
      <c r="AA35" s="62">
        <v>17144048</v>
      </c>
    </row>
    <row r="36" spans="1:27" ht="13.5">
      <c r="A36" s="238" t="s">
        <v>139</v>
      </c>
      <c r="B36" s="149"/>
      <c r="C36" s="222">
        <f aca="true" t="shared" si="6" ref="C36:Y36">SUM(C32:C35)</f>
        <v>47583601</v>
      </c>
      <c r="D36" s="222">
        <f>SUM(D32:D35)</f>
        <v>0</v>
      </c>
      <c r="E36" s="218">
        <f t="shared" si="6"/>
        <v>54490612</v>
      </c>
      <c r="F36" s="220">
        <f t="shared" si="6"/>
        <v>55136048</v>
      </c>
      <c r="G36" s="220">
        <f t="shared" si="6"/>
        <v>122712</v>
      </c>
      <c r="H36" s="220">
        <f t="shared" si="6"/>
        <v>726592</v>
      </c>
      <c r="I36" s="220">
        <f t="shared" si="6"/>
        <v>1985281</v>
      </c>
      <c r="J36" s="220">
        <f t="shared" si="6"/>
        <v>2834585</v>
      </c>
      <c r="K36" s="220">
        <f t="shared" si="6"/>
        <v>1752263</v>
      </c>
      <c r="L36" s="220">
        <f t="shared" si="6"/>
        <v>6294431</v>
      </c>
      <c r="M36" s="220">
        <f t="shared" si="6"/>
        <v>1280140</v>
      </c>
      <c r="N36" s="220">
        <f t="shared" si="6"/>
        <v>9326834</v>
      </c>
      <c r="O36" s="220">
        <f t="shared" si="6"/>
        <v>3374658</v>
      </c>
      <c r="P36" s="220">
        <f t="shared" si="6"/>
        <v>3686603</v>
      </c>
      <c r="Q36" s="220">
        <f t="shared" si="6"/>
        <v>2082650</v>
      </c>
      <c r="R36" s="220">
        <f t="shared" si="6"/>
        <v>9143911</v>
      </c>
      <c r="S36" s="220">
        <f t="shared" si="6"/>
        <v>4714606</v>
      </c>
      <c r="T36" s="220">
        <f t="shared" si="6"/>
        <v>4484779</v>
      </c>
      <c r="U36" s="220">
        <f t="shared" si="6"/>
        <v>7824457</v>
      </c>
      <c r="V36" s="220">
        <f t="shared" si="6"/>
        <v>17023842</v>
      </c>
      <c r="W36" s="220">
        <f t="shared" si="6"/>
        <v>38329172</v>
      </c>
      <c r="X36" s="220">
        <f t="shared" si="6"/>
        <v>54491004</v>
      </c>
      <c r="Y36" s="220">
        <f t="shared" si="6"/>
        <v>-16161832</v>
      </c>
      <c r="Z36" s="221">
        <f>+IF(X36&lt;&gt;0,+(Y36/X36)*100,0)</f>
        <v>-29.659633358930222</v>
      </c>
      <c r="AA36" s="239">
        <f>SUM(AA32:AA35)</f>
        <v>55136048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753284</v>
      </c>
      <c r="D6" s="155"/>
      <c r="E6" s="59">
        <v>41540000</v>
      </c>
      <c r="F6" s="60">
        <v>4959000</v>
      </c>
      <c r="G6" s="60">
        <v>2682246</v>
      </c>
      <c r="H6" s="60">
        <v>2834621</v>
      </c>
      <c r="I6" s="60">
        <v>2942449</v>
      </c>
      <c r="J6" s="60">
        <v>2942449</v>
      </c>
      <c r="K6" s="60">
        <v>8836018</v>
      </c>
      <c r="L6" s="60">
        <v>3346162</v>
      </c>
      <c r="M6" s="60">
        <v>22171986</v>
      </c>
      <c r="N6" s="60">
        <v>22171986</v>
      </c>
      <c r="O6" s="60">
        <v>4958635</v>
      </c>
      <c r="P6" s="60">
        <v>1568885</v>
      </c>
      <c r="Q6" s="60">
        <v>1492791</v>
      </c>
      <c r="R6" s="60">
        <v>1492791</v>
      </c>
      <c r="S6" s="60">
        <v>4992731</v>
      </c>
      <c r="T6" s="60">
        <v>1636210</v>
      </c>
      <c r="U6" s="60">
        <v>5996278</v>
      </c>
      <c r="V6" s="60">
        <v>5996278</v>
      </c>
      <c r="W6" s="60">
        <v>5996278</v>
      </c>
      <c r="X6" s="60">
        <v>4959000</v>
      </c>
      <c r="Y6" s="60">
        <v>1037278</v>
      </c>
      <c r="Z6" s="140">
        <v>20.92</v>
      </c>
      <c r="AA6" s="62">
        <v>4959000</v>
      </c>
    </row>
    <row r="7" spans="1:27" ht="13.5">
      <c r="A7" s="249" t="s">
        <v>144</v>
      </c>
      <c r="B7" s="182"/>
      <c r="C7" s="155">
        <v>33052221</v>
      </c>
      <c r="D7" s="155"/>
      <c r="E7" s="59">
        <v>46412000</v>
      </c>
      <c r="F7" s="60">
        <v>68871000</v>
      </c>
      <c r="G7" s="60">
        <v>74825094</v>
      </c>
      <c r="H7" s="60">
        <v>59812018</v>
      </c>
      <c r="I7" s="60">
        <v>45492898</v>
      </c>
      <c r="J7" s="60">
        <v>45492898</v>
      </c>
      <c r="K7" s="60">
        <v>38468991</v>
      </c>
      <c r="L7" s="60">
        <v>81345259</v>
      </c>
      <c r="M7" s="60">
        <v>62443309</v>
      </c>
      <c r="N7" s="60">
        <v>62443309</v>
      </c>
      <c r="O7" s="60">
        <v>68870823</v>
      </c>
      <c r="P7" s="60">
        <v>69864747</v>
      </c>
      <c r="Q7" s="60">
        <v>95280998</v>
      </c>
      <c r="R7" s="60">
        <v>95280998</v>
      </c>
      <c r="S7" s="60">
        <v>75038656</v>
      </c>
      <c r="T7" s="60">
        <v>73926043</v>
      </c>
      <c r="U7" s="60"/>
      <c r="V7" s="60"/>
      <c r="W7" s="60"/>
      <c r="X7" s="60">
        <v>68871000</v>
      </c>
      <c r="Y7" s="60">
        <v>-68871000</v>
      </c>
      <c r="Z7" s="140">
        <v>-100</v>
      </c>
      <c r="AA7" s="62">
        <v>68871000</v>
      </c>
    </row>
    <row r="8" spans="1:27" ht="13.5">
      <c r="A8" s="249" t="s">
        <v>145</v>
      </c>
      <c r="B8" s="182"/>
      <c r="C8" s="155">
        <v>2776851</v>
      </c>
      <c r="D8" s="155"/>
      <c r="E8" s="59">
        <v>13888000</v>
      </c>
      <c r="F8" s="60">
        <v>-3605000</v>
      </c>
      <c r="G8" s="60">
        <v>3563003</v>
      </c>
      <c r="H8" s="60">
        <v>4166191</v>
      </c>
      <c r="I8" s="60">
        <v>6057946</v>
      </c>
      <c r="J8" s="60">
        <v>6057946</v>
      </c>
      <c r="K8" s="60">
        <v>771886</v>
      </c>
      <c r="L8" s="60">
        <v>2810802</v>
      </c>
      <c r="M8" s="60">
        <v>24774060</v>
      </c>
      <c r="N8" s="60">
        <v>24774060</v>
      </c>
      <c r="O8" s="60">
        <v>-3044260</v>
      </c>
      <c r="P8" s="60">
        <v>3555879</v>
      </c>
      <c r="Q8" s="60">
        <v>-4092170</v>
      </c>
      <c r="R8" s="60">
        <v>-4092170</v>
      </c>
      <c r="S8" s="60">
        <v>-4415241</v>
      </c>
      <c r="T8" s="60">
        <v>-4651392</v>
      </c>
      <c r="U8" s="60">
        <v>-5094228</v>
      </c>
      <c r="V8" s="60">
        <v>-5094228</v>
      </c>
      <c r="W8" s="60">
        <v>-5094228</v>
      </c>
      <c r="X8" s="60">
        <v>-3605000</v>
      </c>
      <c r="Y8" s="60">
        <v>-1489228</v>
      </c>
      <c r="Z8" s="140">
        <v>41.31</v>
      </c>
      <c r="AA8" s="62">
        <v>-3605000</v>
      </c>
    </row>
    <row r="9" spans="1:27" ht="13.5">
      <c r="A9" s="249" t="s">
        <v>146</v>
      </c>
      <c r="B9" s="182"/>
      <c r="C9" s="155">
        <v>1357830</v>
      </c>
      <c r="D9" s="155"/>
      <c r="E9" s="59">
        <v>6487000</v>
      </c>
      <c r="F9" s="60">
        <v>21692000</v>
      </c>
      <c r="G9" s="60">
        <v>10280307</v>
      </c>
      <c r="H9" s="60">
        <v>9113753</v>
      </c>
      <c r="I9" s="60">
        <v>24453376</v>
      </c>
      <c r="J9" s="60">
        <v>24453376</v>
      </c>
      <c r="K9" s="60">
        <v>15763232</v>
      </c>
      <c r="L9" s="60">
        <v>355423</v>
      </c>
      <c r="M9" s="60">
        <v>1716586</v>
      </c>
      <c r="N9" s="60">
        <v>1716586</v>
      </c>
      <c r="O9" s="60">
        <v>21692329</v>
      </c>
      <c r="P9" s="60">
        <v>5883829</v>
      </c>
      <c r="Q9" s="60">
        <v>7227629</v>
      </c>
      <c r="R9" s="60">
        <v>7227629</v>
      </c>
      <c r="S9" s="60">
        <v>-6378912</v>
      </c>
      <c r="T9" s="60">
        <v>7700145</v>
      </c>
      <c r="U9" s="60">
        <v>7523204</v>
      </c>
      <c r="V9" s="60">
        <v>7523204</v>
      </c>
      <c r="W9" s="60">
        <v>7523204</v>
      </c>
      <c r="X9" s="60">
        <v>21692000</v>
      </c>
      <c r="Y9" s="60">
        <v>-14168796</v>
      </c>
      <c r="Z9" s="140">
        <v>-65.32</v>
      </c>
      <c r="AA9" s="62">
        <v>21692000</v>
      </c>
    </row>
    <row r="10" spans="1:27" ht="13.5">
      <c r="A10" s="249" t="s">
        <v>147</v>
      </c>
      <c r="B10" s="182"/>
      <c r="C10" s="155">
        <v>3952413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45612230</v>
      </c>
      <c r="V10" s="159">
        <v>45612230</v>
      </c>
      <c r="W10" s="159">
        <v>45612230</v>
      </c>
      <c r="X10" s="60"/>
      <c r="Y10" s="159">
        <v>45612230</v>
      </c>
      <c r="Z10" s="141"/>
      <c r="AA10" s="225"/>
    </row>
    <row r="11" spans="1:27" ht="13.5">
      <c r="A11" s="249" t="s">
        <v>148</v>
      </c>
      <c r="B11" s="182"/>
      <c r="C11" s="155">
        <v>550868</v>
      </c>
      <c r="D11" s="155"/>
      <c r="E11" s="59">
        <v>6934000</v>
      </c>
      <c r="F11" s="60">
        <v>494000</v>
      </c>
      <c r="G11" s="60"/>
      <c r="H11" s="60">
        <v>534412</v>
      </c>
      <c r="I11" s="60">
        <v>511844</v>
      </c>
      <c r="J11" s="60">
        <v>511844</v>
      </c>
      <c r="K11" s="60">
        <v>523124</v>
      </c>
      <c r="L11" s="60">
        <v>56620</v>
      </c>
      <c r="M11" s="60">
        <v>466504</v>
      </c>
      <c r="N11" s="60">
        <v>466504</v>
      </c>
      <c r="O11" s="60">
        <v>494247</v>
      </c>
      <c r="P11" s="60">
        <v>494247</v>
      </c>
      <c r="Q11" s="60">
        <v>444200</v>
      </c>
      <c r="R11" s="60">
        <v>444200</v>
      </c>
      <c r="S11" s="60">
        <v>427413</v>
      </c>
      <c r="T11" s="60">
        <v>403869</v>
      </c>
      <c r="U11" s="60">
        <v>373278</v>
      </c>
      <c r="V11" s="60">
        <v>373278</v>
      </c>
      <c r="W11" s="60">
        <v>373278</v>
      </c>
      <c r="X11" s="60">
        <v>494000</v>
      </c>
      <c r="Y11" s="60">
        <v>-120722</v>
      </c>
      <c r="Z11" s="140">
        <v>-24.44</v>
      </c>
      <c r="AA11" s="62">
        <v>494000</v>
      </c>
    </row>
    <row r="12" spans="1:27" ht="13.5">
      <c r="A12" s="250" t="s">
        <v>56</v>
      </c>
      <c r="B12" s="251"/>
      <c r="C12" s="168">
        <f aca="true" t="shared" si="0" ref="C12:Y12">SUM(C6:C11)</f>
        <v>42443467</v>
      </c>
      <c r="D12" s="168">
        <f>SUM(D6:D11)</f>
        <v>0</v>
      </c>
      <c r="E12" s="72">
        <f t="shared" si="0"/>
        <v>115261000</v>
      </c>
      <c r="F12" s="73">
        <f t="shared" si="0"/>
        <v>92411000</v>
      </c>
      <c r="G12" s="73">
        <f t="shared" si="0"/>
        <v>91350650</v>
      </c>
      <c r="H12" s="73">
        <f t="shared" si="0"/>
        <v>76460995</v>
      </c>
      <c r="I12" s="73">
        <f t="shared" si="0"/>
        <v>79458513</v>
      </c>
      <c r="J12" s="73">
        <f t="shared" si="0"/>
        <v>79458513</v>
      </c>
      <c r="K12" s="73">
        <f t="shared" si="0"/>
        <v>64363251</v>
      </c>
      <c r="L12" s="73">
        <f t="shared" si="0"/>
        <v>87914266</v>
      </c>
      <c r="M12" s="73">
        <f t="shared" si="0"/>
        <v>111572445</v>
      </c>
      <c r="N12" s="73">
        <f t="shared" si="0"/>
        <v>111572445</v>
      </c>
      <c r="O12" s="73">
        <f t="shared" si="0"/>
        <v>92971774</v>
      </c>
      <c r="P12" s="73">
        <f t="shared" si="0"/>
        <v>81367587</v>
      </c>
      <c r="Q12" s="73">
        <f t="shared" si="0"/>
        <v>100353448</v>
      </c>
      <c r="R12" s="73">
        <f t="shared" si="0"/>
        <v>100353448</v>
      </c>
      <c r="S12" s="73">
        <f t="shared" si="0"/>
        <v>69664647</v>
      </c>
      <c r="T12" s="73">
        <f t="shared" si="0"/>
        <v>79014875</v>
      </c>
      <c r="U12" s="73">
        <f t="shared" si="0"/>
        <v>54410762</v>
      </c>
      <c r="V12" s="73">
        <f t="shared" si="0"/>
        <v>54410762</v>
      </c>
      <c r="W12" s="73">
        <f t="shared" si="0"/>
        <v>54410762</v>
      </c>
      <c r="X12" s="73">
        <f t="shared" si="0"/>
        <v>92411000</v>
      </c>
      <c r="Y12" s="73">
        <f t="shared" si="0"/>
        <v>-38000238</v>
      </c>
      <c r="Z12" s="170">
        <f>+IF(X12&lt;&gt;0,+(Y12/X12)*100,0)</f>
        <v>-41.12090335566112</v>
      </c>
      <c r="AA12" s="74">
        <f>SUM(AA6:AA11)</f>
        <v>92411000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35046281</v>
      </c>
      <c r="D17" s="155"/>
      <c r="E17" s="59">
        <v>38432000</v>
      </c>
      <c r="F17" s="60">
        <v>35606000</v>
      </c>
      <c r="G17" s="60"/>
      <c r="H17" s="60">
        <v>35046281</v>
      </c>
      <c r="I17" s="60">
        <v>35046281</v>
      </c>
      <c r="J17" s="60">
        <v>35046281</v>
      </c>
      <c r="K17" s="60">
        <v>35046281</v>
      </c>
      <c r="L17" s="60">
        <v>1911957</v>
      </c>
      <c r="M17" s="60">
        <v>35046281</v>
      </c>
      <c r="N17" s="60">
        <v>35046281</v>
      </c>
      <c r="O17" s="60">
        <v>35046281</v>
      </c>
      <c r="P17" s="60">
        <v>35046281</v>
      </c>
      <c r="Q17" s="60">
        <v>35046281</v>
      </c>
      <c r="R17" s="60">
        <v>35046281</v>
      </c>
      <c r="S17" s="60">
        <v>35046281</v>
      </c>
      <c r="T17" s="60">
        <v>35046281</v>
      </c>
      <c r="U17" s="60">
        <v>35046281</v>
      </c>
      <c r="V17" s="60">
        <v>35046281</v>
      </c>
      <c r="W17" s="60">
        <v>35046281</v>
      </c>
      <c r="X17" s="60">
        <v>35606000</v>
      </c>
      <c r="Y17" s="60">
        <v>-559719</v>
      </c>
      <c r="Z17" s="140">
        <v>-1.57</v>
      </c>
      <c r="AA17" s="62">
        <v>35606000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324062941</v>
      </c>
      <c r="D19" s="155"/>
      <c r="E19" s="59">
        <v>287933000</v>
      </c>
      <c r="F19" s="60">
        <v>307427000</v>
      </c>
      <c r="G19" s="60"/>
      <c r="H19" s="60">
        <v>4205572</v>
      </c>
      <c r="I19" s="60">
        <v>4205572</v>
      </c>
      <c r="J19" s="60">
        <v>4205572</v>
      </c>
      <c r="K19" s="60">
        <v>71145384</v>
      </c>
      <c r="L19" s="60">
        <v>71145384</v>
      </c>
      <c r="M19" s="60">
        <v>4205572</v>
      </c>
      <c r="N19" s="60">
        <v>4205572</v>
      </c>
      <c r="O19" s="60">
        <v>71145384</v>
      </c>
      <c r="P19" s="60">
        <v>4205572</v>
      </c>
      <c r="Q19" s="60">
        <v>4205572</v>
      </c>
      <c r="R19" s="60">
        <v>4205572</v>
      </c>
      <c r="S19" s="60">
        <v>4205572</v>
      </c>
      <c r="T19" s="60">
        <v>4205572</v>
      </c>
      <c r="U19" s="60">
        <v>4205572</v>
      </c>
      <c r="V19" s="60">
        <v>4205572</v>
      </c>
      <c r="W19" s="60">
        <v>4205572</v>
      </c>
      <c r="X19" s="60">
        <v>307427000</v>
      </c>
      <c r="Y19" s="60">
        <v>-303221428</v>
      </c>
      <c r="Z19" s="140">
        <v>-98.63</v>
      </c>
      <c r="AA19" s="62">
        <v>307427000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287449</v>
      </c>
      <c r="D22" s="155"/>
      <c r="E22" s="59">
        <v>347000</v>
      </c>
      <c r="F22" s="60"/>
      <c r="G22" s="60"/>
      <c r="H22" s="60">
        <v>287449</v>
      </c>
      <c r="I22" s="60">
        <v>287449</v>
      </c>
      <c r="J22" s="60">
        <v>287449</v>
      </c>
      <c r="K22" s="60">
        <v>287449</v>
      </c>
      <c r="L22" s="60"/>
      <c r="M22" s="60">
        <v>287449</v>
      </c>
      <c r="N22" s="60">
        <v>287449</v>
      </c>
      <c r="O22" s="60"/>
      <c r="P22" s="60">
        <v>287449</v>
      </c>
      <c r="Q22" s="60">
        <v>287449</v>
      </c>
      <c r="R22" s="60">
        <v>287449</v>
      </c>
      <c r="S22" s="60">
        <v>287448</v>
      </c>
      <c r="T22" s="60">
        <v>287448</v>
      </c>
      <c r="U22" s="60">
        <v>287449</v>
      </c>
      <c r="V22" s="60">
        <v>287449</v>
      </c>
      <c r="W22" s="60">
        <v>287449</v>
      </c>
      <c r="X22" s="60"/>
      <c r="Y22" s="60">
        <v>287449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26946000</v>
      </c>
      <c r="F23" s="60"/>
      <c r="G23" s="159"/>
      <c r="H23" s="159">
        <v>320265577</v>
      </c>
      <c r="I23" s="159">
        <v>320265577</v>
      </c>
      <c r="J23" s="60">
        <v>320265577</v>
      </c>
      <c r="K23" s="159">
        <v>253325765</v>
      </c>
      <c r="L23" s="159">
        <v>253325765</v>
      </c>
      <c r="M23" s="60">
        <v>338934272</v>
      </c>
      <c r="N23" s="159">
        <v>338934272</v>
      </c>
      <c r="O23" s="159">
        <v>236281460</v>
      </c>
      <c r="P23" s="159">
        <v>314966523</v>
      </c>
      <c r="Q23" s="60">
        <v>314966523</v>
      </c>
      <c r="R23" s="159">
        <v>314966523</v>
      </c>
      <c r="S23" s="159">
        <v>314966523</v>
      </c>
      <c r="T23" s="60">
        <v>314966523</v>
      </c>
      <c r="U23" s="159">
        <v>314966523</v>
      </c>
      <c r="V23" s="159">
        <v>314966523</v>
      </c>
      <c r="W23" s="159">
        <v>314966523</v>
      </c>
      <c r="X23" s="60"/>
      <c r="Y23" s="159">
        <v>314966523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359396671</v>
      </c>
      <c r="D24" s="168">
        <f>SUM(D15:D23)</f>
        <v>0</v>
      </c>
      <c r="E24" s="76">
        <f t="shared" si="1"/>
        <v>353658000</v>
      </c>
      <c r="F24" s="77">
        <f t="shared" si="1"/>
        <v>343033000</v>
      </c>
      <c r="G24" s="77">
        <f t="shared" si="1"/>
        <v>0</v>
      </c>
      <c r="H24" s="77">
        <f t="shared" si="1"/>
        <v>359804879</v>
      </c>
      <c r="I24" s="77">
        <f t="shared" si="1"/>
        <v>359804879</v>
      </c>
      <c r="J24" s="77">
        <f t="shared" si="1"/>
        <v>359804879</v>
      </c>
      <c r="K24" s="77">
        <f t="shared" si="1"/>
        <v>359804879</v>
      </c>
      <c r="L24" s="77">
        <f t="shared" si="1"/>
        <v>326383106</v>
      </c>
      <c r="M24" s="77">
        <f t="shared" si="1"/>
        <v>378473574</v>
      </c>
      <c r="N24" s="77">
        <f t="shared" si="1"/>
        <v>378473574</v>
      </c>
      <c r="O24" s="77">
        <f t="shared" si="1"/>
        <v>342473125</v>
      </c>
      <c r="P24" s="77">
        <f t="shared" si="1"/>
        <v>354505825</v>
      </c>
      <c r="Q24" s="77">
        <f t="shared" si="1"/>
        <v>354505825</v>
      </c>
      <c r="R24" s="77">
        <f t="shared" si="1"/>
        <v>354505825</v>
      </c>
      <c r="S24" s="77">
        <f t="shared" si="1"/>
        <v>354505824</v>
      </c>
      <c r="T24" s="77">
        <f t="shared" si="1"/>
        <v>354505824</v>
      </c>
      <c r="U24" s="77">
        <f t="shared" si="1"/>
        <v>354505825</v>
      </c>
      <c r="V24" s="77">
        <f t="shared" si="1"/>
        <v>354505825</v>
      </c>
      <c r="W24" s="77">
        <f t="shared" si="1"/>
        <v>354505825</v>
      </c>
      <c r="X24" s="77">
        <f t="shared" si="1"/>
        <v>343033000</v>
      </c>
      <c r="Y24" s="77">
        <f t="shared" si="1"/>
        <v>11472825</v>
      </c>
      <c r="Z24" s="212">
        <f>+IF(X24&lt;&gt;0,+(Y24/X24)*100,0)</f>
        <v>3.344525162302169</v>
      </c>
      <c r="AA24" s="79">
        <f>SUM(AA15:AA23)</f>
        <v>343033000</v>
      </c>
    </row>
    <row r="25" spans="1:27" ht="13.5">
      <c r="A25" s="250" t="s">
        <v>159</v>
      </c>
      <c r="B25" s="251"/>
      <c r="C25" s="168">
        <f aca="true" t="shared" si="2" ref="C25:Y25">+C12+C24</f>
        <v>401840138</v>
      </c>
      <c r="D25" s="168">
        <f>+D12+D24</f>
        <v>0</v>
      </c>
      <c r="E25" s="72">
        <f t="shared" si="2"/>
        <v>468919000</v>
      </c>
      <c r="F25" s="73">
        <f t="shared" si="2"/>
        <v>435444000</v>
      </c>
      <c r="G25" s="73">
        <f t="shared" si="2"/>
        <v>91350650</v>
      </c>
      <c r="H25" s="73">
        <f t="shared" si="2"/>
        <v>436265874</v>
      </c>
      <c r="I25" s="73">
        <f t="shared" si="2"/>
        <v>439263392</v>
      </c>
      <c r="J25" s="73">
        <f t="shared" si="2"/>
        <v>439263392</v>
      </c>
      <c r="K25" s="73">
        <f t="shared" si="2"/>
        <v>424168130</v>
      </c>
      <c r="L25" s="73">
        <f t="shared" si="2"/>
        <v>414297372</v>
      </c>
      <c r="M25" s="73">
        <f t="shared" si="2"/>
        <v>490046019</v>
      </c>
      <c r="N25" s="73">
        <f t="shared" si="2"/>
        <v>490046019</v>
      </c>
      <c r="O25" s="73">
        <f t="shared" si="2"/>
        <v>435444899</v>
      </c>
      <c r="P25" s="73">
        <f t="shared" si="2"/>
        <v>435873412</v>
      </c>
      <c r="Q25" s="73">
        <f t="shared" si="2"/>
        <v>454859273</v>
      </c>
      <c r="R25" s="73">
        <f t="shared" si="2"/>
        <v>454859273</v>
      </c>
      <c r="S25" s="73">
        <f t="shared" si="2"/>
        <v>424170471</v>
      </c>
      <c r="T25" s="73">
        <f t="shared" si="2"/>
        <v>433520699</v>
      </c>
      <c r="U25" s="73">
        <f t="shared" si="2"/>
        <v>408916587</v>
      </c>
      <c r="V25" s="73">
        <f t="shared" si="2"/>
        <v>408916587</v>
      </c>
      <c r="W25" s="73">
        <f t="shared" si="2"/>
        <v>408916587</v>
      </c>
      <c r="X25" s="73">
        <f t="shared" si="2"/>
        <v>435444000</v>
      </c>
      <c r="Y25" s="73">
        <f t="shared" si="2"/>
        <v>-26527413</v>
      </c>
      <c r="Z25" s="170">
        <f>+IF(X25&lt;&gt;0,+(Y25/X25)*100,0)</f>
        <v>-6.09203778212583</v>
      </c>
      <c r="AA25" s="74">
        <f>+AA12+AA24</f>
        <v>435444000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68594</v>
      </c>
      <c r="D30" s="155"/>
      <c r="E30" s="59"/>
      <c r="F30" s="60"/>
      <c r="G30" s="60"/>
      <c r="H30" s="60">
        <v>68594</v>
      </c>
      <c r="I30" s="60">
        <v>68594</v>
      </c>
      <c r="J30" s="60">
        <v>68594</v>
      </c>
      <c r="K30" s="60"/>
      <c r="L30" s="60"/>
      <c r="M30" s="60"/>
      <c r="N30" s="60"/>
      <c r="O30" s="60">
        <v>68594</v>
      </c>
      <c r="P30" s="60">
        <v>68594</v>
      </c>
      <c r="Q30" s="60">
        <v>68594</v>
      </c>
      <c r="R30" s="60">
        <v>68594</v>
      </c>
      <c r="S30" s="60">
        <v>68594</v>
      </c>
      <c r="T30" s="60">
        <v>68594</v>
      </c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361827</v>
      </c>
      <c r="D31" s="155"/>
      <c r="E31" s="59">
        <v>4130000</v>
      </c>
      <c r="F31" s="60">
        <v>549000</v>
      </c>
      <c r="G31" s="60">
        <v>269728</v>
      </c>
      <c r="H31" s="60">
        <v>540397</v>
      </c>
      <c r="I31" s="60">
        <v>861996</v>
      </c>
      <c r="J31" s="60">
        <v>861996</v>
      </c>
      <c r="K31" s="60">
        <v>583729</v>
      </c>
      <c r="L31" s="60">
        <v>583729</v>
      </c>
      <c r="M31" s="60">
        <v>1091880</v>
      </c>
      <c r="N31" s="60">
        <v>1091880</v>
      </c>
      <c r="O31" s="60">
        <v>549393</v>
      </c>
      <c r="P31" s="60">
        <v>367309</v>
      </c>
      <c r="Q31" s="60">
        <v>381413</v>
      </c>
      <c r="R31" s="60">
        <v>381413</v>
      </c>
      <c r="S31" s="60">
        <v>338815</v>
      </c>
      <c r="T31" s="60">
        <v>527256</v>
      </c>
      <c r="U31" s="60">
        <v>175304</v>
      </c>
      <c r="V31" s="60">
        <v>175304</v>
      </c>
      <c r="W31" s="60">
        <v>175304</v>
      </c>
      <c r="X31" s="60">
        <v>549000</v>
      </c>
      <c r="Y31" s="60">
        <v>-373696</v>
      </c>
      <c r="Z31" s="140">
        <v>-68.07</v>
      </c>
      <c r="AA31" s="62">
        <v>549000</v>
      </c>
    </row>
    <row r="32" spans="1:27" ht="13.5">
      <c r="A32" s="249" t="s">
        <v>164</v>
      </c>
      <c r="B32" s="182"/>
      <c r="C32" s="155">
        <v>30099760</v>
      </c>
      <c r="D32" s="155"/>
      <c r="E32" s="59">
        <v>55196000</v>
      </c>
      <c r="F32" s="60">
        <v>23825000</v>
      </c>
      <c r="G32" s="60">
        <v>8482977</v>
      </c>
      <c r="H32" s="60">
        <v>22565821</v>
      </c>
      <c r="I32" s="60">
        <v>32211688</v>
      </c>
      <c r="J32" s="60">
        <v>32211688</v>
      </c>
      <c r="K32" s="60">
        <v>31237943</v>
      </c>
      <c r="L32" s="60">
        <v>22027428</v>
      </c>
      <c r="M32" s="60">
        <v>54969385</v>
      </c>
      <c r="N32" s="60">
        <v>54969385</v>
      </c>
      <c r="O32" s="60">
        <v>23824743</v>
      </c>
      <c r="P32" s="60">
        <v>31541687</v>
      </c>
      <c r="Q32" s="60">
        <v>44489772</v>
      </c>
      <c r="R32" s="60">
        <v>44489772</v>
      </c>
      <c r="S32" s="60">
        <v>23792500</v>
      </c>
      <c r="T32" s="60">
        <v>29644084</v>
      </c>
      <c r="U32" s="60">
        <v>35986425</v>
      </c>
      <c r="V32" s="60">
        <v>35986425</v>
      </c>
      <c r="W32" s="60">
        <v>35986425</v>
      </c>
      <c r="X32" s="60">
        <v>23825000</v>
      </c>
      <c r="Y32" s="60">
        <v>12161425</v>
      </c>
      <c r="Z32" s="140">
        <v>51.04</v>
      </c>
      <c r="AA32" s="62">
        <v>23825000</v>
      </c>
    </row>
    <row r="33" spans="1:27" ht="13.5">
      <c r="A33" s="249" t="s">
        <v>165</v>
      </c>
      <c r="B33" s="182"/>
      <c r="C33" s="155">
        <v>8216040</v>
      </c>
      <c r="D33" s="155"/>
      <c r="E33" s="59">
        <v>7200000</v>
      </c>
      <c r="F33" s="60">
        <v>13387000</v>
      </c>
      <c r="G33" s="60"/>
      <c r="H33" s="60">
        <v>2630270</v>
      </c>
      <c r="I33" s="60">
        <v>2630270</v>
      </c>
      <c r="J33" s="60">
        <v>2630270</v>
      </c>
      <c r="K33" s="60">
        <v>2630270</v>
      </c>
      <c r="L33" s="60">
        <v>2630270</v>
      </c>
      <c r="M33" s="60">
        <v>2630270</v>
      </c>
      <c r="N33" s="60">
        <v>2630270</v>
      </c>
      <c r="O33" s="60">
        <v>13087453</v>
      </c>
      <c r="P33" s="60">
        <v>13087453</v>
      </c>
      <c r="Q33" s="60">
        <v>2630270</v>
      </c>
      <c r="R33" s="60">
        <v>2630270</v>
      </c>
      <c r="S33" s="60">
        <v>4428484</v>
      </c>
      <c r="T33" s="60">
        <v>4428484</v>
      </c>
      <c r="U33" s="60">
        <v>4428484</v>
      </c>
      <c r="V33" s="60">
        <v>4428484</v>
      </c>
      <c r="W33" s="60">
        <v>4428484</v>
      </c>
      <c r="X33" s="60">
        <v>13387000</v>
      </c>
      <c r="Y33" s="60">
        <v>-8958516</v>
      </c>
      <c r="Z33" s="140">
        <v>-66.92</v>
      </c>
      <c r="AA33" s="62">
        <v>13387000</v>
      </c>
    </row>
    <row r="34" spans="1:27" ht="13.5">
      <c r="A34" s="250" t="s">
        <v>58</v>
      </c>
      <c r="B34" s="251"/>
      <c r="C34" s="168">
        <f aca="true" t="shared" si="3" ref="C34:Y34">SUM(C29:C33)</f>
        <v>38746221</v>
      </c>
      <c r="D34" s="168">
        <f>SUM(D29:D33)</f>
        <v>0</v>
      </c>
      <c r="E34" s="72">
        <f t="shared" si="3"/>
        <v>66526000</v>
      </c>
      <c r="F34" s="73">
        <f t="shared" si="3"/>
        <v>37761000</v>
      </c>
      <c r="G34" s="73">
        <f t="shared" si="3"/>
        <v>8752705</v>
      </c>
      <c r="H34" s="73">
        <f t="shared" si="3"/>
        <v>25805082</v>
      </c>
      <c r="I34" s="73">
        <f t="shared" si="3"/>
        <v>35772548</v>
      </c>
      <c r="J34" s="73">
        <f t="shared" si="3"/>
        <v>35772548</v>
      </c>
      <c r="K34" s="73">
        <f t="shared" si="3"/>
        <v>34451942</v>
      </c>
      <c r="L34" s="73">
        <f t="shared" si="3"/>
        <v>25241427</v>
      </c>
      <c r="M34" s="73">
        <f t="shared" si="3"/>
        <v>58691535</v>
      </c>
      <c r="N34" s="73">
        <f t="shared" si="3"/>
        <v>58691535</v>
      </c>
      <c r="O34" s="73">
        <f t="shared" si="3"/>
        <v>37530183</v>
      </c>
      <c r="P34" s="73">
        <f t="shared" si="3"/>
        <v>45065043</v>
      </c>
      <c r="Q34" s="73">
        <f t="shared" si="3"/>
        <v>47570049</v>
      </c>
      <c r="R34" s="73">
        <f t="shared" si="3"/>
        <v>47570049</v>
      </c>
      <c r="S34" s="73">
        <f t="shared" si="3"/>
        <v>28628393</v>
      </c>
      <c r="T34" s="73">
        <f t="shared" si="3"/>
        <v>34668418</v>
      </c>
      <c r="U34" s="73">
        <f t="shared" si="3"/>
        <v>40590213</v>
      </c>
      <c r="V34" s="73">
        <f t="shared" si="3"/>
        <v>40590213</v>
      </c>
      <c r="W34" s="73">
        <f t="shared" si="3"/>
        <v>40590213</v>
      </c>
      <c r="X34" s="73">
        <f t="shared" si="3"/>
        <v>37761000</v>
      </c>
      <c r="Y34" s="73">
        <f t="shared" si="3"/>
        <v>2829213</v>
      </c>
      <c r="Z34" s="170">
        <f>+IF(X34&lt;&gt;0,+(Y34/X34)*100,0)</f>
        <v>7.492420751569079</v>
      </c>
      <c r="AA34" s="74">
        <f>SUM(AA29:AA33)</f>
        <v>37761000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>
        <v>68594000</v>
      </c>
      <c r="G37" s="60"/>
      <c r="H37" s="60"/>
      <c r="I37" s="60">
        <v>1798214</v>
      </c>
      <c r="J37" s="60">
        <v>1798214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68595</v>
      </c>
      <c r="V37" s="60">
        <v>68595</v>
      </c>
      <c r="W37" s="60">
        <v>68595</v>
      </c>
      <c r="X37" s="60">
        <v>68594000</v>
      </c>
      <c r="Y37" s="60">
        <v>-68525405</v>
      </c>
      <c r="Z37" s="140">
        <v>-99.9</v>
      </c>
      <c r="AA37" s="62">
        <v>68594000</v>
      </c>
    </row>
    <row r="38" spans="1:27" ht="13.5">
      <c r="A38" s="249" t="s">
        <v>165</v>
      </c>
      <c r="B38" s="182"/>
      <c r="C38" s="155">
        <v>12993517</v>
      </c>
      <c r="D38" s="155"/>
      <c r="E38" s="59">
        <v>5517000</v>
      </c>
      <c r="F38" s="60"/>
      <c r="G38" s="60"/>
      <c r="H38" s="60">
        <v>10457183</v>
      </c>
      <c r="I38" s="60">
        <v>8658969</v>
      </c>
      <c r="J38" s="60">
        <v>8658969</v>
      </c>
      <c r="K38" s="60">
        <v>10457183</v>
      </c>
      <c r="L38" s="60"/>
      <c r="M38" s="60"/>
      <c r="N38" s="60"/>
      <c r="O38" s="60"/>
      <c r="P38" s="60"/>
      <c r="Q38" s="60">
        <v>10457183</v>
      </c>
      <c r="R38" s="60">
        <v>10457183</v>
      </c>
      <c r="S38" s="60">
        <v>8658969</v>
      </c>
      <c r="T38" s="60">
        <v>8658969</v>
      </c>
      <c r="U38" s="60">
        <v>8658969</v>
      </c>
      <c r="V38" s="60">
        <v>8658969</v>
      </c>
      <c r="W38" s="60">
        <v>8658969</v>
      </c>
      <c r="X38" s="60"/>
      <c r="Y38" s="60">
        <v>8658969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12993517</v>
      </c>
      <c r="D39" s="168">
        <f>SUM(D37:D38)</f>
        <v>0</v>
      </c>
      <c r="E39" s="76">
        <f t="shared" si="4"/>
        <v>5517000</v>
      </c>
      <c r="F39" s="77">
        <f t="shared" si="4"/>
        <v>68594000</v>
      </c>
      <c r="G39" s="77">
        <f t="shared" si="4"/>
        <v>0</v>
      </c>
      <c r="H39" s="77">
        <f t="shared" si="4"/>
        <v>10457183</v>
      </c>
      <c r="I39" s="77">
        <f t="shared" si="4"/>
        <v>10457183</v>
      </c>
      <c r="J39" s="77">
        <f t="shared" si="4"/>
        <v>10457183</v>
      </c>
      <c r="K39" s="77">
        <f t="shared" si="4"/>
        <v>10457183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10457183</v>
      </c>
      <c r="R39" s="77">
        <f t="shared" si="4"/>
        <v>10457183</v>
      </c>
      <c r="S39" s="77">
        <f t="shared" si="4"/>
        <v>8658969</v>
      </c>
      <c r="T39" s="77">
        <f t="shared" si="4"/>
        <v>8658969</v>
      </c>
      <c r="U39" s="77">
        <f t="shared" si="4"/>
        <v>8727564</v>
      </c>
      <c r="V39" s="77">
        <f t="shared" si="4"/>
        <v>8727564</v>
      </c>
      <c r="W39" s="77">
        <f t="shared" si="4"/>
        <v>8727564</v>
      </c>
      <c r="X39" s="77">
        <f t="shared" si="4"/>
        <v>68594000</v>
      </c>
      <c r="Y39" s="77">
        <f t="shared" si="4"/>
        <v>-59866436</v>
      </c>
      <c r="Z39" s="212">
        <f>+IF(X39&lt;&gt;0,+(Y39/X39)*100,0)</f>
        <v>-87.27649065515935</v>
      </c>
      <c r="AA39" s="79">
        <f>SUM(AA37:AA38)</f>
        <v>68594000</v>
      </c>
    </row>
    <row r="40" spans="1:27" ht="13.5">
      <c r="A40" s="250" t="s">
        <v>167</v>
      </c>
      <c r="B40" s="251"/>
      <c r="C40" s="168">
        <f aca="true" t="shared" si="5" ref="C40:Y40">+C34+C39</f>
        <v>51739738</v>
      </c>
      <c r="D40" s="168">
        <f>+D34+D39</f>
        <v>0</v>
      </c>
      <c r="E40" s="72">
        <f t="shared" si="5"/>
        <v>72043000</v>
      </c>
      <c r="F40" s="73">
        <f t="shared" si="5"/>
        <v>106355000</v>
      </c>
      <c r="G40" s="73">
        <f t="shared" si="5"/>
        <v>8752705</v>
      </c>
      <c r="H40" s="73">
        <f t="shared" si="5"/>
        <v>36262265</v>
      </c>
      <c r="I40" s="73">
        <f t="shared" si="5"/>
        <v>46229731</v>
      </c>
      <c r="J40" s="73">
        <f t="shared" si="5"/>
        <v>46229731</v>
      </c>
      <c r="K40" s="73">
        <f t="shared" si="5"/>
        <v>44909125</v>
      </c>
      <c r="L40" s="73">
        <f t="shared" si="5"/>
        <v>25241427</v>
      </c>
      <c r="M40" s="73">
        <f t="shared" si="5"/>
        <v>58691535</v>
      </c>
      <c r="N40" s="73">
        <f t="shared" si="5"/>
        <v>58691535</v>
      </c>
      <c r="O40" s="73">
        <f t="shared" si="5"/>
        <v>37530183</v>
      </c>
      <c r="P40" s="73">
        <f t="shared" si="5"/>
        <v>45065043</v>
      </c>
      <c r="Q40" s="73">
        <f t="shared" si="5"/>
        <v>58027232</v>
      </c>
      <c r="R40" s="73">
        <f t="shared" si="5"/>
        <v>58027232</v>
      </c>
      <c r="S40" s="73">
        <f t="shared" si="5"/>
        <v>37287362</v>
      </c>
      <c r="T40" s="73">
        <f t="shared" si="5"/>
        <v>43327387</v>
      </c>
      <c r="U40" s="73">
        <f t="shared" si="5"/>
        <v>49317777</v>
      </c>
      <c r="V40" s="73">
        <f t="shared" si="5"/>
        <v>49317777</v>
      </c>
      <c r="W40" s="73">
        <f t="shared" si="5"/>
        <v>49317777</v>
      </c>
      <c r="X40" s="73">
        <f t="shared" si="5"/>
        <v>106355000</v>
      </c>
      <c r="Y40" s="73">
        <f t="shared" si="5"/>
        <v>-57037223</v>
      </c>
      <c r="Z40" s="170">
        <f>+IF(X40&lt;&gt;0,+(Y40/X40)*100,0)</f>
        <v>-53.629094071740866</v>
      </c>
      <c r="AA40" s="74">
        <f>+AA34+AA39</f>
        <v>106355000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350100400</v>
      </c>
      <c r="D42" s="257">
        <f>+D25-D40</f>
        <v>0</v>
      </c>
      <c r="E42" s="258">
        <f t="shared" si="6"/>
        <v>396876000</v>
      </c>
      <c r="F42" s="259">
        <f t="shared" si="6"/>
        <v>329089000</v>
      </c>
      <c r="G42" s="259">
        <f t="shared" si="6"/>
        <v>82597945</v>
      </c>
      <c r="H42" s="259">
        <f t="shared" si="6"/>
        <v>400003609</v>
      </c>
      <c r="I42" s="259">
        <f t="shared" si="6"/>
        <v>393033661</v>
      </c>
      <c r="J42" s="259">
        <f t="shared" si="6"/>
        <v>393033661</v>
      </c>
      <c r="K42" s="259">
        <f t="shared" si="6"/>
        <v>379259005</v>
      </c>
      <c r="L42" s="259">
        <f t="shared" si="6"/>
        <v>389055945</v>
      </c>
      <c r="M42" s="259">
        <f t="shared" si="6"/>
        <v>431354484</v>
      </c>
      <c r="N42" s="259">
        <f t="shared" si="6"/>
        <v>431354484</v>
      </c>
      <c r="O42" s="259">
        <f t="shared" si="6"/>
        <v>397914716</v>
      </c>
      <c r="P42" s="259">
        <f t="shared" si="6"/>
        <v>390808369</v>
      </c>
      <c r="Q42" s="259">
        <f t="shared" si="6"/>
        <v>396832041</v>
      </c>
      <c r="R42" s="259">
        <f t="shared" si="6"/>
        <v>396832041</v>
      </c>
      <c r="S42" s="259">
        <f t="shared" si="6"/>
        <v>386883109</v>
      </c>
      <c r="T42" s="259">
        <f t="shared" si="6"/>
        <v>390193312</v>
      </c>
      <c r="U42" s="259">
        <f t="shared" si="6"/>
        <v>359598810</v>
      </c>
      <c r="V42" s="259">
        <f t="shared" si="6"/>
        <v>359598810</v>
      </c>
      <c r="W42" s="259">
        <f t="shared" si="6"/>
        <v>359598810</v>
      </c>
      <c r="X42" s="259">
        <f t="shared" si="6"/>
        <v>329089000</v>
      </c>
      <c r="Y42" s="259">
        <f t="shared" si="6"/>
        <v>30509810</v>
      </c>
      <c r="Z42" s="260">
        <f>+IF(X42&lt;&gt;0,+(Y42/X42)*100,0)</f>
        <v>9.27099052232071</v>
      </c>
      <c r="AA42" s="261">
        <f>+AA25-AA40</f>
        <v>329089000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350100400</v>
      </c>
      <c r="D45" s="155"/>
      <c r="E45" s="59">
        <v>396876000</v>
      </c>
      <c r="F45" s="60">
        <v>329089000</v>
      </c>
      <c r="G45" s="60">
        <v>82597945</v>
      </c>
      <c r="H45" s="60">
        <v>400003609</v>
      </c>
      <c r="I45" s="60"/>
      <c r="J45" s="60"/>
      <c r="K45" s="60">
        <v>379259005</v>
      </c>
      <c r="L45" s="60">
        <v>389055945</v>
      </c>
      <c r="M45" s="60">
        <v>431354484</v>
      </c>
      <c r="N45" s="60">
        <v>431354484</v>
      </c>
      <c r="O45" s="60">
        <v>397914716</v>
      </c>
      <c r="P45" s="60">
        <v>390808369</v>
      </c>
      <c r="Q45" s="60">
        <v>396832041</v>
      </c>
      <c r="R45" s="60">
        <v>396832041</v>
      </c>
      <c r="S45" s="60">
        <v>386883109</v>
      </c>
      <c r="T45" s="60">
        <v>390193312</v>
      </c>
      <c r="U45" s="60">
        <v>359598810</v>
      </c>
      <c r="V45" s="60">
        <v>359598810</v>
      </c>
      <c r="W45" s="60">
        <v>359598810</v>
      </c>
      <c r="X45" s="60">
        <v>329089000</v>
      </c>
      <c r="Y45" s="60">
        <v>30509810</v>
      </c>
      <c r="Z45" s="139">
        <v>9.27</v>
      </c>
      <c r="AA45" s="62">
        <v>329089000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393033661</v>
      </c>
      <c r="J46" s="60">
        <v>393033661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350100400</v>
      </c>
      <c r="D48" s="217">
        <f>SUM(D45:D47)</f>
        <v>0</v>
      </c>
      <c r="E48" s="264">
        <f t="shared" si="7"/>
        <v>396876000</v>
      </c>
      <c r="F48" s="219">
        <f t="shared" si="7"/>
        <v>329089000</v>
      </c>
      <c r="G48" s="219">
        <f t="shared" si="7"/>
        <v>82597945</v>
      </c>
      <c r="H48" s="219">
        <f t="shared" si="7"/>
        <v>400003609</v>
      </c>
      <c r="I48" s="219">
        <f t="shared" si="7"/>
        <v>393033661</v>
      </c>
      <c r="J48" s="219">
        <f t="shared" si="7"/>
        <v>393033661</v>
      </c>
      <c r="K48" s="219">
        <f t="shared" si="7"/>
        <v>379259005</v>
      </c>
      <c r="L48" s="219">
        <f t="shared" si="7"/>
        <v>389055945</v>
      </c>
      <c r="M48" s="219">
        <f t="shared" si="7"/>
        <v>431354484</v>
      </c>
      <c r="N48" s="219">
        <f t="shared" si="7"/>
        <v>431354484</v>
      </c>
      <c r="O48" s="219">
        <f t="shared" si="7"/>
        <v>397914716</v>
      </c>
      <c r="P48" s="219">
        <f t="shared" si="7"/>
        <v>390808369</v>
      </c>
      <c r="Q48" s="219">
        <f t="shared" si="7"/>
        <v>396832041</v>
      </c>
      <c r="R48" s="219">
        <f t="shared" si="7"/>
        <v>396832041</v>
      </c>
      <c r="S48" s="219">
        <f t="shared" si="7"/>
        <v>386883109</v>
      </c>
      <c r="T48" s="219">
        <f t="shared" si="7"/>
        <v>390193312</v>
      </c>
      <c r="U48" s="219">
        <f t="shared" si="7"/>
        <v>359598810</v>
      </c>
      <c r="V48" s="219">
        <f t="shared" si="7"/>
        <v>359598810</v>
      </c>
      <c r="W48" s="219">
        <f t="shared" si="7"/>
        <v>359598810</v>
      </c>
      <c r="X48" s="219">
        <f t="shared" si="7"/>
        <v>329089000</v>
      </c>
      <c r="Y48" s="219">
        <f t="shared" si="7"/>
        <v>30509810</v>
      </c>
      <c r="Z48" s="265">
        <f>+IF(X48&lt;&gt;0,+(Y48/X48)*100,0)</f>
        <v>9.27099052232071</v>
      </c>
      <c r="AA48" s="232">
        <f>SUM(AA45:AA47)</f>
        <v>329089000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11452770</v>
      </c>
      <c r="D6" s="155"/>
      <c r="E6" s="59">
        <v>17345873</v>
      </c>
      <c r="F6" s="60">
        <v>125106000</v>
      </c>
      <c r="G6" s="60">
        <v>273437</v>
      </c>
      <c r="H6" s="60">
        <v>938381</v>
      </c>
      <c r="I6" s="60">
        <v>1244821</v>
      </c>
      <c r="J6" s="60">
        <v>2456639</v>
      </c>
      <c r="K6" s="60">
        <v>2632381</v>
      </c>
      <c r="L6" s="60">
        <v>2846705</v>
      </c>
      <c r="M6" s="60">
        <v>1479388</v>
      </c>
      <c r="N6" s="60">
        <v>6958474</v>
      </c>
      <c r="O6" s="60">
        <v>647001</v>
      </c>
      <c r="P6" s="60">
        <v>659171</v>
      </c>
      <c r="Q6" s="60">
        <v>1040329</v>
      </c>
      <c r="R6" s="60">
        <v>2346501</v>
      </c>
      <c r="S6" s="60">
        <v>680718</v>
      </c>
      <c r="T6" s="60">
        <v>607504</v>
      </c>
      <c r="U6" s="60">
        <v>706275</v>
      </c>
      <c r="V6" s="60">
        <v>1994497</v>
      </c>
      <c r="W6" s="60">
        <v>13756111</v>
      </c>
      <c r="X6" s="60">
        <v>125106000</v>
      </c>
      <c r="Y6" s="60">
        <v>-111349889</v>
      </c>
      <c r="Z6" s="140">
        <v>-89</v>
      </c>
      <c r="AA6" s="62">
        <v>125106000</v>
      </c>
    </row>
    <row r="7" spans="1:27" ht="13.5">
      <c r="A7" s="249" t="s">
        <v>32</v>
      </c>
      <c r="B7" s="182"/>
      <c r="C7" s="155">
        <v>18980658</v>
      </c>
      <c r="D7" s="155"/>
      <c r="E7" s="59">
        <v>5574588</v>
      </c>
      <c r="F7" s="60">
        <v>156564000</v>
      </c>
      <c r="G7" s="60">
        <v>1192161</v>
      </c>
      <c r="H7" s="60">
        <v>816339</v>
      </c>
      <c r="I7" s="60">
        <v>1020620</v>
      </c>
      <c r="J7" s="60">
        <v>3029120</v>
      </c>
      <c r="K7" s="60">
        <v>772500</v>
      </c>
      <c r="L7" s="60">
        <v>734189</v>
      </c>
      <c r="M7" s="60">
        <v>685948</v>
      </c>
      <c r="N7" s="60">
        <v>2192637</v>
      </c>
      <c r="O7" s="60">
        <v>763061</v>
      </c>
      <c r="P7" s="60">
        <v>884151</v>
      </c>
      <c r="Q7" s="60">
        <v>790457</v>
      </c>
      <c r="R7" s="60">
        <v>2437669</v>
      </c>
      <c r="S7" s="60">
        <v>818974</v>
      </c>
      <c r="T7" s="60">
        <v>620296</v>
      </c>
      <c r="U7" s="60">
        <v>913503</v>
      </c>
      <c r="V7" s="60">
        <v>2352773</v>
      </c>
      <c r="W7" s="60">
        <v>10012199</v>
      </c>
      <c r="X7" s="60">
        <v>156564000</v>
      </c>
      <c r="Y7" s="60">
        <v>-146551801</v>
      </c>
      <c r="Z7" s="140">
        <v>-93.61</v>
      </c>
      <c r="AA7" s="62">
        <v>156564000</v>
      </c>
    </row>
    <row r="8" spans="1:27" ht="13.5">
      <c r="A8" s="249" t="s">
        <v>178</v>
      </c>
      <c r="B8" s="182"/>
      <c r="C8" s="155">
        <v>6705048</v>
      </c>
      <c r="D8" s="155"/>
      <c r="E8" s="59">
        <v>19999164</v>
      </c>
      <c r="F8" s="60">
        <v>37992000</v>
      </c>
      <c r="G8" s="60">
        <v>262977</v>
      </c>
      <c r="H8" s="60">
        <v>174633</v>
      </c>
      <c r="I8" s="60">
        <v>165094</v>
      </c>
      <c r="J8" s="60">
        <v>602704</v>
      </c>
      <c r="K8" s="60">
        <v>132339</v>
      </c>
      <c r="L8" s="60">
        <v>152436</v>
      </c>
      <c r="M8" s="60">
        <v>174321</v>
      </c>
      <c r="N8" s="60">
        <v>459096</v>
      </c>
      <c r="O8" s="60">
        <v>203315</v>
      </c>
      <c r="P8" s="60">
        <v>570259</v>
      </c>
      <c r="Q8" s="60">
        <v>187562</v>
      </c>
      <c r="R8" s="60">
        <v>961136</v>
      </c>
      <c r="S8" s="60">
        <v>171503</v>
      </c>
      <c r="T8" s="60">
        <v>429703</v>
      </c>
      <c r="U8" s="60">
        <v>262852</v>
      </c>
      <c r="V8" s="60">
        <v>864058</v>
      </c>
      <c r="W8" s="60">
        <v>2886994</v>
      </c>
      <c r="X8" s="60">
        <v>37992000</v>
      </c>
      <c r="Y8" s="60">
        <v>-35105006</v>
      </c>
      <c r="Z8" s="140">
        <v>-92.4</v>
      </c>
      <c r="AA8" s="62">
        <v>37992000</v>
      </c>
    </row>
    <row r="9" spans="1:27" ht="13.5">
      <c r="A9" s="249" t="s">
        <v>179</v>
      </c>
      <c r="B9" s="182"/>
      <c r="C9" s="155">
        <v>110062961</v>
      </c>
      <c r="D9" s="155"/>
      <c r="E9" s="59">
        <v>136563996</v>
      </c>
      <c r="F9" s="60">
        <v>3378996</v>
      </c>
      <c r="G9" s="60">
        <v>58190737</v>
      </c>
      <c r="H9" s="60">
        <v>1041500</v>
      </c>
      <c r="I9" s="60">
        <v>5000000</v>
      </c>
      <c r="J9" s="60">
        <v>64232237</v>
      </c>
      <c r="K9" s="60"/>
      <c r="L9" s="60">
        <v>49037000</v>
      </c>
      <c r="M9" s="60">
        <v>6000000</v>
      </c>
      <c r="N9" s="60">
        <v>55037000</v>
      </c>
      <c r="O9" s="60"/>
      <c r="P9" s="60">
        <v>4360000</v>
      </c>
      <c r="Q9" s="60">
        <v>33684000</v>
      </c>
      <c r="R9" s="60">
        <v>38044000</v>
      </c>
      <c r="S9" s="60"/>
      <c r="T9" s="60"/>
      <c r="U9" s="60"/>
      <c r="V9" s="60"/>
      <c r="W9" s="60">
        <v>157313237</v>
      </c>
      <c r="X9" s="60">
        <v>3378996</v>
      </c>
      <c r="Y9" s="60">
        <v>153934241</v>
      </c>
      <c r="Z9" s="140">
        <v>4555.62</v>
      </c>
      <c r="AA9" s="62">
        <v>3378996</v>
      </c>
    </row>
    <row r="10" spans="1:27" ht="13.5">
      <c r="A10" s="249" t="s">
        <v>180</v>
      </c>
      <c r="B10" s="182"/>
      <c r="C10" s="155">
        <v>40841008</v>
      </c>
      <c r="D10" s="155"/>
      <c r="E10" s="59">
        <v>57992004</v>
      </c>
      <c r="F10" s="60"/>
      <c r="G10" s="60">
        <v>8791000</v>
      </c>
      <c r="H10" s="60"/>
      <c r="I10" s="60"/>
      <c r="J10" s="60">
        <v>8791000</v>
      </c>
      <c r="K10" s="60"/>
      <c r="L10" s="60"/>
      <c r="M10" s="60">
        <v>17572000</v>
      </c>
      <c r="N10" s="60">
        <v>17572000</v>
      </c>
      <c r="O10" s="60"/>
      <c r="P10" s="60"/>
      <c r="Q10" s="60">
        <v>6629000</v>
      </c>
      <c r="R10" s="60">
        <v>6629000</v>
      </c>
      <c r="S10" s="60"/>
      <c r="T10" s="60"/>
      <c r="U10" s="60"/>
      <c r="V10" s="60"/>
      <c r="W10" s="60">
        <v>32992000</v>
      </c>
      <c r="X10" s="60"/>
      <c r="Y10" s="60">
        <v>32992000</v>
      </c>
      <c r="Z10" s="140"/>
      <c r="AA10" s="62"/>
    </row>
    <row r="11" spans="1:27" ht="13.5">
      <c r="A11" s="249" t="s">
        <v>181</v>
      </c>
      <c r="B11" s="182"/>
      <c r="C11" s="155">
        <v>3266892</v>
      </c>
      <c r="D11" s="155"/>
      <c r="E11" s="59">
        <v>3379140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-130109213</v>
      </c>
      <c r="D14" s="155"/>
      <c r="E14" s="59">
        <v>-141255384</v>
      </c>
      <c r="F14" s="60">
        <v>-270293004</v>
      </c>
      <c r="G14" s="60">
        <v>-14217904</v>
      </c>
      <c r="H14" s="60">
        <v>-16073884</v>
      </c>
      <c r="I14" s="60">
        <v>-20618834</v>
      </c>
      <c r="J14" s="60">
        <v>-50910622</v>
      </c>
      <c r="K14" s="60">
        <v>-13005911</v>
      </c>
      <c r="L14" s="60">
        <v>-14056775</v>
      </c>
      <c r="M14" s="60">
        <v>-19881926</v>
      </c>
      <c r="N14" s="60">
        <v>-46944612</v>
      </c>
      <c r="O14" s="60">
        <v>-12516829</v>
      </c>
      <c r="P14" s="60">
        <v>-12406281</v>
      </c>
      <c r="Q14" s="60">
        <v>-13292314</v>
      </c>
      <c r="R14" s="60">
        <v>-38215424</v>
      </c>
      <c r="S14" s="60">
        <v>-13811400</v>
      </c>
      <c r="T14" s="60">
        <v>-13806310</v>
      </c>
      <c r="U14" s="60">
        <v>-15483482</v>
      </c>
      <c r="V14" s="60">
        <v>-43101192</v>
      </c>
      <c r="W14" s="60">
        <v>-179171850</v>
      </c>
      <c r="X14" s="60">
        <v>-270293004</v>
      </c>
      <c r="Y14" s="60">
        <v>91121154</v>
      </c>
      <c r="Z14" s="140">
        <v>-33.71</v>
      </c>
      <c r="AA14" s="62">
        <v>-270293004</v>
      </c>
    </row>
    <row r="15" spans="1:27" ht="13.5">
      <c r="A15" s="249" t="s">
        <v>40</v>
      </c>
      <c r="B15" s="182"/>
      <c r="C15" s="155">
        <v>-145211</v>
      </c>
      <c r="D15" s="155"/>
      <c r="E15" s="59">
        <v>-67524</v>
      </c>
      <c r="F15" s="60">
        <v>-21000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-21000</v>
      </c>
      <c r="Y15" s="60">
        <v>21000</v>
      </c>
      <c r="Z15" s="140">
        <v>-100</v>
      </c>
      <c r="AA15" s="62">
        <v>-21000</v>
      </c>
    </row>
    <row r="16" spans="1:27" ht="13.5">
      <c r="A16" s="249" t="s">
        <v>42</v>
      </c>
      <c r="B16" s="182"/>
      <c r="C16" s="155">
        <v>-6861196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54193717</v>
      </c>
      <c r="D17" s="168">
        <f t="shared" si="0"/>
        <v>0</v>
      </c>
      <c r="E17" s="72">
        <f t="shared" si="0"/>
        <v>99531857</v>
      </c>
      <c r="F17" s="73">
        <f t="shared" si="0"/>
        <v>52726992</v>
      </c>
      <c r="G17" s="73">
        <f t="shared" si="0"/>
        <v>54492408</v>
      </c>
      <c r="H17" s="73">
        <f t="shared" si="0"/>
        <v>-13103031</v>
      </c>
      <c r="I17" s="73">
        <f t="shared" si="0"/>
        <v>-13188299</v>
      </c>
      <c r="J17" s="73">
        <f t="shared" si="0"/>
        <v>28201078</v>
      </c>
      <c r="K17" s="73">
        <f t="shared" si="0"/>
        <v>-9468691</v>
      </c>
      <c r="L17" s="73">
        <f t="shared" si="0"/>
        <v>38713555</v>
      </c>
      <c r="M17" s="73">
        <f t="shared" si="0"/>
        <v>6029731</v>
      </c>
      <c r="N17" s="73">
        <f t="shared" si="0"/>
        <v>35274595</v>
      </c>
      <c r="O17" s="73">
        <f t="shared" si="0"/>
        <v>-10903452</v>
      </c>
      <c r="P17" s="73">
        <f t="shared" si="0"/>
        <v>-5932700</v>
      </c>
      <c r="Q17" s="73">
        <f t="shared" si="0"/>
        <v>29039034</v>
      </c>
      <c r="R17" s="73">
        <f t="shared" si="0"/>
        <v>12202882</v>
      </c>
      <c r="S17" s="73">
        <f t="shared" si="0"/>
        <v>-12140205</v>
      </c>
      <c r="T17" s="73">
        <f t="shared" si="0"/>
        <v>-12148807</v>
      </c>
      <c r="U17" s="73">
        <f t="shared" si="0"/>
        <v>-13600852</v>
      </c>
      <c r="V17" s="73">
        <f t="shared" si="0"/>
        <v>-37889864</v>
      </c>
      <c r="W17" s="73">
        <f t="shared" si="0"/>
        <v>37788691</v>
      </c>
      <c r="X17" s="73">
        <f t="shared" si="0"/>
        <v>52726992</v>
      </c>
      <c r="Y17" s="73">
        <f t="shared" si="0"/>
        <v>-14938301</v>
      </c>
      <c r="Z17" s="170">
        <f>+IF(X17&lt;&gt;0,+(Y17/X17)*100,0)</f>
        <v>-28.33141135758323</v>
      </c>
      <c r="AA17" s="74">
        <f>SUM(AA6:AA16)</f>
        <v>52726992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366833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-44730576</v>
      </c>
      <c r="D26" s="155"/>
      <c r="E26" s="59">
        <v>-57992004</v>
      </c>
      <c r="F26" s="60">
        <v>-55134996</v>
      </c>
      <c r="G26" s="60">
        <v>-122712</v>
      </c>
      <c r="H26" s="60">
        <v>-726592</v>
      </c>
      <c r="I26" s="60">
        <v>-1985281</v>
      </c>
      <c r="J26" s="60">
        <v>-2834585</v>
      </c>
      <c r="K26" s="60">
        <v>-1752263</v>
      </c>
      <c r="L26" s="60">
        <v>-6294431</v>
      </c>
      <c r="M26" s="60">
        <v>-1280140</v>
      </c>
      <c r="N26" s="60">
        <v>-9326834</v>
      </c>
      <c r="O26" s="60">
        <v>-3374658</v>
      </c>
      <c r="P26" s="60">
        <v>-3686603</v>
      </c>
      <c r="Q26" s="60">
        <v>-2082649</v>
      </c>
      <c r="R26" s="60">
        <v>-9143910</v>
      </c>
      <c r="S26" s="60">
        <v>-4714606</v>
      </c>
      <c r="T26" s="60">
        <v>-4484779</v>
      </c>
      <c r="U26" s="60">
        <v>-7824457</v>
      </c>
      <c r="V26" s="60">
        <v>-17023842</v>
      </c>
      <c r="W26" s="60">
        <v>-38329171</v>
      </c>
      <c r="X26" s="60">
        <v>-55134996</v>
      </c>
      <c r="Y26" s="60">
        <v>16805825</v>
      </c>
      <c r="Z26" s="140">
        <v>-30.48</v>
      </c>
      <c r="AA26" s="62">
        <v>-55134996</v>
      </c>
    </row>
    <row r="27" spans="1:27" ht="13.5">
      <c r="A27" s="250" t="s">
        <v>192</v>
      </c>
      <c r="B27" s="251"/>
      <c r="C27" s="168">
        <f aca="true" t="shared" si="1" ref="C27:Y27">SUM(C21:C26)</f>
        <v>-44363743</v>
      </c>
      <c r="D27" s="168">
        <f>SUM(D21:D26)</f>
        <v>0</v>
      </c>
      <c r="E27" s="72">
        <f t="shared" si="1"/>
        <v>-57992004</v>
      </c>
      <c r="F27" s="73">
        <f t="shared" si="1"/>
        <v>-55134996</v>
      </c>
      <c r="G27" s="73">
        <f t="shared" si="1"/>
        <v>-122712</v>
      </c>
      <c r="H27" s="73">
        <f t="shared" si="1"/>
        <v>-726592</v>
      </c>
      <c r="I27" s="73">
        <f t="shared" si="1"/>
        <v>-1985281</v>
      </c>
      <c r="J27" s="73">
        <f t="shared" si="1"/>
        <v>-2834585</v>
      </c>
      <c r="K27" s="73">
        <f t="shared" si="1"/>
        <v>-1752263</v>
      </c>
      <c r="L27" s="73">
        <f t="shared" si="1"/>
        <v>-6294431</v>
      </c>
      <c r="M27" s="73">
        <f t="shared" si="1"/>
        <v>-1280140</v>
      </c>
      <c r="N27" s="73">
        <f t="shared" si="1"/>
        <v>-9326834</v>
      </c>
      <c r="O27" s="73">
        <f t="shared" si="1"/>
        <v>-3374658</v>
      </c>
      <c r="P27" s="73">
        <f t="shared" si="1"/>
        <v>-3686603</v>
      </c>
      <c r="Q27" s="73">
        <f t="shared" si="1"/>
        <v>-2082649</v>
      </c>
      <c r="R27" s="73">
        <f t="shared" si="1"/>
        <v>-9143910</v>
      </c>
      <c r="S27" s="73">
        <f t="shared" si="1"/>
        <v>-4714606</v>
      </c>
      <c r="T27" s="73">
        <f t="shared" si="1"/>
        <v>-4484779</v>
      </c>
      <c r="U27" s="73">
        <f t="shared" si="1"/>
        <v>-7824457</v>
      </c>
      <c r="V27" s="73">
        <f t="shared" si="1"/>
        <v>-17023842</v>
      </c>
      <c r="W27" s="73">
        <f t="shared" si="1"/>
        <v>-38329171</v>
      </c>
      <c r="X27" s="73">
        <f t="shared" si="1"/>
        <v>-55134996</v>
      </c>
      <c r="Y27" s="73">
        <f t="shared" si="1"/>
        <v>16805825</v>
      </c>
      <c r="Z27" s="170">
        <f>+IF(X27&lt;&gt;0,+(Y27/X27)*100,0)</f>
        <v>-30.48123010655519</v>
      </c>
      <c r="AA27" s="74">
        <f>SUM(AA21:AA26)</f>
        <v>-55134996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17634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-274709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-257075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9572899</v>
      </c>
      <c r="D38" s="153">
        <f>+D17+D27+D36</f>
        <v>0</v>
      </c>
      <c r="E38" s="99">
        <f t="shared" si="3"/>
        <v>41539853</v>
      </c>
      <c r="F38" s="100">
        <f t="shared" si="3"/>
        <v>-2408004</v>
      </c>
      <c r="G38" s="100">
        <f t="shared" si="3"/>
        <v>54369696</v>
      </c>
      <c r="H38" s="100">
        <f t="shared" si="3"/>
        <v>-13829623</v>
      </c>
      <c r="I38" s="100">
        <f t="shared" si="3"/>
        <v>-15173580</v>
      </c>
      <c r="J38" s="100">
        <f t="shared" si="3"/>
        <v>25366493</v>
      </c>
      <c r="K38" s="100">
        <f t="shared" si="3"/>
        <v>-11220954</v>
      </c>
      <c r="L38" s="100">
        <f t="shared" si="3"/>
        <v>32419124</v>
      </c>
      <c r="M38" s="100">
        <f t="shared" si="3"/>
        <v>4749591</v>
      </c>
      <c r="N38" s="100">
        <f t="shared" si="3"/>
        <v>25947761</v>
      </c>
      <c r="O38" s="100">
        <f t="shared" si="3"/>
        <v>-14278110</v>
      </c>
      <c r="P38" s="100">
        <f t="shared" si="3"/>
        <v>-9619303</v>
      </c>
      <c r="Q38" s="100">
        <f t="shared" si="3"/>
        <v>26956385</v>
      </c>
      <c r="R38" s="100">
        <f t="shared" si="3"/>
        <v>3058972</v>
      </c>
      <c r="S38" s="100">
        <f t="shared" si="3"/>
        <v>-16854811</v>
      </c>
      <c r="T38" s="100">
        <f t="shared" si="3"/>
        <v>-16633586</v>
      </c>
      <c r="U38" s="100">
        <f t="shared" si="3"/>
        <v>-21425309</v>
      </c>
      <c r="V38" s="100">
        <f t="shared" si="3"/>
        <v>-54913706</v>
      </c>
      <c r="W38" s="100">
        <f t="shared" si="3"/>
        <v>-540480</v>
      </c>
      <c r="X38" s="100">
        <f t="shared" si="3"/>
        <v>-2408004</v>
      </c>
      <c r="Y38" s="100">
        <f t="shared" si="3"/>
        <v>1867524</v>
      </c>
      <c r="Z38" s="137">
        <f>+IF(X38&lt;&gt;0,+(Y38/X38)*100,0)</f>
        <v>-77.55485456004226</v>
      </c>
      <c r="AA38" s="102">
        <f>+AA17+AA27+AA36</f>
        <v>-2408004</v>
      </c>
    </row>
    <row r="39" spans="1:27" ht="13.5">
      <c r="A39" s="249" t="s">
        <v>200</v>
      </c>
      <c r="B39" s="182"/>
      <c r="C39" s="153">
        <v>24232607</v>
      </c>
      <c r="D39" s="153"/>
      <c r="E39" s="99">
        <v>46412000</v>
      </c>
      <c r="F39" s="100">
        <v>76238170</v>
      </c>
      <c r="G39" s="100">
        <v>33805505</v>
      </c>
      <c r="H39" s="100">
        <v>88175201</v>
      </c>
      <c r="I39" s="100">
        <v>74345578</v>
      </c>
      <c r="J39" s="100">
        <v>33805505</v>
      </c>
      <c r="K39" s="100">
        <v>59171998</v>
      </c>
      <c r="L39" s="100">
        <v>47951044</v>
      </c>
      <c r="M39" s="100">
        <v>80370168</v>
      </c>
      <c r="N39" s="100">
        <v>59171998</v>
      </c>
      <c r="O39" s="100">
        <v>85119759</v>
      </c>
      <c r="P39" s="100">
        <v>70841649</v>
      </c>
      <c r="Q39" s="100">
        <v>61222346</v>
      </c>
      <c r="R39" s="100">
        <v>85119759</v>
      </c>
      <c r="S39" s="100">
        <v>88178731</v>
      </c>
      <c r="T39" s="100">
        <v>71323920</v>
      </c>
      <c r="U39" s="100">
        <v>54690334</v>
      </c>
      <c r="V39" s="100">
        <v>88178731</v>
      </c>
      <c r="W39" s="100">
        <v>33805505</v>
      </c>
      <c r="X39" s="100">
        <v>76238170</v>
      </c>
      <c r="Y39" s="100">
        <v>-42432665</v>
      </c>
      <c r="Z39" s="137">
        <v>-55.66</v>
      </c>
      <c r="AA39" s="102">
        <v>76238170</v>
      </c>
    </row>
    <row r="40" spans="1:27" ht="13.5">
      <c r="A40" s="269" t="s">
        <v>201</v>
      </c>
      <c r="B40" s="256"/>
      <c r="C40" s="257">
        <v>33805506</v>
      </c>
      <c r="D40" s="257"/>
      <c r="E40" s="258">
        <v>87951855</v>
      </c>
      <c r="F40" s="259">
        <v>73830166</v>
      </c>
      <c r="G40" s="259">
        <v>88175201</v>
      </c>
      <c r="H40" s="259">
        <v>74345578</v>
      </c>
      <c r="I40" s="259">
        <v>59171998</v>
      </c>
      <c r="J40" s="259">
        <v>59171998</v>
      </c>
      <c r="K40" s="259">
        <v>47951044</v>
      </c>
      <c r="L40" s="259">
        <v>80370168</v>
      </c>
      <c r="M40" s="259">
        <v>85119759</v>
      </c>
      <c r="N40" s="259">
        <v>85119759</v>
      </c>
      <c r="O40" s="259">
        <v>70841649</v>
      </c>
      <c r="P40" s="259">
        <v>61222346</v>
      </c>
      <c r="Q40" s="259">
        <v>88178731</v>
      </c>
      <c r="R40" s="259">
        <v>70841649</v>
      </c>
      <c r="S40" s="259">
        <v>71323920</v>
      </c>
      <c r="T40" s="259">
        <v>54690334</v>
      </c>
      <c r="U40" s="259">
        <v>33265025</v>
      </c>
      <c r="V40" s="259">
        <v>33265025</v>
      </c>
      <c r="W40" s="259">
        <v>33265025</v>
      </c>
      <c r="X40" s="259">
        <v>73830166</v>
      </c>
      <c r="Y40" s="259">
        <v>-40565141</v>
      </c>
      <c r="Z40" s="260">
        <v>-54.94</v>
      </c>
      <c r="AA40" s="261">
        <v>73830166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47583601</v>
      </c>
      <c r="D5" s="200">
        <f t="shared" si="0"/>
        <v>0</v>
      </c>
      <c r="E5" s="106">
        <f t="shared" si="0"/>
        <v>54490612</v>
      </c>
      <c r="F5" s="106">
        <f t="shared" si="0"/>
        <v>55136048</v>
      </c>
      <c r="G5" s="106">
        <f t="shared" si="0"/>
        <v>122712</v>
      </c>
      <c r="H5" s="106">
        <f t="shared" si="0"/>
        <v>726592</v>
      </c>
      <c r="I5" s="106">
        <f t="shared" si="0"/>
        <v>1985281</v>
      </c>
      <c r="J5" s="106">
        <f t="shared" si="0"/>
        <v>2834585</v>
      </c>
      <c r="K5" s="106">
        <f t="shared" si="0"/>
        <v>1752263</v>
      </c>
      <c r="L5" s="106">
        <f t="shared" si="0"/>
        <v>6294431</v>
      </c>
      <c r="M5" s="106">
        <f t="shared" si="0"/>
        <v>1280140</v>
      </c>
      <c r="N5" s="106">
        <f t="shared" si="0"/>
        <v>9326834</v>
      </c>
      <c r="O5" s="106">
        <f t="shared" si="0"/>
        <v>3374658</v>
      </c>
      <c r="P5" s="106">
        <f t="shared" si="0"/>
        <v>3686603</v>
      </c>
      <c r="Q5" s="106">
        <f t="shared" si="0"/>
        <v>2082650</v>
      </c>
      <c r="R5" s="106">
        <f t="shared" si="0"/>
        <v>9143911</v>
      </c>
      <c r="S5" s="106">
        <f t="shared" si="0"/>
        <v>4714606</v>
      </c>
      <c r="T5" s="106">
        <f t="shared" si="0"/>
        <v>4484779</v>
      </c>
      <c r="U5" s="106">
        <f t="shared" si="0"/>
        <v>7824457</v>
      </c>
      <c r="V5" s="106">
        <f t="shared" si="0"/>
        <v>17023842</v>
      </c>
      <c r="W5" s="106">
        <f t="shared" si="0"/>
        <v>38329172</v>
      </c>
      <c r="X5" s="106">
        <f t="shared" si="0"/>
        <v>55136048</v>
      </c>
      <c r="Y5" s="106">
        <f t="shared" si="0"/>
        <v>-16806876</v>
      </c>
      <c r="Z5" s="201">
        <f>+IF(X5&lt;&gt;0,+(Y5/X5)*100,0)</f>
        <v>-30.48255471629015</v>
      </c>
      <c r="AA5" s="199">
        <f>SUM(AA11:AA18)</f>
        <v>55136048</v>
      </c>
    </row>
    <row r="6" spans="1:27" ht="13.5">
      <c r="A6" s="291" t="s">
        <v>205</v>
      </c>
      <c r="B6" s="142"/>
      <c r="C6" s="62">
        <v>24140575</v>
      </c>
      <c r="D6" s="156"/>
      <c r="E6" s="60">
        <v>41142400</v>
      </c>
      <c r="F6" s="60">
        <v>42243000</v>
      </c>
      <c r="G6" s="60">
        <v>113078</v>
      </c>
      <c r="H6" s="60">
        <v>512278</v>
      </c>
      <c r="I6" s="60">
        <v>1428578</v>
      </c>
      <c r="J6" s="60">
        <v>2053934</v>
      </c>
      <c r="K6" s="60">
        <v>1618729</v>
      </c>
      <c r="L6" s="60">
        <v>5886216</v>
      </c>
      <c r="M6" s="60">
        <v>211144</v>
      </c>
      <c r="N6" s="60">
        <v>7716089</v>
      </c>
      <c r="O6" s="60">
        <v>3837347</v>
      </c>
      <c r="P6" s="60">
        <v>3492600</v>
      </c>
      <c r="Q6" s="60">
        <v>1985804</v>
      </c>
      <c r="R6" s="60">
        <v>9315751</v>
      </c>
      <c r="S6" s="60">
        <v>1885506</v>
      </c>
      <c r="T6" s="60">
        <v>4094543</v>
      </c>
      <c r="U6" s="60">
        <v>2999591</v>
      </c>
      <c r="V6" s="60">
        <v>8979640</v>
      </c>
      <c r="W6" s="60">
        <v>28065414</v>
      </c>
      <c r="X6" s="60">
        <v>42243000</v>
      </c>
      <c r="Y6" s="60">
        <v>-14177586</v>
      </c>
      <c r="Z6" s="140">
        <v>-33.56</v>
      </c>
      <c r="AA6" s="155">
        <v>42243000</v>
      </c>
    </row>
    <row r="7" spans="1:27" ht="13.5">
      <c r="A7" s="291" t="s">
        <v>206</v>
      </c>
      <c r="B7" s="142"/>
      <c r="C7" s="62"/>
      <c r="D7" s="156"/>
      <c r="E7" s="60">
        <v>3594708</v>
      </c>
      <c r="F7" s="60">
        <v>4984500</v>
      </c>
      <c r="G7" s="60"/>
      <c r="H7" s="60"/>
      <c r="I7" s="60"/>
      <c r="J7" s="60"/>
      <c r="K7" s="60"/>
      <c r="L7" s="60">
        <v>48280</v>
      </c>
      <c r="M7" s="60">
        <v>55916</v>
      </c>
      <c r="N7" s="60">
        <v>104196</v>
      </c>
      <c r="O7" s="60"/>
      <c r="P7" s="60"/>
      <c r="Q7" s="60"/>
      <c r="R7" s="60"/>
      <c r="S7" s="60"/>
      <c r="T7" s="60"/>
      <c r="U7" s="60"/>
      <c r="V7" s="60"/>
      <c r="W7" s="60">
        <v>104196</v>
      </c>
      <c r="X7" s="60">
        <v>4984500</v>
      </c>
      <c r="Y7" s="60">
        <v>-4880304</v>
      </c>
      <c r="Z7" s="140">
        <v>-97.91</v>
      </c>
      <c r="AA7" s="155">
        <v>4984500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2050000</v>
      </c>
      <c r="F10" s="60">
        <v>1050000</v>
      </c>
      <c r="G10" s="60"/>
      <c r="H10" s="60">
        <v>168493</v>
      </c>
      <c r="I10" s="60"/>
      <c r="J10" s="60">
        <v>168493</v>
      </c>
      <c r="K10" s="60"/>
      <c r="L10" s="60">
        <v>212911</v>
      </c>
      <c r="M10" s="60">
        <v>188924</v>
      </c>
      <c r="N10" s="60">
        <v>401835</v>
      </c>
      <c r="O10" s="60"/>
      <c r="P10" s="60">
        <v>29667</v>
      </c>
      <c r="Q10" s="60"/>
      <c r="R10" s="60">
        <v>29667</v>
      </c>
      <c r="S10" s="60"/>
      <c r="T10" s="60"/>
      <c r="U10" s="60">
        <v>2090188</v>
      </c>
      <c r="V10" s="60">
        <v>2090188</v>
      </c>
      <c r="W10" s="60">
        <v>2690183</v>
      </c>
      <c r="X10" s="60">
        <v>1050000</v>
      </c>
      <c r="Y10" s="60">
        <v>1640183</v>
      </c>
      <c r="Z10" s="140">
        <v>156.21</v>
      </c>
      <c r="AA10" s="155">
        <v>1050000</v>
      </c>
    </row>
    <row r="11" spans="1:27" ht="13.5">
      <c r="A11" s="292" t="s">
        <v>210</v>
      </c>
      <c r="B11" s="142"/>
      <c r="C11" s="293">
        <f aca="true" t="shared" si="1" ref="C11:Y11">SUM(C6:C10)</f>
        <v>24140575</v>
      </c>
      <c r="D11" s="294">
        <f t="shared" si="1"/>
        <v>0</v>
      </c>
      <c r="E11" s="295">
        <f t="shared" si="1"/>
        <v>46787108</v>
      </c>
      <c r="F11" s="295">
        <f t="shared" si="1"/>
        <v>48277500</v>
      </c>
      <c r="G11" s="295">
        <f t="shared" si="1"/>
        <v>113078</v>
      </c>
      <c r="H11" s="295">
        <f t="shared" si="1"/>
        <v>680771</v>
      </c>
      <c r="I11" s="295">
        <f t="shared" si="1"/>
        <v>1428578</v>
      </c>
      <c r="J11" s="295">
        <f t="shared" si="1"/>
        <v>2222427</v>
      </c>
      <c r="K11" s="295">
        <f t="shared" si="1"/>
        <v>1618729</v>
      </c>
      <c r="L11" s="295">
        <f t="shared" si="1"/>
        <v>6147407</v>
      </c>
      <c r="M11" s="295">
        <f t="shared" si="1"/>
        <v>455984</v>
      </c>
      <c r="N11" s="295">
        <f t="shared" si="1"/>
        <v>8222120</v>
      </c>
      <c r="O11" s="295">
        <f t="shared" si="1"/>
        <v>3837347</v>
      </c>
      <c r="P11" s="295">
        <f t="shared" si="1"/>
        <v>3522267</v>
      </c>
      <c r="Q11" s="295">
        <f t="shared" si="1"/>
        <v>1985804</v>
      </c>
      <c r="R11" s="295">
        <f t="shared" si="1"/>
        <v>9345418</v>
      </c>
      <c r="S11" s="295">
        <f t="shared" si="1"/>
        <v>1885506</v>
      </c>
      <c r="T11" s="295">
        <f t="shared" si="1"/>
        <v>4094543</v>
      </c>
      <c r="U11" s="295">
        <f t="shared" si="1"/>
        <v>5089779</v>
      </c>
      <c r="V11" s="295">
        <f t="shared" si="1"/>
        <v>11069828</v>
      </c>
      <c r="W11" s="295">
        <f t="shared" si="1"/>
        <v>30859793</v>
      </c>
      <c r="X11" s="295">
        <f t="shared" si="1"/>
        <v>48277500</v>
      </c>
      <c r="Y11" s="295">
        <f t="shared" si="1"/>
        <v>-17417707</v>
      </c>
      <c r="Z11" s="296">
        <f>+IF(X11&lt;&gt;0,+(Y11/X11)*100,0)</f>
        <v>-36.07831184299104</v>
      </c>
      <c r="AA11" s="297">
        <f>SUM(AA6:AA10)</f>
        <v>48277500</v>
      </c>
    </row>
    <row r="12" spans="1:27" ht="13.5">
      <c r="A12" s="298" t="s">
        <v>211</v>
      </c>
      <c r="B12" s="136"/>
      <c r="C12" s="62"/>
      <c r="D12" s="156"/>
      <c r="E12" s="60"/>
      <c r="F12" s="60">
        <v>1248220</v>
      </c>
      <c r="G12" s="60"/>
      <c r="H12" s="60"/>
      <c r="I12" s="60">
        <v>66920</v>
      </c>
      <c r="J12" s="60">
        <v>66920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66920</v>
      </c>
      <c r="X12" s="60">
        <v>1248220</v>
      </c>
      <c r="Y12" s="60">
        <v>-1181300</v>
      </c>
      <c r="Z12" s="140">
        <v>-94.64</v>
      </c>
      <c r="AA12" s="155">
        <v>1248220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23443026</v>
      </c>
      <c r="D15" s="156"/>
      <c r="E15" s="60">
        <v>7703504</v>
      </c>
      <c r="F15" s="60">
        <v>5610328</v>
      </c>
      <c r="G15" s="60">
        <v>9634</v>
      </c>
      <c r="H15" s="60">
        <v>45821</v>
      </c>
      <c r="I15" s="60">
        <v>489783</v>
      </c>
      <c r="J15" s="60">
        <v>545238</v>
      </c>
      <c r="K15" s="60">
        <v>133534</v>
      </c>
      <c r="L15" s="60">
        <v>147024</v>
      </c>
      <c r="M15" s="60">
        <v>824156</v>
      </c>
      <c r="N15" s="60">
        <v>1104714</v>
      </c>
      <c r="O15" s="60">
        <v>-462689</v>
      </c>
      <c r="P15" s="60">
        <v>164336</v>
      </c>
      <c r="Q15" s="60">
        <v>96846</v>
      </c>
      <c r="R15" s="60">
        <v>-201507</v>
      </c>
      <c r="S15" s="60">
        <v>2829100</v>
      </c>
      <c r="T15" s="60">
        <v>390236</v>
      </c>
      <c r="U15" s="60">
        <v>2734678</v>
      </c>
      <c r="V15" s="60">
        <v>5954014</v>
      </c>
      <c r="W15" s="60">
        <v>7402459</v>
      </c>
      <c r="X15" s="60">
        <v>5610328</v>
      </c>
      <c r="Y15" s="60">
        <v>1792131</v>
      </c>
      <c r="Z15" s="140">
        <v>31.94</v>
      </c>
      <c r="AA15" s="155">
        <v>5610328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24140575</v>
      </c>
      <c r="D36" s="156">
        <f t="shared" si="4"/>
        <v>0</v>
      </c>
      <c r="E36" s="60">
        <f t="shared" si="4"/>
        <v>41142400</v>
      </c>
      <c r="F36" s="60">
        <f t="shared" si="4"/>
        <v>42243000</v>
      </c>
      <c r="G36" s="60">
        <f t="shared" si="4"/>
        <v>113078</v>
      </c>
      <c r="H36" s="60">
        <f t="shared" si="4"/>
        <v>512278</v>
      </c>
      <c r="I36" s="60">
        <f t="shared" si="4"/>
        <v>1428578</v>
      </c>
      <c r="J36" s="60">
        <f t="shared" si="4"/>
        <v>2053934</v>
      </c>
      <c r="K36" s="60">
        <f t="shared" si="4"/>
        <v>1618729</v>
      </c>
      <c r="L36" s="60">
        <f t="shared" si="4"/>
        <v>5886216</v>
      </c>
      <c r="M36" s="60">
        <f t="shared" si="4"/>
        <v>211144</v>
      </c>
      <c r="N36" s="60">
        <f t="shared" si="4"/>
        <v>7716089</v>
      </c>
      <c r="O36" s="60">
        <f t="shared" si="4"/>
        <v>3837347</v>
      </c>
      <c r="P36" s="60">
        <f t="shared" si="4"/>
        <v>3492600</v>
      </c>
      <c r="Q36" s="60">
        <f t="shared" si="4"/>
        <v>1985804</v>
      </c>
      <c r="R36" s="60">
        <f t="shared" si="4"/>
        <v>9315751</v>
      </c>
      <c r="S36" s="60">
        <f t="shared" si="4"/>
        <v>1885506</v>
      </c>
      <c r="T36" s="60">
        <f t="shared" si="4"/>
        <v>4094543</v>
      </c>
      <c r="U36" s="60">
        <f t="shared" si="4"/>
        <v>2999591</v>
      </c>
      <c r="V36" s="60">
        <f t="shared" si="4"/>
        <v>8979640</v>
      </c>
      <c r="W36" s="60">
        <f t="shared" si="4"/>
        <v>28065414</v>
      </c>
      <c r="X36" s="60">
        <f t="shared" si="4"/>
        <v>42243000</v>
      </c>
      <c r="Y36" s="60">
        <f t="shared" si="4"/>
        <v>-14177586</v>
      </c>
      <c r="Z36" s="140">
        <f aca="true" t="shared" si="5" ref="Z36:Z49">+IF(X36&lt;&gt;0,+(Y36/X36)*100,0)</f>
        <v>-33.56197713230594</v>
      </c>
      <c r="AA36" s="155">
        <f>AA6+AA21</f>
        <v>42243000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3594708</v>
      </c>
      <c r="F37" s="60">
        <f t="shared" si="4"/>
        <v>4984500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48280</v>
      </c>
      <c r="M37" s="60">
        <f t="shared" si="4"/>
        <v>55916</v>
      </c>
      <c r="N37" s="60">
        <f t="shared" si="4"/>
        <v>104196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104196</v>
      </c>
      <c r="X37" s="60">
        <f t="shared" si="4"/>
        <v>4984500</v>
      </c>
      <c r="Y37" s="60">
        <f t="shared" si="4"/>
        <v>-4880304</v>
      </c>
      <c r="Z37" s="140">
        <f t="shared" si="5"/>
        <v>-97.90959975925368</v>
      </c>
      <c r="AA37" s="155">
        <f>AA7+AA22</f>
        <v>4984500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2050000</v>
      </c>
      <c r="F40" s="60">
        <f t="shared" si="4"/>
        <v>1050000</v>
      </c>
      <c r="G40" s="60">
        <f t="shared" si="4"/>
        <v>0</v>
      </c>
      <c r="H40" s="60">
        <f t="shared" si="4"/>
        <v>168493</v>
      </c>
      <c r="I40" s="60">
        <f t="shared" si="4"/>
        <v>0</v>
      </c>
      <c r="J40" s="60">
        <f t="shared" si="4"/>
        <v>168493</v>
      </c>
      <c r="K40" s="60">
        <f t="shared" si="4"/>
        <v>0</v>
      </c>
      <c r="L40" s="60">
        <f t="shared" si="4"/>
        <v>212911</v>
      </c>
      <c r="M40" s="60">
        <f t="shared" si="4"/>
        <v>188924</v>
      </c>
      <c r="N40" s="60">
        <f t="shared" si="4"/>
        <v>401835</v>
      </c>
      <c r="O40" s="60">
        <f t="shared" si="4"/>
        <v>0</v>
      </c>
      <c r="P40" s="60">
        <f t="shared" si="4"/>
        <v>29667</v>
      </c>
      <c r="Q40" s="60">
        <f t="shared" si="4"/>
        <v>0</v>
      </c>
      <c r="R40" s="60">
        <f t="shared" si="4"/>
        <v>29667</v>
      </c>
      <c r="S40" s="60">
        <f t="shared" si="4"/>
        <v>0</v>
      </c>
      <c r="T40" s="60">
        <f t="shared" si="4"/>
        <v>0</v>
      </c>
      <c r="U40" s="60">
        <f t="shared" si="4"/>
        <v>2090188</v>
      </c>
      <c r="V40" s="60">
        <f t="shared" si="4"/>
        <v>2090188</v>
      </c>
      <c r="W40" s="60">
        <f t="shared" si="4"/>
        <v>2690183</v>
      </c>
      <c r="X40" s="60">
        <f t="shared" si="4"/>
        <v>1050000</v>
      </c>
      <c r="Y40" s="60">
        <f t="shared" si="4"/>
        <v>1640183</v>
      </c>
      <c r="Z40" s="140">
        <f t="shared" si="5"/>
        <v>156.20790476190476</v>
      </c>
      <c r="AA40" s="155">
        <f>AA10+AA25</f>
        <v>1050000</v>
      </c>
    </row>
    <row r="41" spans="1:27" ht="13.5">
      <c r="A41" s="292" t="s">
        <v>210</v>
      </c>
      <c r="B41" s="142"/>
      <c r="C41" s="293">
        <f aca="true" t="shared" si="6" ref="C41:Y41">SUM(C36:C40)</f>
        <v>24140575</v>
      </c>
      <c r="D41" s="294">
        <f t="shared" si="6"/>
        <v>0</v>
      </c>
      <c r="E41" s="295">
        <f t="shared" si="6"/>
        <v>46787108</v>
      </c>
      <c r="F41" s="295">
        <f t="shared" si="6"/>
        <v>48277500</v>
      </c>
      <c r="G41" s="295">
        <f t="shared" si="6"/>
        <v>113078</v>
      </c>
      <c r="H41" s="295">
        <f t="shared" si="6"/>
        <v>680771</v>
      </c>
      <c r="I41" s="295">
        <f t="shared" si="6"/>
        <v>1428578</v>
      </c>
      <c r="J41" s="295">
        <f t="shared" si="6"/>
        <v>2222427</v>
      </c>
      <c r="K41" s="295">
        <f t="shared" si="6"/>
        <v>1618729</v>
      </c>
      <c r="L41" s="295">
        <f t="shared" si="6"/>
        <v>6147407</v>
      </c>
      <c r="M41" s="295">
        <f t="shared" si="6"/>
        <v>455984</v>
      </c>
      <c r="N41" s="295">
        <f t="shared" si="6"/>
        <v>8222120</v>
      </c>
      <c r="O41" s="295">
        <f t="shared" si="6"/>
        <v>3837347</v>
      </c>
      <c r="P41" s="295">
        <f t="shared" si="6"/>
        <v>3522267</v>
      </c>
      <c r="Q41" s="295">
        <f t="shared" si="6"/>
        <v>1985804</v>
      </c>
      <c r="R41" s="295">
        <f t="shared" si="6"/>
        <v>9345418</v>
      </c>
      <c r="S41" s="295">
        <f t="shared" si="6"/>
        <v>1885506</v>
      </c>
      <c r="T41" s="295">
        <f t="shared" si="6"/>
        <v>4094543</v>
      </c>
      <c r="U41" s="295">
        <f t="shared" si="6"/>
        <v>5089779</v>
      </c>
      <c r="V41" s="295">
        <f t="shared" si="6"/>
        <v>11069828</v>
      </c>
      <c r="W41" s="295">
        <f t="shared" si="6"/>
        <v>30859793</v>
      </c>
      <c r="X41" s="295">
        <f t="shared" si="6"/>
        <v>48277500</v>
      </c>
      <c r="Y41" s="295">
        <f t="shared" si="6"/>
        <v>-17417707</v>
      </c>
      <c r="Z41" s="296">
        <f t="shared" si="5"/>
        <v>-36.07831184299104</v>
      </c>
      <c r="AA41" s="297">
        <f>SUM(AA36:AA40)</f>
        <v>48277500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1248220</v>
      </c>
      <c r="G42" s="54">
        <f t="shared" si="7"/>
        <v>0</v>
      </c>
      <c r="H42" s="54">
        <f t="shared" si="7"/>
        <v>0</v>
      </c>
      <c r="I42" s="54">
        <f t="shared" si="7"/>
        <v>66920</v>
      </c>
      <c r="J42" s="54">
        <f t="shared" si="7"/>
        <v>66920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66920</v>
      </c>
      <c r="X42" s="54">
        <f t="shared" si="7"/>
        <v>1248220</v>
      </c>
      <c r="Y42" s="54">
        <f t="shared" si="7"/>
        <v>-1181300</v>
      </c>
      <c r="Z42" s="184">
        <f t="shared" si="5"/>
        <v>-94.63876560221756</v>
      </c>
      <c r="AA42" s="130">
        <f aca="true" t="shared" si="8" ref="AA42:AA48">AA12+AA27</f>
        <v>1248220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23443026</v>
      </c>
      <c r="D45" s="129">
        <f t="shared" si="7"/>
        <v>0</v>
      </c>
      <c r="E45" s="54">
        <f t="shared" si="7"/>
        <v>7703504</v>
      </c>
      <c r="F45" s="54">
        <f t="shared" si="7"/>
        <v>5610328</v>
      </c>
      <c r="G45" s="54">
        <f t="shared" si="7"/>
        <v>9634</v>
      </c>
      <c r="H45" s="54">
        <f t="shared" si="7"/>
        <v>45821</v>
      </c>
      <c r="I45" s="54">
        <f t="shared" si="7"/>
        <v>489783</v>
      </c>
      <c r="J45" s="54">
        <f t="shared" si="7"/>
        <v>545238</v>
      </c>
      <c r="K45" s="54">
        <f t="shared" si="7"/>
        <v>133534</v>
      </c>
      <c r="L45" s="54">
        <f t="shared" si="7"/>
        <v>147024</v>
      </c>
      <c r="M45" s="54">
        <f t="shared" si="7"/>
        <v>824156</v>
      </c>
      <c r="N45" s="54">
        <f t="shared" si="7"/>
        <v>1104714</v>
      </c>
      <c r="O45" s="54">
        <f t="shared" si="7"/>
        <v>-462689</v>
      </c>
      <c r="P45" s="54">
        <f t="shared" si="7"/>
        <v>164336</v>
      </c>
      <c r="Q45" s="54">
        <f t="shared" si="7"/>
        <v>96846</v>
      </c>
      <c r="R45" s="54">
        <f t="shared" si="7"/>
        <v>-201507</v>
      </c>
      <c r="S45" s="54">
        <f t="shared" si="7"/>
        <v>2829100</v>
      </c>
      <c r="T45" s="54">
        <f t="shared" si="7"/>
        <v>390236</v>
      </c>
      <c r="U45" s="54">
        <f t="shared" si="7"/>
        <v>2734678</v>
      </c>
      <c r="V45" s="54">
        <f t="shared" si="7"/>
        <v>5954014</v>
      </c>
      <c r="W45" s="54">
        <f t="shared" si="7"/>
        <v>7402459</v>
      </c>
      <c r="X45" s="54">
        <f t="shared" si="7"/>
        <v>5610328</v>
      </c>
      <c r="Y45" s="54">
        <f t="shared" si="7"/>
        <v>1792131</v>
      </c>
      <c r="Z45" s="184">
        <f t="shared" si="5"/>
        <v>31.943426480590798</v>
      </c>
      <c r="AA45" s="130">
        <f t="shared" si="8"/>
        <v>5610328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47583601</v>
      </c>
      <c r="D49" s="218">
        <f t="shared" si="9"/>
        <v>0</v>
      </c>
      <c r="E49" s="220">
        <f t="shared" si="9"/>
        <v>54490612</v>
      </c>
      <c r="F49" s="220">
        <f t="shared" si="9"/>
        <v>55136048</v>
      </c>
      <c r="G49" s="220">
        <f t="shared" si="9"/>
        <v>122712</v>
      </c>
      <c r="H49" s="220">
        <f t="shared" si="9"/>
        <v>726592</v>
      </c>
      <c r="I49" s="220">
        <f t="shared" si="9"/>
        <v>1985281</v>
      </c>
      <c r="J49" s="220">
        <f t="shared" si="9"/>
        <v>2834585</v>
      </c>
      <c r="K49" s="220">
        <f t="shared" si="9"/>
        <v>1752263</v>
      </c>
      <c r="L49" s="220">
        <f t="shared" si="9"/>
        <v>6294431</v>
      </c>
      <c r="M49" s="220">
        <f t="shared" si="9"/>
        <v>1280140</v>
      </c>
      <c r="N49" s="220">
        <f t="shared" si="9"/>
        <v>9326834</v>
      </c>
      <c r="O49" s="220">
        <f t="shared" si="9"/>
        <v>3374658</v>
      </c>
      <c r="P49" s="220">
        <f t="shared" si="9"/>
        <v>3686603</v>
      </c>
      <c r="Q49" s="220">
        <f t="shared" si="9"/>
        <v>2082650</v>
      </c>
      <c r="R49" s="220">
        <f t="shared" si="9"/>
        <v>9143911</v>
      </c>
      <c r="S49" s="220">
        <f t="shared" si="9"/>
        <v>4714606</v>
      </c>
      <c r="T49" s="220">
        <f t="shared" si="9"/>
        <v>4484779</v>
      </c>
      <c r="U49" s="220">
        <f t="shared" si="9"/>
        <v>7824457</v>
      </c>
      <c r="V49" s="220">
        <f t="shared" si="9"/>
        <v>17023842</v>
      </c>
      <c r="W49" s="220">
        <f t="shared" si="9"/>
        <v>38329172</v>
      </c>
      <c r="X49" s="220">
        <f t="shared" si="9"/>
        <v>55136048</v>
      </c>
      <c r="Y49" s="220">
        <f t="shared" si="9"/>
        <v>-16806876</v>
      </c>
      <c r="Z49" s="221">
        <f t="shared" si="5"/>
        <v>-30.48255471629015</v>
      </c>
      <c r="AA49" s="222">
        <f>SUM(AA41:AA48)</f>
        <v>55136048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5523345</v>
      </c>
      <c r="D51" s="129">
        <f t="shared" si="10"/>
        <v>0</v>
      </c>
      <c r="E51" s="54">
        <f t="shared" si="10"/>
        <v>10885078</v>
      </c>
      <c r="F51" s="54">
        <f t="shared" si="10"/>
        <v>13367207</v>
      </c>
      <c r="G51" s="54">
        <f t="shared" si="10"/>
        <v>790694</v>
      </c>
      <c r="H51" s="54">
        <f t="shared" si="10"/>
        <v>785742</v>
      </c>
      <c r="I51" s="54">
        <f t="shared" si="10"/>
        <v>824461</v>
      </c>
      <c r="J51" s="54">
        <f t="shared" si="10"/>
        <v>2400897</v>
      </c>
      <c r="K51" s="54">
        <f t="shared" si="10"/>
        <v>399101</v>
      </c>
      <c r="L51" s="54">
        <f t="shared" si="10"/>
        <v>652230</v>
      </c>
      <c r="M51" s="54">
        <f t="shared" si="10"/>
        <v>1639598</v>
      </c>
      <c r="N51" s="54">
        <f t="shared" si="10"/>
        <v>2690929</v>
      </c>
      <c r="O51" s="54">
        <f t="shared" si="10"/>
        <v>579558</v>
      </c>
      <c r="P51" s="54">
        <f t="shared" si="10"/>
        <v>504058</v>
      </c>
      <c r="Q51" s="54">
        <f t="shared" si="10"/>
        <v>954776</v>
      </c>
      <c r="R51" s="54">
        <f t="shared" si="10"/>
        <v>2038392</v>
      </c>
      <c r="S51" s="54">
        <f t="shared" si="10"/>
        <v>1907391</v>
      </c>
      <c r="T51" s="54">
        <f t="shared" si="10"/>
        <v>493993</v>
      </c>
      <c r="U51" s="54">
        <f t="shared" si="10"/>
        <v>1399042</v>
      </c>
      <c r="V51" s="54">
        <f t="shared" si="10"/>
        <v>3800426</v>
      </c>
      <c r="W51" s="54">
        <f t="shared" si="10"/>
        <v>10930644</v>
      </c>
      <c r="X51" s="54">
        <f t="shared" si="10"/>
        <v>13367207</v>
      </c>
      <c r="Y51" s="54">
        <f t="shared" si="10"/>
        <v>-2436563</v>
      </c>
      <c r="Z51" s="184">
        <f>+IF(X51&lt;&gt;0,+(Y51/X51)*100,0)</f>
        <v>-18.227914028712206</v>
      </c>
      <c r="AA51" s="130">
        <f>SUM(AA57:AA61)</f>
        <v>13367207</v>
      </c>
    </row>
    <row r="52" spans="1:27" ht="13.5">
      <c r="A52" s="310" t="s">
        <v>205</v>
      </c>
      <c r="B52" s="142"/>
      <c r="C52" s="62">
        <v>2501000</v>
      </c>
      <c r="D52" s="156"/>
      <c r="E52" s="60">
        <v>6829781</v>
      </c>
      <c r="F52" s="60">
        <v>7729782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>
        <v>374612</v>
      </c>
      <c r="T52" s="60"/>
      <c r="U52" s="60"/>
      <c r="V52" s="60">
        <v>374612</v>
      </c>
      <c r="W52" s="60">
        <v>374612</v>
      </c>
      <c r="X52" s="60">
        <v>7729782</v>
      </c>
      <c r="Y52" s="60">
        <v>-7355170</v>
      </c>
      <c r="Z52" s="140">
        <v>-95.15</v>
      </c>
      <c r="AA52" s="155">
        <v>7729782</v>
      </c>
    </row>
    <row r="53" spans="1:27" ht="13.5">
      <c r="A53" s="310" t="s">
        <v>206</v>
      </c>
      <c r="B53" s="142"/>
      <c r="C53" s="62">
        <v>561</v>
      </c>
      <c r="D53" s="156"/>
      <c r="E53" s="60">
        <v>1760209</v>
      </c>
      <c r="F53" s="60">
        <v>1960209</v>
      </c>
      <c r="G53" s="60"/>
      <c r="H53" s="60"/>
      <c r="I53" s="60"/>
      <c r="J53" s="60"/>
      <c r="K53" s="60"/>
      <c r="L53" s="60">
        <v>199059</v>
      </c>
      <c r="M53" s="60">
        <v>357304</v>
      </c>
      <c r="N53" s="60">
        <v>556363</v>
      </c>
      <c r="O53" s="60"/>
      <c r="P53" s="60">
        <v>80703</v>
      </c>
      <c r="Q53" s="60"/>
      <c r="R53" s="60">
        <v>80703</v>
      </c>
      <c r="S53" s="60"/>
      <c r="T53" s="60"/>
      <c r="U53" s="60"/>
      <c r="V53" s="60"/>
      <c r="W53" s="60">
        <v>637066</v>
      </c>
      <c r="X53" s="60">
        <v>1960209</v>
      </c>
      <c r="Y53" s="60">
        <v>-1323143</v>
      </c>
      <c r="Z53" s="140">
        <v>-67.5</v>
      </c>
      <c r="AA53" s="155">
        <v>1960209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300000</v>
      </c>
      <c r="D56" s="156"/>
      <c r="E56" s="60">
        <v>940150</v>
      </c>
      <c r="F56" s="60">
        <v>828000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828000</v>
      </c>
      <c r="Y56" s="60">
        <v>-828000</v>
      </c>
      <c r="Z56" s="140">
        <v>-100</v>
      </c>
      <c r="AA56" s="155">
        <v>828000</v>
      </c>
    </row>
    <row r="57" spans="1:27" ht="13.5">
      <c r="A57" s="138" t="s">
        <v>210</v>
      </c>
      <c r="B57" s="142"/>
      <c r="C57" s="293">
        <f aca="true" t="shared" si="11" ref="C57:Y57">SUM(C52:C56)</f>
        <v>2801561</v>
      </c>
      <c r="D57" s="294">
        <f t="shared" si="11"/>
        <v>0</v>
      </c>
      <c r="E57" s="295">
        <f t="shared" si="11"/>
        <v>9530140</v>
      </c>
      <c r="F57" s="295">
        <f t="shared" si="11"/>
        <v>10517991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199059</v>
      </c>
      <c r="M57" s="295">
        <f t="shared" si="11"/>
        <v>357304</v>
      </c>
      <c r="N57" s="295">
        <f t="shared" si="11"/>
        <v>556363</v>
      </c>
      <c r="O57" s="295">
        <f t="shared" si="11"/>
        <v>0</v>
      </c>
      <c r="P57" s="295">
        <f t="shared" si="11"/>
        <v>80703</v>
      </c>
      <c r="Q57" s="295">
        <f t="shared" si="11"/>
        <v>0</v>
      </c>
      <c r="R57" s="295">
        <f t="shared" si="11"/>
        <v>80703</v>
      </c>
      <c r="S57" s="295">
        <f t="shared" si="11"/>
        <v>374612</v>
      </c>
      <c r="T57" s="295">
        <f t="shared" si="11"/>
        <v>0</v>
      </c>
      <c r="U57" s="295">
        <f t="shared" si="11"/>
        <v>0</v>
      </c>
      <c r="V57" s="295">
        <f t="shared" si="11"/>
        <v>374612</v>
      </c>
      <c r="W57" s="295">
        <f t="shared" si="11"/>
        <v>1011678</v>
      </c>
      <c r="X57" s="295">
        <f t="shared" si="11"/>
        <v>10517991</v>
      </c>
      <c r="Y57" s="295">
        <f t="shared" si="11"/>
        <v>-9506313</v>
      </c>
      <c r="Z57" s="296">
        <f>+IF(X57&lt;&gt;0,+(Y57/X57)*100,0)</f>
        <v>-90.38145212331898</v>
      </c>
      <c r="AA57" s="297">
        <f>SUM(AA52:AA56)</f>
        <v>10517991</v>
      </c>
    </row>
    <row r="58" spans="1:27" ht="13.5">
      <c r="A58" s="311" t="s">
        <v>211</v>
      </c>
      <c r="B58" s="136"/>
      <c r="C58" s="62"/>
      <c r="D58" s="156"/>
      <c r="E58" s="60">
        <v>203938</v>
      </c>
      <c r="F58" s="60">
        <v>194000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194000</v>
      </c>
      <c r="Y58" s="60">
        <v>-194000</v>
      </c>
      <c r="Z58" s="140">
        <v>-100</v>
      </c>
      <c r="AA58" s="155">
        <v>194000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2721784</v>
      </c>
      <c r="D61" s="156"/>
      <c r="E61" s="60">
        <v>1151000</v>
      </c>
      <c r="F61" s="60">
        <v>2655216</v>
      </c>
      <c r="G61" s="60">
        <v>790694</v>
      </c>
      <c r="H61" s="60">
        <v>785742</v>
      </c>
      <c r="I61" s="60">
        <v>824461</v>
      </c>
      <c r="J61" s="60">
        <v>2400897</v>
      </c>
      <c r="K61" s="60">
        <v>399101</v>
      </c>
      <c r="L61" s="60">
        <v>453171</v>
      </c>
      <c r="M61" s="60">
        <v>1282294</v>
      </c>
      <c r="N61" s="60">
        <v>2134566</v>
      </c>
      <c r="O61" s="60">
        <v>579558</v>
      </c>
      <c r="P61" s="60">
        <v>423355</v>
      </c>
      <c r="Q61" s="60">
        <v>954776</v>
      </c>
      <c r="R61" s="60">
        <v>1957689</v>
      </c>
      <c r="S61" s="60">
        <v>1532779</v>
      </c>
      <c r="T61" s="60">
        <v>493993</v>
      </c>
      <c r="U61" s="60">
        <v>1399042</v>
      </c>
      <c r="V61" s="60">
        <v>3425814</v>
      </c>
      <c r="W61" s="60">
        <v>9918966</v>
      </c>
      <c r="X61" s="60">
        <v>2655216</v>
      </c>
      <c r="Y61" s="60">
        <v>7263750</v>
      </c>
      <c r="Z61" s="140">
        <v>273.57</v>
      </c>
      <c r="AA61" s="155">
        <v>2655216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790694</v>
      </c>
      <c r="H66" s="275">
        <v>785742</v>
      </c>
      <c r="I66" s="275">
        <v>824461</v>
      </c>
      <c r="J66" s="275">
        <v>2400897</v>
      </c>
      <c r="K66" s="275">
        <v>399101</v>
      </c>
      <c r="L66" s="275">
        <v>652230</v>
      </c>
      <c r="M66" s="275">
        <v>1639598</v>
      </c>
      <c r="N66" s="275">
        <v>2690929</v>
      </c>
      <c r="O66" s="275">
        <v>579557</v>
      </c>
      <c r="P66" s="275">
        <v>504058</v>
      </c>
      <c r="Q66" s="275">
        <v>954778</v>
      </c>
      <c r="R66" s="275">
        <v>2038393</v>
      </c>
      <c r="S66" s="275">
        <v>1907391</v>
      </c>
      <c r="T66" s="275">
        <v>493993</v>
      </c>
      <c r="U66" s="275">
        <v>1399042</v>
      </c>
      <c r="V66" s="275">
        <v>3800426</v>
      </c>
      <c r="W66" s="275">
        <v>10930645</v>
      </c>
      <c r="X66" s="275"/>
      <c r="Y66" s="275">
        <v>10930645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790694</v>
      </c>
      <c r="H69" s="220">
        <f t="shared" si="12"/>
        <v>785742</v>
      </c>
      <c r="I69" s="220">
        <f t="shared" si="12"/>
        <v>824461</v>
      </c>
      <c r="J69" s="220">
        <f t="shared" si="12"/>
        <v>2400897</v>
      </c>
      <c r="K69" s="220">
        <f t="shared" si="12"/>
        <v>399101</v>
      </c>
      <c r="L69" s="220">
        <f t="shared" si="12"/>
        <v>652230</v>
      </c>
      <c r="M69" s="220">
        <f t="shared" si="12"/>
        <v>1639598</v>
      </c>
      <c r="N69" s="220">
        <f t="shared" si="12"/>
        <v>2690929</v>
      </c>
      <c r="O69" s="220">
        <f t="shared" si="12"/>
        <v>579557</v>
      </c>
      <c r="P69" s="220">
        <f t="shared" si="12"/>
        <v>504058</v>
      </c>
      <c r="Q69" s="220">
        <f t="shared" si="12"/>
        <v>954778</v>
      </c>
      <c r="R69" s="220">
        <f t="shared" si="12"/>
        <v>2038393</v>
      </c>
      <c r="S69" s="220">
        <f t="shared" si="12"/>
        <v>1907391</v>
      </c>
      <c r="T69" s="220">
        <f t="shared" si="12"/>
        <v>493993</v>
      </c>
      <c r="U69" s="220">
        <f t="shared" si="12"/>
        <v>1399042</v>
      </c>
      <c r="V69" s="220">
        <f t="shared" si="12"/>
        <v>3800426</v>
      </c>
      <c r="W69" s="220">
        <f t="shared" si="12"/>
        <v>10930645</v>
      </c>
      <c r="X69" s="220">
        <f t="shared" si="12"/>
        <v>0</v>
      </c>
      <c r="Y69" s="220">
        <f t="shared" si="12"/>
        <v>10930645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24140575</v>
      </c>
      <c r="D5" s="357">
        <f t="shared" si="0"/>
        <v>0</v>
      </c>
      <c r="E5" s="356">
        <f t="shared" si="0"/>
        <v>46787108</v>
      </c>
      <c r="F5" s="358">
        <f t="shared" si="0"/>
        <v>48277500</v>
      </c>
      <c r="G5" s="358">
        <f t="shared" si="0"/>
        <v>113078</v>
      </c>
      <c r="H5" s="356">
        <f t="shared" si="0"/>
        <v>680771</v>
      </c>
      <c r="I5" s="356">
        <f t="shared" si="0"/>
        <v>1428578</v>
      </c>
      <c r="J5" s="358">
        <f t="shared" si="0"/>
        <v>2222427</v>
      </c>
      <c r="K5" s="358">
        <f t="shared" si="0"/>
        <v>1618729</v>
      </c>
      <c r="L5" s="356">
        <f t="shared" si="0"/>
        <v>6147407</v>
      </c>
      <c r="M5" s="356">
        <f t="shared" si="0"/>
        <v>455984</v>
      </c>
      <c r="N5" s="358">
        <f t="shared" si="0"/>
        <v>8222120</v>
      </c>
      <c r="O5" s="358">
        <f t="shared" si="0"/>
        <v>3837347</v>
      </c>
      <c r="P5" s="356">
        <f t="shared" si="0"/>
        <v>3522267</v>
      </c>
      <c r="Q5" s="356">
        <f t="shared" si="0"/>
        <v>1985804</v>
      </c>
      <c r="R5" s="358">
        <f t="shared" si="0"/>
        <v>9345418</v>
      </c>
      <c r="S5" s="358">
        <f t="shared" si="0"/>
        <v>1885506</v>
      </c>
      <c r="T5" s="356">
        <f t="shared" si="0"/>
        <v>4094543</v>
      </c>
      <c r="U5" s="356">
        <f t="shared" si="0"/>
        <v>5089779</v>
      </c>
      <c r="V5" s="358">
        <f t="shared" si="0"/>
        <v>11069828</v>
      </c>
      <c r="W5" s="358">
        <f t="shared" si="0"/>
        <v>30859793</v>
      </c>
      <c r="X5" s="356">
        <f t="shared" si="0"/>
        <v>48277500</v>
      </c>
      <c r="Y5" s="358">
        <f t="shared" si="0"/>
        <v>-17417707</v>
      </c>
      <c r="Z5" s="359">
        <f>+IF(X5&lt;&gt;0,+(Y5/X5)*100,0)</f>
        <v>-36.07831184299104</v>
      </c>
      <c r="AA5" s="360">
        <f>+AA6+AA8+AA11+AA13+AA15</f>
        <v>48277500</v>
      </c>
    </row>
    <row r="6" spans="1:27" ht="13.5">
      <c r="A6" s="361" t="s">
        <v>205</v>
      </c>
      <c r="B6" s="142"/>
      <c r="C6" s="60">
        <f>+C7</f>
        <v>24140575</v>
      </c>
      <c r="D6" s="340">
        <f aca="true" t="shared" si="1" ref="D6:AA6">+D7</f>
        <v>0</v>
      </c>
      <c r="E6" s="60">
        <f t="shared" si="1"/>
        <v>41142400</v>
      </c>
      <c r="F6" s="59">
        <f t="shared" si="1"/>
        <v>42243000</v>
      </c>
      <c r="G6" s="59">
        <f t="shared" si="1"/>
        <v>113078</v>
      </c>
      <c r="H6" s="60">
        <f t="shared" si="1"/>
        <v>512278</v>
      </c>
      <c r="I6" s="60">
        <f t="shared" si="1"/>
        <v>1428578</v>
      </c>
      <c r="J6" s="59">
        <f t="shared" si="1"/>
        <v>2053934</v>
      </c>
      <c r="K6" s="59">
        <f t="shared" si="1"/>
        <v>1618729</v>
      </c>
      <c r="L6" s="60">
        <f t="shared" si="1"/>
        <v>5886216</v>
      </c>
      <c r="M6" s="60">
        <f t="shared" si="1"/>
        <v>211144</v>
      </c>
      <c r="N6" s="59">
        <f t="shared" si="1"/>
        <v>7716089</v>
      </c>
      <c r="O6" s="59">
        <f t="shared" si="1"/>
        <v>3837347</v>
      </c>
      <c r="P6" s="60">
        <f t="shared" si="1"/>
        <v>3492600</v>
      </c>
      <c r="Q6" s="60">
        <f t="shared" si="1"/>
        <v>1985804</v>
      </c>
      <c r="R6" s="59">
        <f t="shared" si="1"/>
        <v>9315751</v>
      </c>
      <c r="S6" s="59">
        <f t="shared" si="1"/>
        <v>1885506</v>
      </c>
      <c r="T6" s="60">
        <f t="shared" si="1"/>
        <v>4094543</v>
      </c>
      <c r="U6" s="60">
        <f t="shared" si="1"/>
        <v>2999591</v>
      </c>
      <c r="V6" s="59">
        <f t="shared" si="1"/>
        <v>8979640</v>
      </c>
      <c r="W6" s="59">
        <f t="shared" si="1"/>
        <v>28065414</v>
      </c>
      <c r="X6" s="60">
        <f t="shared" si="1"/>
        <v>42243000</v>
      </c>
      <c r="Y6" s="59">
        <f t="shared" si="1"/>
        <v>-14177586</v>
      </c>
      <c r="Z6" s="61">
        <f>+IF(X6&lt;&gt;0,+(Y6/X6)*100,0)</f>
        <v>-33.56197713230594</v>
      </c>
      <c r="AA6" s="62">
        <f t="shared" si="1"/>
        <v>42243000</v>
      </c>
    </row>
    <row r="7" spans="1:27" ht="13.5">
      <c r="A7" s="291" t="s">
        <v>229</v>
      </c>
      <c r="B7" s="142"/>
      <c r="C7" s="60">
        <v>24140575</v>
      </c>
      <c r="D7" s="340"/>
      <c r="E7" s="60">
        <v>41142400</v>
      </c>
      <c r="F7" s="59">
        <v>42243000</v>
      </c>
      <c r="G7" s="59">
        <v>113078</v>
      </c>
      <c r="H7" s="60">
        <v>512278</v>
      </c>
      <c r="I7" s="60">
        <v>1428578</v>
      </c>
      <c r="J7" s="59">
        <v>2053934</v>
      </c>
      <c r="K7" s="59">
        <v>1618729</v>
      </c>
      <c r="L7" s="60">
        <v>5886216</v>
      </c>
      <c r="M7" s="60">
        <v>211144</v>
      </c>
      <c r="N7" s="59">
        <v>7716089</v>
      </c>
      <c r="O7" s="59">
        <v>3837347</v>
      </c>
      <c r="P7" s="60">
        <v>3492600</v>
      </c>
      <c r="Q7" s="60">
        <v>1985804</v>
      </c>
      <c r="R7" s="59">
        <v>9315751</v>
      </c>
      <c r="S7" s="59">
        <v>1885506</v>
      </c>
      <c r="T7" s="60">
        <v>4094543</v>
      </c>
      <c r="U7" s="60">
        <v>2999591</v>
      </c>
      <c r="V7" s="59">
        <v>8979640</v>
      </c>
      <c r="W7" s="59">
        <v>28065414</v>
      </c>
      <c r="X7" s="60">
        <v>42243000</v>
      </c>
      <c r="Y7" s="59">
        <v>-14177586</v>
      </c>
      <c r="Z7" s="61">
        <v>-33.56</v>
      </c>
      <c r="AA7" s="62">
        <v>42243000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3594708</v>
      </c>
      <c r="F8" s="59">
        <f t="shared" si="2"/>
        <v>4984500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48280</v>
      </c>
      <c r="M8" s="60">
        <f t="shared" si="2"/>
        <v>55916</v>
      </c>
      <c r="N8" s="59">
        <f t="shared" si="2"/>
        <v>104196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104196</v>
      </c>
      <c r="X8" s="60">
        <f t="shared" si="2"/>
        <v>4984500</v>
      </c>
      <c r="Y8" s="59">
        <f t="shared" si="2"/>
        <v>-4880304</v>
      </c>
      <c r="Z8" s="61">
        <f>+IF(X8&lt;&gt;0,+(Y8/X8)*100,0)</f>
        <v>-97.90959975925368</v>
      </c>
      <c r="AA8" s="62">
        <f>SUM(AA9:AA10)</f>
        <v>4984500</v>
      </c>
    </row>
    <row r="9" spans="1:27" ht="13.5">
      <c r="A9" s="291" t="s">
        <v>230</v>
      </c>
      <c r="B9" s="142"/>
      <c r="C9" s="60"/>
      <c r="D9" s="340"/>
      <c r="E9" s="60">
        <v>2394708</v>
      </c>
      <c r="F9" s="59">
        <v>4984500</v>
      </c>
      <c r="G9" s="59"/>
      <c r="H9" s="60"/>
      <c r="I9" s="60"/>
      <c r="J9" s="59"/>
      <c r="K9" s="59"/>
      <c r="L9" s="60"/>
      <c r="M9" s="60">
        <v>55916</v>
      </c>
      <c r="N9" s="59">
        <v>55916</v>
      </c>
      <c r="O9" s="59"/>
      <c r="P9" s="60"/>
      <c r="Q9" s="60"/>
      <c r="R9" s="59"/>
      <c r="S9" s="59"/>
      <c r="T9" s="60"/>
      <c r="U9" s="60"/>
      <c r="V9" s="59"/>
      <c r="W9" s="59">
        <v>55916</v>
      </c>
      <c r="X9" s="60">
        <v>4984500</v>
      </c>
      <c r="Y9" s="59">
        <v>-4928584</v>
      </c>
      <c r="Z9" s="61">
        <v>-98.88</v>
      </c>
      <c r="AA9" s="62">
        <v>4984500</v>
      </c>
    </row>
    <row r="10" spans="1:27" ht="13.5">
      <c r="A10" s="291" t="s">
        <v>231</v>
      </c>
      <c r="B10" s="142"/>
      <c r="C10" s="60"/>
      <c r="D10" s="340"/>
      <c r="E10" s="60">
        <v>1200000</v>
      </c>
      <c r="F10" s="59"/>
      <c r="G10" s="59"/>
      <c r="H10" s="60"/>
      <c r="I10" s="60"/>
      <c r="J10" s="59"/>
      <c r="K10" s="59"/>
      <c r="L10" s="60">
        <v>48280</v>
      </c>
      <c r="M10" s="60"/>
      <c r="N10" s="59">
        <v>48280</v>
      </c>
      <c r="O10" s="59"/>
      <c r="P10" s="60"/>
      <c r="Q10" s="60"/>
      <c r="R10" s="59"/>
      <c r="S10" s="59"/>
      <c r="T10" s="60"/>
      <c r="U10" s="60"/>
      <c r="V10" s="59"/>
      <c r="W10" s="59">
        <v>48280</v>
      </c>
      <c r="X10" s="60"/>
      <c r="Y10" s="59">
        <v>48280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2050000</v>
      </c>
      <c r="F15" s="59">
        <f t="shared" si="5"/>
        <v>1050000</v>
      </c>
      <c r="G15" s="59">
        <f t="shared" si="5"/>
        <v>0</v>
      </c>
      <c r="H15" s="60">
        <f t="shared" si="5"/>
        <v>168493</v>
      </c>
      <c r="I15" s="60">
        <f t="shared" si="5"/>
        <v>0</v>
      </c>
      <c r="J15" s="59">
        <f t="shared" si="5"/>
        <v>168493</v>
      </c>
      <c r="K15" s="59">
        <f t="shared" si="5"/>
        <v>0</v>
      </c>
      <c r="L15" s="60">
        <f t="shared" si="5"/>
        <v>212911</v>
      </c>
      <c r="M15" s="60">
        <f t="shared" si="5"/>
        <v>188924</v>
      </c>
      <c r="N15" s="59">
        <f t="shared" si="5"/>
        <v>401835</v>
      </c>
      <c r="O15" s="59">
        <f t="shared" si="5"/>
        <v>0</v>
      </c>
      <c r="P15" s="60">
        <f t="shared" si="5"/>
        <v>29667</v>
      </c>
      <c r="Q15" s="60">
        <f t="shared" si="5"/>
        <v>0</v>
      </c>
      <c r="R15" s="59">
        <f t="shared" si="5"/>
        <v>29667</v>
      </c>
      <c r="S15" s="59">
        <f t="shared" si="5"/>
        <v>0</v>
      </c>
      <c r="T15" s="60">
        <f t="shared" si="5"/>
        <v>0</v>
      </c>
      <c r="U15" s="60">
        <f t="shared" si="5"/>
        <v>2090188</v>
      </c>
      <c r="V15" s="59">
        <f t="shared" si="5"/>
        <v>2090188</v>
      </c>
      <c r="W15" s="59">
        <f t="shared" si="5"/>
        <v>2690183</v>
      </c>
      <c r="X15" s="60">
        <f t="shared" si="5"/>
        <v>1050000</v>
      </c>
      <c r="Y15" s="59">
        <f t="shared" si="5"/>
        <v>1640183</v>
      </c>
      <c r="Z15" s="61">
        <f>+IF(X15&lt;&gt;0,+(Y15/X15)*100,0)</f>
        <v>156.20790476190476</v>
      </c>
      <c r="AA15" s="62">
        <f>SUM(AA16:AA20)</f>
        <v>1050000</v>
      </c>
    </row>
    <row r="16" spans="1:27" ht="13.5">
      <c r="A16" s="291" t="s">
        <v>234</v>
      </c>
      <c r="B16" s="300"/>
      <c r="C16" s="60"/>
      <c r="D16" s="340"/>
      <c r="E16" s="60">
        <v>2050000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1950924</v>
      </c>
      <c r="V18" s="59">
        <v>1950924</v>
      </c>
      <c r="W18" s="59">
        <v>1950924</v>
      </c>
      <c r="X18" s="60"/>
      <c r="Y18" s="59">
        <v>1950924</v>
      </c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1050000</v>
      </c>
      <c r="G20" s="59"/>
      <c r="H20" s="60">
        <v>168493</v>
      </c>
      <c r="I20" s="60"/>
      <c r="J20" s="59">
        <v>168493</v>
      </c>
      <c r="K20" s="59"/>
      <c r="L20" s="60">
        <v>212911</v>
      </c>
      <c r="M20" s="60">
        <v>188924</v>
      </c>
      <c r="N20" s="59">
        <v>401835</v>
      </c>
      <c r="O20" s="59"/>
      <c r="P20" s="60">
        <v>29667</v>
      </c>
      <c r="Q20" s="60"/>
      <c r="R20" s="59">
        <v>29667</v>
      </c>
      <c r="S20" s="59"/>
      <c r="T20" s="60"/>
      <c r="U20" s="60">
        <v>139264</v>
      </c>
      <c r="V20" s="59">
        <v>139264</v>
      </c>
      <c r="W20" s="59">
        <v>739259</v>
      </c>
      <c r="X20" s="60">
        <v>1050000</v>
      </c>
      <c r="Y20" s="59">
        <v>-310741</v>
      </c>
      <c r="Z20" s="61">
        <v>-29.59</v>
      </c>
      <c r="AA20" s="62">
        <v>1050000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1248220</v>
      </c>
      <c r="G22" s="345">
        <f t="shared" si="6"/>
        <v>0</v>
      </c>
      <c r="H22" s="343">
        <f t="shared" si="6"/>
        <v>0</v>
      </c>
      <c r="I22" s="343">
        <f t="shared" si="6"/>
        <v>66920</v>
      </c>
      <c r="J22" s="345">
        <f t="shared" si="6"/>
        <v>66920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66920</v>
      </c>
      <c r="X22" s="343">
        <f t="shared" si="6"/>
        <v>1248220</v>
      </c>
      <c r="Y22" s="345">
        <f t="shared" si="6"/>
        <v>-1181300</v>
      </c>
      <c r="Z22" s="336">
        <f>+IF(X22&lt;&gt;0,+(Y22/X22)*100,0)</f>
        <v>-94.63876560221756</v>
      </c>
      <c r="AA22" s="350">
        <f>SUM(AA23:AA32)</f>
        <v>1248220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>
        <v>66920</v>
      </c>
      <c r="J23" s="59">
        <v>66920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66920</v>
      </c>
      <c r="X23" s="60"/>
      <c r="Y23" s="59">
        <v>66920</v>
      </c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>
        <v>1248220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1248220</v>
      </c>
      <c r="Y25" s="59">
        <v>-1248220</v>
      </c>
      <c r="Z25" s="61">
        <v>-100</v>
      </c>
      <c r="AA25" s="62">
        <v>1248220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23443026</v>
      </c>
      <c r="D40" s="344">
        <f t="shared" si="9"/>
        <v>0</v>
      </c>
      <c r="E40" s="343">
        <f t="shared" si="9"/>
        <v>7703504</v>
      </c>
      <c r="F40" s="345">
        <f t="shared" si="9"/>
        <v>5610328</v>
      </c>
      <c r="G40" s="345">
        <f t="shared" si="9"/>
        <v>9634</v>
      </c>
      <c r="H40" s="343">
        <f t="shared" si="9"/>
        <v>45821</v>
      </c>
      <c r="I40" s="343">
        <f t="shared" si="9"/>
        <v>489783</v>
      </c>
      <c r="J40" s="345">
        <f t="shared" si="9"/>
        <v>545238</v>
      </c>
      <c r="K40" s="345">
        <f t="shared" si="9"/>
        <v>133534</v>
      </c>
      <c r="L40" s="343">
        <f t="shared" si="9"/>
        <v>147024</v>
      </c>
      <c r="M40" s="343">
        <f t="shared" si="9"/>
        <v>824156</v>
      </c>
      <c r="N40" s="345">
        <f t="shared" si="9"/>
        <v>1104714</v>
      </c>
      <c r="O40" s="345">
        <f t="shared" si="9"/>
        <v>-462689</v>
      </c>
      <c r="P40" s="343">
        <f t="shared" si="9"/>
        <v>164336</v>
      </c>
      <c r="Q40" s="343">
        <f t="shared" si="9"/>
        <v>96846</v>
      </c>
      <c r="R40" s="345">
        <f t="shared" si="9"/>
        <v>-201507</v>
      </c>
      <c r="S40" s="345">
        <f t="shared" si="9"/>
        <v>2829100</v>
      </c>
      <c r="T40" s="343">
        <f t="shared" si="9"/>
        <v>390236</v>
      </c>
      <c r="U40" s="343">
        <f t="shared" si="9"/>
        <v>2734678</v>
      </c>
      <c r="V40" s="345">
        <f t="shared" si="9"/>
        <v>5954014</v>
      </c>
      <c r="W40" s="345">
        <f t="shared" si="9"/>
        <v>7402459</v>
      </c>
      <c r="X40" s="343">
        <f t="shared" si="9"/>
        <v>5610328</v>
      </c>
      <c r="Y40" s="345">
        <f t="shared" si="9"/>
        <v>1792131</v>
      </c>
      <c r="Z40" s="336">
        <f>+IF(X40&lt;&gt;0,+(Y40/X40)*100,0)</f>
        <v>31.943426480590798</v>
      </c>
      <c r="AA40" s="350">
        <f>SUM(AA41:AA49)</f>
        <v>5610328</v>
      </c>
    </row>
    <row r="41" spans="1:27" ht="13.5">
      <c r="A41" s="361" t="s">
        <v>248</v>
      </c>
      <c r="B41" s="142"/>
      <c r="C41" s="362">
        <v>2300644</v>
      </c>
      <c r="D41" s="363"/>
      <c r="E41" s="362">
        <v>1750000</v>
      </c>
      <c r="F41" s="364">
        <v>1150000</v>
      </c>
      <c r="G41" s="364"/>
      <c r="H41" s="362"/>
      <c r="I41" s="362"/>
      <c r="J41" s="364"/>
      <c r="K41" s="364"/>
      <c r="L41" s="362"/>
      <c r="M41" s="362"/>
      <c r="N41" s="364"/>
      <c r="O41" s="364">
        <v>289543</v>
      </c>
      <c r="P41" s="362"/>
      <c r="Q41" s="362">
        <v>5800</v>
      </c>
      <c r="R41" s="364">
        <v>295343</v>
      </c>
      <c r="S41" s="364">
        <v>1192790</v>
      </c>
      <c r="T41" s="362"/>
      <c r="U41" s="362">
        <v>1486410</v>
      </c>
      <c r="V41" s="364">
        <v>2679200</v>
      </c>
      <c r="W41" s="364">
        <v>2974543</v>
      </c>
      <c r="X41" s="362">
        <v>1150000</v>
      </c>
      <c r="Y41" s="364">
        <v>1824543</v>
      </c>
      <c r="Z41" s="365">
        <v>158.66</v>
      </c>
      <c r="AA41" s="366">
        <v>1150000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447810</v>
      </c>
      <c r="D43" s="369"/>
      <c r="E43" s="305">
        <v>568000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208641</v>
      </c>
      <c r="P43" s="305"/>
      <c r="Q43" s="305"/>
      <c r="R43" s="370">
        <v>208641</v>
      </c>
      <c r="S43" s="370"/>
      <c r="T43" s="305"/>
      <c r="U43" s="305"/>
      <c r="V43" s="370"/>
      <c r="W43" s="370">
        <v>208641</v>
      </c>
      <c r="X43" s="305"/>
      <c r="Y43" s="370">
        <v>208641</v>
      </c>
      <c r="Z43" s="371"/>
      <c r="AA43" s="303"/>
    </row>
    <row r="44" spans="1:27" ht="13.5">
      <c r="A44" s="361" t="s">
        <v>251</v>
      </c>
      <c r="B44" s="136"/>
      <c r="C44" s="60">
        <v>1276612</v>
      </c>
      <c r="D44" s="368"/>
      <c r="E44" s="54">
        <v>987792</v>
      </c>
      <c r="F44" s="53">
        <v>2060328</v>
      </c>
      <c r="G44" s="53">
        <v>3134</v>
      </c>
      <c r="H44" s="54">
        <v>45821</v>
      </c>
      <c r="I44" s="54">
        <v>124156</v>
      </c>
      <c r="J44" s="53">
        <v>173111</v>
      </c>
      <c r="K44" s="53">
        <v>66682</v>
      </c>
      <c r="L44" s="54">
        <v>59724</v>
      </c>
      <c r="M44" s="54">
        <v>51914</v>
      </c>
      <c r="N44" s="53">
        <v>178320</v>
      </c>
      <c r="O44" s="53">
        <v>-1078279</v>
      </c>
      <c r="P44" s="54">
        <v>72206</v>
      </c>
      <c r="Q44" s="54">
        <v>121939</v>
      </c>
      <c r="R44" s="53">
        <v>-884134</v>
      </c>
      <c r="S44" s="53">
        <v>1188877</v>
      </c>
      <c r="T44" s="54">
        <v>75687</v>
      </c>
      <c r="U44" s="54">
        <v>117884</v>
      </c>
      <c r="V44" s="53">
        <v>1382448</v>
      </c>
      <c r="W44" s="53">
        <v>849745</v>
      </c>
      <c r="X44" s="54">
        <v>2060328</v>
      </c>
      <c r="Y44" s="53">
        <v>-1210583</v>
      </c>
      <c r="Z44" s="94">
        <v>-58.76</v>
      </c>
      <c r="AA44" s="95">
        <v>2060328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2853025</v>
      </c>
      <c r="D48" s="368"/>
      <c r="E48" s="54">
        <v>1400000</v>
      </c>
      <c r="F48" s="53">
        <v>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</v>
      </c>
      <c r="Y48" s="53">
        <v>-1000000</v>
      </c>
      <c r="Z48" s="94">
        <v>-100</v>
      </c>
      <c r="AA48" s="95">
        <v>1000000</v>
      </c>
    </row>
    <row r="49" spans="1:27" ht="13.5">
      <c r="A49" s="361" t="s">
        <v>93</v>
      </c>
      <c r="B49" s="136"/>
      <c r="C49" s="54">
        <v>16564935</v>
      </c>
      <c r="D49" s="368"/>
      <c r="E49" s="54">
        <v>2997712</v>
      </c>
      <c r="F49" s="53">
        <v>1400000</v>
      </c>
      <c r="G49" s="53">
        <v>6500</v>
      </c>
      <c r="H49" s="54"/>
      <c r="I49" s="54">
        <v>365627</v>
      </c>
      <c r="J49" s="53">
        <v>372127</v>
      </c>
      <c r="K49" s="53">
        <v>66852</v>
      </c>
      <c r="L49" s="54">
        <v>87300</v>
      </c>
      <c r="M49" s="54">
        <v>772242</v>
      </c>
      <c r="N49" s="53">
        <v>926394</v>
      </c>
      <c r="O49" s="53">
        <v>117406</v>
      </c>
      <c r="P49" s="54">
        <v>92130</v>
      </c>
      <c r="Q49" s="54">
        <v>-30893</v>
      </c>
      <c r="R49" s="53">
        <v>178643</v>
      </c>
      <c r="S49" s="53">
        <v>447433</v>
      </c>
      <c r="T49" s="54">
        <v>314549</v>
      </c>
      <c r="U49" s="54">
        <v>1130384</v>
      </c>
      <c r="V49" s="53">
        <v>1892366</v>
      </c>
      <c r="W49" s="53">
        <v>3369530</v>
      </c>
      <c r="X49" s="54">
        <v>1400000</v>
      </c>
      <c r="Y49" s="53">
        <v>1969530</v>
      </c>
      <c r="Z49" s="94">
        <v>140.68</v>
      </c>
      <c r="AA49" s="95">
        <v>1400000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47583601</v>
      </c>
      <c r="D60" s="346">
        <f t="shared" si="14"/>
        <v>0</v>
      </c>
      <c r="E60" s="219">
        <f t="shared" si="14"/>
        <v>54490612</v>
      </c>
      <c r="F60" s="264">
        <f t="shared" si="14"/>
        <v>55136048</v>
      </c>
      <c r="G60" s="264">
        <f t="shared" si="14"/>
        <v>122712</v>
      </c>
      <c r="H60" s="219">
        <f t="shared" si="14"/>
        <v>726592</v>
      </c>
      <c r="I60" s="219">
        <f t="shared" si="14"/>
        <v>1985281</v>
      </c>
      <c r="J60" s="264">
        <f t="shared" si="14"/>
        <v>2834585</v>
      </c>
      <c r="K60" s="264">
        <f t="shared" si="14"/>
        <v>1752263</v>
      </c>
      <c r="L60" s="219">
        <f t="shared" si="14"/>
        <v>6294431</v>
      </c>
      <c r="M60" s="219">
        <f t="shared" si="14"/>
        <v>1280140</v>
      </c>
      <c r="N60" s="264">
        <f t="shared" si="14"/>
        <v>9326834</v>
      </c>
      <c r="O60" s="264">
        <f t="shared" si="14"/>
        <v>3374658</v>
      </c>
      <c r="P60" s="219">
        <f t="shared" si="14"/>
        <v>3686603</v>
      </c>
      <c r="Q60" s="219">
        <f t="shared" si="14"/>
        <v>2082650</v>
      </c>
      <c r="R60" s="264">
        <f t="shared" si="14"/>
        <v>9143911</v>
      </c>
      <c r="S60" s="264">
        <f t="shared" si="14"/>
        <v>4714606</v>
      </c>
      <c r="T60" s="219">
        <f t="shared" si="14"/>
        <v>4484779</v>
      </c>
      <c r="U60" s="219">
        <f t="shared" si="14"/>
        <v>7824457</v>
      </c>
      <c r="V60" s="264">
        <f t="shared" si="14"/>
        <v>17023842</v>
      </c>
      <c r="W60" s="264">
        <f t="shared" si="14"/>
        <v>38329172</v>
      </c>
      <c r="X60" s="219">
        <f t="shared" si="14"/>
        <v>55136048</v>
      </c>
      <c r="Y60" s="264">
        <f t="shared" si="14"/>
        <v>-16806876</v>
      </c>
      <c r="Z60" s="337">
        <f>+IF(X60&lt;&gt;0,+(Y60/X60)*100,0)</f>
        <v>-30.48255471629015</v>
      </c>
      <c r="AA60" s="232">
        <f>+AA57+AA54+AA51+AA40+AA37+AA34+AA22+AA5</f>
        <v>55136048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2016-08-05T10:22:31Z</dcterms:created>
  <dcterms:modified xsi:type="dcterms:W3CDTF">2016-08-05T10:22:38Z</dcterms:modified>
  <cp:category/>
  <cp:version/>
  <cp:contentType/>
  <cp:contentStatus/>
</cp:coreProperties>
</file>