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<sst xmlns="http://schemas.openxmlformats.org/spreadsheetml/2006/main" count="857" uniqueCount="303">
  <si>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Ngquza Hills(EC153)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</si>
  <si>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</si>
  <si>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</si>
  <si>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</si>
  <si>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</si>
  <si>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</si>
  <si>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</si>
  <si>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</si>
  <si>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</si>
  <si>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</si>
  <si>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</si>
  <si>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</si>
  <si>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</si>
  <si>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</si>
  <si>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</si>
  <si>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</si>
  <si>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</si>
  <si>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</si>
  <si>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</si>
  <si>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</si>
  <si>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</si>
  <si>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</si>
  <si>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</si>
  <si>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</si>
  <si>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</si>
  <si>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</si>
  <si>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</si>
  <si>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</si>
  <si>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</si>
  <si>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</si>
  <si>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</si>
  <si>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</si>
  <si>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</si>
  <si>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</si>
  <si>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</si>
  <si>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</si>
  <si>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</si>
  <si>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</si>
  <si>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</si>
  <si>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</si>
  <si>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</si>
  <si>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</si>
  <si>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</si>
  <si>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</si>
  <si>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</si>
  <si>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</si>
  <si>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</si>
  <si>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</si>
  <si>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</si>
  <si>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</si>
  <si>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</si>
  <si>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</si>
  <si>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</si>
  <si>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</si>
  <si>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</si>
  <si>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</si>
  <si>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</si>
  <si>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</si>
  <si>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</si>
  <si>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</si>
  <si>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</si>
  <si>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</si>
  <si>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</si>
  <si>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</si>
  <si>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</si>
  <si>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</si>
  <si>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</si>
  <si>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</si>
  <si>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</si>
  <si>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</si>
  <si>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Ngquza Hills(EC153)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</si>
  <si>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</si>
  <si>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</si>
  <si>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</si>
  <si>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</si>
  <si>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</si>
  <si>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</si>
  <si>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</si>
  <si>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</si>
  <si>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</si>
  <si>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</si>
  <si>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</si>
  <si>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</si>
  <si>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</si>
  <si>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</si>
  <si>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</si>
  <si>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</si>
  <si>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</si>
  <si>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</si>
  <si>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</si>
  <si>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</si>
  <si>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</si>
  <si>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</si>
  <si>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</si>
  <si>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</si>
  <si>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</si>
  <si>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</si>
  <si>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</si>
  <si>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</si>
  <si>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</si>
  <si>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Ngquza Hills(EC153)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</si>
  <si>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</si>
  <si>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</si>
  <si>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</si>
  <si>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</si>
  <si>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</si>
  <si>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</si>
  <si>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</si>
  <si>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</si>
  <si>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</si>
  <si>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</si>
  <si>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</si>
  <si>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</si>
  <si>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</si>
  <si>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</si>
  <si>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</si>
  <si>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</si>
  <si>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</si>
  <si>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</si>
  <si>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</si>
  <si>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</si>
  <si>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</si>
  <si>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</si>
  <si>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</si>
  <si>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</si>
  <si>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</si>
  <si>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</si>
  <si>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</si>
  <si>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</si>
  <si>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Ngquza Hills(EC153)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</si>
  <si>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</si>
  <si>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</si>
  <si>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</si>
  <si>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</si>
  <si>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</si>
  <si>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</si>
  <si>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</si>
  <si>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</si>
  <si>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</si>
  <si>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</si>
  <si>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Ngquza Hills(EC153)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</si>
  <si>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</si>
  <si>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</si>
  <si>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</si>
  <si>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</si>
  <si>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</si>
  <si>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</si>
  <si>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</si>
  <si>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</si>
  <si>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</si>
  <si>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</si>
  <si>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</si>
  <si>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</si>
  <si>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</si>
  <si>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</si>
  <si>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</si>
  <si>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</si>
  <si>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</si>
  <si>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</si>
  <si>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</si>
  <si>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</si>
  <si>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</si>
  <si>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</si>
  <si>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</si>
  <si>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</si>
  <si>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</si>
  <si>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</si>
  <si>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</si>
  <si>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</si>
  <si>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</si>
  <si>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</si>
  <si>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</si>
  <si>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</si>
  <si>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</si>
  <si>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Ngquza Hills(EC153)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</si>
  <si>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</si>
  <si>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</si>
  <si>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</si>
  <si>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</si>
  <si>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</si>
  <si>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</si>
  <si>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</si>
  <si>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</si>
  <si>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</si>
  <si>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</si>
  <si>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</si>
  <si>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</si>
  <si>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</si>
  <si>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</si>
  <si>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</si>
  <si>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</si>
  <si>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</si>
  <si>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</si>
  <si>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</si>
  <si>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</si>
  <si>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</si>
  <si>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</si>
  <si>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</si>
  <si>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</si>
  <si>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</si>
  <si>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</si>
  <si>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</si>
  <si>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Ngquza Hills(EC153)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</si>
  <si>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</si>
  <si>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</si>
  <si>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</si>
  <si>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</si>
  <si>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</si>
  <si>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</si>
  <si>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</si>
  <si>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</si>
  <si>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</si>
  <si>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</si>
  <si>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</si>
  <si>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</si>
  <si>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</si>
  <si>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</si>
  <si>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</si>
  <si>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</si>
  <si>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</si>
  <si>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</si>
  <si>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</si>
  <si>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</si>
  <si>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</si>
  <si>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</si>
  <si>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</si>
  <si>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</si>
  <si>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Ngquza Hills(EC153)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</si>
  <si>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</si>
  <si>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</si>
  <si>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</si>
  <si>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</si>
  <si>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</si>
  <si>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</si>
  <si>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</si>
  <si>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</si>
  <si>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</si>
  <si>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</si>
  <si>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</si>
  <si>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</si>
  <si>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</si>
  <si>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</si>
  <si>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</si>
  <si>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</si>
  <si>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</si>
  <si>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</si>
  <si>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</si>
  <si>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</si>
  <si>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</si>
  <si>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</si>
  <si>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</si>
  <si>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</si>
  <si>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</si>
  <si>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</si>
  <si>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</si>
  <si>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</si>
  <si>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</si>
  <si>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</si>
  <si>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</si>
  <si>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</si>
  <si>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</si>
  <si>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</si>
  <si>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</si>
  <si>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Ngquza Hills(EC153)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</si>
  <si>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</si>
  <si>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</si>
  <si>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Eastern Cape: Ngquza Hills(EC153)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</si>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</sst>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16101007</v>
      </c>
      <c r="C5" s="19">
        <v>0</v>
      </c>
      <c r="D5" s="59">
        <v>12000000</v>
      </c>
      <c r="E5" s="60">
        <v>12000000</v>
      </c>
      <c r="F5" s="60">
        <v>394225</v>
      </c>
      <c r="G5" s="60">
        <v>969056</v>
      </c>
      <c r="H5" s="60">
        <v>861227</v>
      </c>
      <c r="I5" s="60">
        <v>2224508</v>
      </c>
      <c r="J5" s="60">
        <v>558290</v>
      </c>
      <c r="K5" s="60">
        <v>5150707</v>
      </c>
      <c r="L5" s="60">
        <v>531624</v>
      </c>
      <c r="M5" s="60">
        <v>6240621</v>
      </c>
      <c r="N5" s="60">
        <v>1866619</v>
      </c>
      <c r="O5" s="60">
        <v>819316</v>
      </c>
      <c r="P5" s="60">
        <v>727168</v>
      </c>
      <c r="Q5" s="60">
        <v>3413103</v>
      </c>
      <c r="R5" s="60">
        <v>331934</v>
      </c>
      <c r="S5" s="60">
        <v>326749</v>
      </c>
      <c r="T5" s="60">
        <v>1427054</v>
      </c>
      <c r="U5" s="60">
        <v>2085737</v>
      </c>
      <c r="V5" s="60">
        <v>13963969</v>
      </c>
      <c r="W5" s="60">
        <v>12000000</v>
      </c>
      <c r="X5" s="60">
        <v>1963969</v>
      </c>
      <c r="Y5" s="61">
        <v>16.37</v>
      </c>
      <c r="Z5" s="62">
        <v>12000000</v>
      </c>
    </row>
    <row r="6" spans="1:26" ht="13.5">
      <c r="A6" s="58" t="s">
        <v>32</v>
      </c>
      <c r="B6" s="19">
        <v>263505</v>
      </c>
      <c r="C6" s="19">
        <v>0</v>
      </c>
      <c r="D6" s="59">
        <v>881126</v>
      </c>
      <c r="E6" s="60">
        <v>881126</v>
      </c>
      <c r="F6" s="60">
        <v>16062</v>
      </c>
      <c r="G6" s="60">
        <v>2578</v>
      </c>
      <c r="H6" s="60">
        <v>13362</v>
      </c>
      <c r="I6" s="60">
        <v>32002</v>
      </c>
      <c r="J6" s="60">
        <v>52313</v>
      </c>
      <c r="K6" s="60">
        <v>12814</v>
      </c>
      <c r="L6" s="60">
        <v>20573</v>
      </c>
      <c r="M6" s="60">
        <v>85700</v>
      </c>
      <c r="N6" s="60">
        <v>11446</v>
      </c>
      <c r="O6" s="60">
        <v>20260</v>
      </c>
      <c r="P6" s="60">
        <v>5614</v>
      </c>
      <c r="Q6" s="60">
        <v>37320</v>
      </c>
      <c r="R6" s="60">
        <v>13135</v>
      </c>
      <c r="S6" s="60">
        <v>29420</v>
      </c>
      <c r="T6" s="60">
        <v>11934</v>
      </c>
      <c r="U6" s="60">
        <v>54489</v>
      </c>
      <c r="V6" s="60">
        <v>209511</v>
      </c>
      <c r="W6" s="60">
        <v>881126</v>
      </c>
      <c r="X6" s="60">
        <v>-671615</v>
      </c>
      <c r="Y6" s="61">
        <v>-76.22</v>
      </c>
      <c r="Z6" s="62">
        <v>881126</v>
      </c>
    </row>
    <row r="7" spans="1:26" ht="13.5">
      <c r="A7" s="58" t="s">
        <v>33</v>
      </c>
      <c r="B7" s="19">
        <v>3206549</v>
      </c>
      <c r="C7" s="19">
        <v>0</v>
      </c>
      <c r="D7" s="59">
        <v>2607500</v>
      </c>
      <c r="E7" s="60">
        <v>2607500</v>
      </c>
      <c r="F7" s="60">
        <v>377992</v>
      </c>
      <c r="G7" s="60">
        <v>204764</v>
      </c>
      <c r="H7" s="60">
        <v>422134</v>
      </c>
      <c r="I7" s="60">
        <v>1004890</v>
      </c>
      <c r="J7" s="60">
        <v>328735</v>
      </c>
      <c r="K7" s="60">
        <v>347711</v>
      </c>
      <c r="L7" s="60">
        <v>642087</v>
      </c>
      <c r="M7" s="60">
        <v>1318533</v>
      </c>
      <c r="N7" s="60">
        <v>534219</v>
      </c>
      <c r="O7" s="60">
        <v>482949</v>
      </c>
      <c r="P7" s="60">
        <v>737062</v>
      </c>
      <c r="Q7" s="60">
        <v>1754230</v>
      </c>
      <c r="R7" s="60">
        <v>546053</v>
      </c>
      <c r="S7" s="60">
        <v>728821</v>
      </c>
      <c r="T7" s="60">
        <v>634867</v>
      </c>
      <c r="U7" s="60">
        <v>1909741</v>
      </c>
      <c r="V7" s="60">
        <v>5987394</v>
      </c>
      <c r="W7" s="60">
        <v>2607500</v>
      </c>
      <c r="X7" s="60">
        <v>3379894</v>
      </c>
      <c r="Y7" s="61">
        <v>129.62</v>
      </c>
      <c r="Z7" s="62">
        <v>2607500</v>
      </c>
    </row>
    <row r="8" spans="1:26" ht="13.5">
      <c r="A8" s="58" t="s">
        <v>34</v>
      </c>
      <c r="B8" s="19">
        <v>157040852</v>
      </c>
      <c r="C8" s="19">
        <v>0</v>
      </c>
      <c r="D8" s="59">
        <v>204487000</v>
      </c>
      <c r="E8" s="60">
        <v>192566000</v>
      </c>
      <c r="F8" s="60">
        <v>85946000</v>
      </c>
      <c r="G8" s="60">
        <v>414000</v>
      </c>
      <c r="H8" s="60">
        <v>0</v>
      </c>
      <c r="I8" s="60">
        <v>86360000</v>
      </c>
      <c r="J8" s="60">
        <v>3500000</v>
      </c>
      <c r="K8" s="60">
        <v>66700000</v>
      </c>
      <c r="L8" s="60">
        <v>311000</v>
      </c>
      <c r="M8" s="60">
        <v>70511000</v>
      </c>
      <c r="N8" s="60">
        <v>0</v>
      </c>
      <c r="O8" s="60">
        <v>0</v>
      </c>
      <c r="P8" s="60">
        <v>50049000</v>
      </c>
      <c r="Q8" s="60">
        <v>50049000</v>
      </c>
      <c r="R8" s="60">
        <v>0</v>
      </c>
      <c r="S8" s="60">
        <v>0</v>
      </c>
      <c r="T8" s="60">
        <v>0</v>
      </c>
      <c r="U8" s="60">
        <v>0</v>
      </c>
      <c r="V8" s="60">
        <v>206920000</v>
      </c>
      <c r="W8" s="60">
        <v>122045820</v>
      </c>
      <c r="X8" s="60">
        <v>84874180</v>
      </c>
      <c r="Y8" s="61">
        <v>69.54</v>
      </c>
      <c r="Z8" s="62">
        <v>192566000</v>
      </c>
    </row>
    <row r="9" spans="1:26" ht="13.5">
      <c r="A9" s="58" t="s">
        <v>35</v>
      </c>
      <c r="B9" s="19">
        <v>17299237</v>
      </c>
      <c r="C9" s="19">
        <v>0</v>
      </c>
      <c r="D9" s="59">
        <v>48231128</v>
      </c>
      <c r="E9" s="60">
        <v>58152624</v>
      </c>
      <c r="F9" s="60">
        <v>4594943</v>
      </c>
      <c r="G9" s="60">
        <v>693582</v>
      </c>
      <c r="H9" s="60">
        <v>1230870</v>
      </c>
      <c r="I9" s="60">
        <v>6519395</v>
      </c>
      <c r="J9" s="60">
        <v>496630</v>
      </c>
      <c r="K9" s="60">
        <v>1143518</v>
      </c>
      <c r="L9" s="60">
        <v>10478805</v>
      </c>
      <c r="M9" s="60">
        <v>12118953</v>
      </c>
      <c r="N9" s="60">
        <v>1744512</v>
      </c>
      <c r="O9" s="60">
        <v>994679</v>
      </c>
      <c r="P9" s="60">
        <v>1631692</v>
      </c>
      <c r="Q9" s="60">
        <v>4370883</v>
      </c>
      <c r="R9" s="60">
        <v>626515</v>
      </c>
      <c r="S9" s="60">
        <v>1232360</v>
      </c>
      <c r="T9" s="60">
        <v>1857047</v>
      </c>
      <c r="U9" s="60">
        <v>3715922</v>
      </c>
      <c r="V9" s="60">
        <v>26725153</v>
      </c>
      <c r="W9" s="60">
        <v>130782624</v>
      </c>
      <c r="X9" s="60">
        <v>-104057471</v>
      </c>
      <c r="Y9" s="61">
        <v>-79.57</v>
      </c>
      <c r="Z9" s="62">
        <v>58152624</v>
      </c>
    </row>
    <row r="10" spans="1:26" ht="25.5">
      <c r="A10" s="63" t="s">
        <v>278</v>
      </c>
      <c r="B10" s="64">
        <f>SUM(B5:B9)</f>
        <v>193911150</v>
      </c>
      <c r="C10" s="64">
        <f>SUM(C5:C9)</f>
        <v>0</v>
      </c>
      <c r="D10" s="65">
        <f aca="true" t="shared" si="0" ref="D10:Z10">SUM(D5:D9)</f>
        <v>268206754</v>
      </c>
      <c r="E10" s="66">
        <f t="shared" si="0"/>
        <v>266207250</v>
      </c>
      <c r="F10" s="66">
        <f t="shared" si="0"/>
        <v>91329222</v>
      </c>
      <c r="G10" s="66">
        <f t="shared" si="0"/>
        <v>2283980</v>
      </c>
      <c r="H10" s="66">
        <f t="shared" si="0"/>
        <v>2527593</v>
      </c>
      <c r="I10" s="66">
        <f t="shared" si="0"/>
        <v>96140795</v>
      </c>
      <c r="J10" s="66">
        <f t="shared" si="0"/>
        <v>4935968</v>
      </c>
      <c r="K10" s="66">
        <f t="shared" si="0"/>
        <v>73354750</v>
      </c>
      <c r="L10" s="66">
        <f t="shared" si="0"/>
        <v>11984089</v>
      </c>
      <c r="M10" s="66">
        <f t="shared" si="0"/>
        <v>90274807</v>
      </c>
      <c r="N10" s="66">
        <f t="shared" si="0"/>
        <v>4156796</v>
      </c>
      <c r="O10" s="66">
        <f t="shared" si="0"/>
        <v>2317204</v>
      </c>
      <c r="P10" s="66">
        <f t="shared" si="0"/>
        <v>53150536</v>
      </c>
      <c r="Q10" s="66">
        <f t="shared" si="0"/>
        <v>59624536</v>
      </c>
      <c r="R10" s="66">
        <f t="shared" si="0"/>
        <v>1517637</v>
      </c>
      <c r="S10" s="66">
        <f t="shared" si="0"/>
        <v>2317350</v>
      </c>
      <c r="T10" s="66">
        <f t="shared" si="0"/>
        <v>3930902</v>
      </c>
      <c r="U10" s="66">
        <f t="shared" si="0"/>
        <v>7765889</v>
      </c>
      <c r="V10" s="66">
        <f t="shared" si="0"/>
        <v>253806027</v>
      </c>
      <c r="W10" s="66">
        <f t="shared" si="0"/>
        <v>268317070</v>
      </c>
      <c r="X10" s="66">
        <f t="shared" si="0"/>
        <v>-14511043</v>
      </c>
      <c r="Y10" s="67">
        <f>+IF(W10&lt;&gt;0,(X10/W10)*100,0)</f>
        <v>-5.408169893924378</v>
      </c>
      <c r="Z10" s="68">
        <f t="shared" si="0"/>
        <v>266207250</v>
      </c>
    </row>
    <row r="11" spans="1:26" ht="13.5">
      <c r="A11" s="58" t="s">
        <v>37</v>
      </c>
      <c r="B11" s="19">
        <v>75923949</v>
      </c>
      <c r="C11" s="19">
        <v>0</v>
      </c>
      <c r="D11" s="59">
        <v>95374553</v>
      </c>
      <c r="E11" s="60">
        <v>89053000</v>
      </c>
      <c r="F11" s="60">
        <v>5987317</v>
      </c>
      <c r="G11" s="60">
        <v>5799998</v>
      </c>
      <c r="H11" s="60">
        <v>6993400</v>
      </c>
      <c r="I11" s="60">
        <v>18780715</v>
      </c>
      <c r="J11" s="60">
        <v>7631568</v>
      </c>
      <c r="K11" s="60">
        <v>6730599</v>
      </c>
      <c r="L11" s="60">
        <v>6348678</v>
      </c>
      <c r="M11" s="60">
        <v>20710845</v>
      </c>
      <c r="N11" s="60">
        <v>6876638</v>
      </c>
      <c r="O11" s="60">
        <v>6916082</v>
      </c>
      <c r="P11" s="60">
        <v>6719718</v>
      </c>
      <c r="Q11" s="60">
        <v>20512438</v>
      </c>
      <c r="R11" s="60">
        <v>6953363</v>
      </c>
      <c r="S11" s="60">
        <v>6557655</v>
      </c>
      <c r="T11" s="60">
        <v>6735356</v>
      </c>
      <c r="U11" s="60">
        <v>20246374</v>
      </c>
      <c r="V11" s="60">
        <v>80250372</v>
      </c>
      <c r="W11" s="60">
        <v>95374905</v>
      </c>
      <c r="X11" s="60">
        <v>-15124533</v>
      </c>
      <c r="Y11" s="61">
        <v>-15.86</v>
      </c>
      <c r="Z11" s="62">
        <v>89053000</v>
      </c>
    </row>
    <row r="12" spans="1:26" ht="13.5">
      <c r="A12" s="58" t="s">
        <v>38</v>
      </c>
      <c r="B12" s="19">
        <v>16779262</v>
      </c>
      <c r="C12" s="19">
        <v>0</v>
      </c>
      <c r="D12" s="59">
        <v>17417373</v>
      </c>
      <c r="E12" s="60">
        <v>3197000</v>
      </c>
      <c r="F12" s="60">
        <v>1401256</v>
      </c>
      <c r="G12" s="60">
        <v>1401256</v>
      </c>
      <c r="H12" s="60">
        <v>1401256</v>
      </c>
      <c r="I12" s="60">
        <v>4203768</v>
      </c>
      <c r="J12" s="60">
        <v>1401256</v>
      </c>
      <c r="K12" s="60">
        <v>1381556</v>
      </c>
      <c r="L12" s="60">
        <v>1381556</v>
      </c>
      <c r="M12" s="60">
        <v>4164368</v>
      </c>
      <c r="N12" s="60">
        <v>1381556</v>
      </c>
      <c r="O12" s="60">
        <v>1990950</v>
      </c>
      <c r="P12" s="60">
        <v>1457325</v>
      </c>
      <c r="Q12" s="60">
        <v>4829831</v>
      </c>
      <c r="R12" s="60">
        <v>1457325</v>
      </c>
      <c r="S12" s="60">
        <v>1457325</v>
      </c>
      <c r="T12" s="60">
        <v>1457325</v>
      </c>
      <c r="U12" s="60">
        <v>4371975</v>
      </c>
      <c r="V12" s="60">
        <v>17569942</v>
      </c>
      <c r="W12" s="60">
        <v>17417373</v>
      </c>
      <c r="X12" s="60">
        <v>152569</v>
      </c>
      <c r="Y12" s="61">
        <v>0.88</v>
      </c>
      <c r="Z12" s="62">
        <v>3197000</v>
      </c>
    </row>
    <row r="13" spans="1:26" ht="13.5">
      <c r="A13" s="58" t="s">
        <v>279</v>
      </c>
      <c r="B13" s="19">
        <v>31228867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537002</v>
      </c>
      <c r="C14" s="19">
        <v>0</v>
      </c>
      <c r="D14" s="59">
        <v>104300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104300</v>
      </c>
      <c r="X14" s="60">
        <v>-104300</v>
      </c>
      <c r="Y14" s="61">
        <v>-100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441815</v>
      </c>
      <c r="E15" s="60">
        <v>25497815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441815</v>
      </c>
      <c r="X15" s="60">
        <v>-441815</v>
      </c>
      <c r="Y15" s="61">
        <v>-100</v>
      </c>
      <c r="Z15" s="62">
        <v>25497815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98143156</v>
      </c>
      <c r="C17" s="19">
        <v>0</v>
      </c>
      <c r="D17" s="59">
        <v>224105212</v>
      </c>
      <c r="E17" s="60">
        <v>148459527</v>
      </c>
      <c r="F17" s="60">
        <v>4096894</v>
      </c>
      <c r="G17" s="60">
        <v>5982170</v>
      </c>
      <c r="H17" s="60">
        <v>7649663</v>
      </c>
      <c r="I17" s="60">
        <v>17728727</v>
      </c>
      <c r="J17" s="60">
        <v>3960442</v>
      </c>
      <c r="K17" s="60">
        <v>4683134</v>
      </c>
      <c r="L17" s="60">
        <v>6965635</v>
      </c>
      <c r="M17" s="60">
        <v>15609211</v>
      </c>
      <c r="N17" s="60">
        <v>3079464</v>
      </c>
      <c r="O17" s="60">
        <v>5681534</v>
      </c>
      <c r="P17" s="60">
        <v>12990213</v>
      </c>
      <c r="Q17" s="60">
        <v>21751211</v>
      </c>
      <c r="R17" s="60">
        <v>4515866</v>
      </c>
      <c r="S17" s="60">
        <v>3415459</v>
      </c>
      <c r="T17" s="60">
        <v>13892777</v>
      </c>
      <c r="U17" s="60">
        <v>21824102</v>
      </c>
      <c r="V17" s="60">
        <v>76913251</v>
      </c>
      <c r="W17" s="60">
        <v>70960031</v>
      </c>
      <c r="X17" s="60">
        <v>5953220</v>
      </c>
      <c r="Y17" s="61">
        <v>8.39</v>
      </c>
      <c r="Z17" s="62">
        <v>148459527</v>
      </c>
    </row>
    <row r="18" spans="1:26" ht="13.5">
      <c r="A18" s="70" t="s">
        <v>44</v>
      </c>
      <c r="B18" s="71">
        <f>SUM(B11:B17)</f>
        <v>222612236</v>
      </c>
      <c r="C18" s="71">
        <f>SUM(C11:C17)</f>
        <v>0</v>
      </c>
      <c r="D18" s="72">
        <f aca="true" t="shared" si="1" ref="D18:Z18">SUM(D11:D17)</f>
        <v>337443253</v>
      </c>
      <c r="E18" s="73">
        <f t="shared" si="1"/>
        <v>266207342</v>
      </c>
      <c r="F18" s="73">
        <f t="shared" si="1"/>
        <v>11485467</v>
      </c>
      <c r="G18" s="73">
        <f t="shared" si="1"/>
        <v>13183424</v>
      </c>
      <c r="H18" s="73">
        <f t="shared" si="1"/>
        <v>16044319</v>
      </c>
      <c r="I18" s="73">
        <f t="shared" si="1"/>
        <v>40713210</v>
      </c>
      <c r="J18" s="73">
        <f t="shared" si="1"/>
        <v>12993266</v>
      </c>
      <c r="K18" s="73">
        <f t="shared" si="1"/>
        <v>12795289</v>
      </c>
      <c r="L18" s="73">
        <f t="shared" si="1"/>
        <v>14695869</v>
      </c>
      <c r="M18" s="73">
        <f t="shared" si="1"/>
        <v>40484424</v>
      </c>
      <c r="N18" s="73">
        <f t="shared" si="1"/>
        <v>11337658</v>
      </c>
      <c r="O18" s="73">
        <f t="shared" si="1"/>
        <v>14588566</v>
      </c>
      <c r="P18" s="73">
        <f t="shared" si="1"/>
        <v>21167256</v>
      </c>
      <c r="Q18" s="73">
        <f t="shared" si="1"/>
        <v>47093480</v>
      </c>
      <c r="R18" s="73">
        <f t="shared" si="1"/>
        <v>12926554</v>
      </c>
      <c r="S18" s="73">
        <f t="shared" si="1"/>
        <v>11430439</v>
      </c>
      <c r="T18" s="73">
        <f t="shared" si="1"/>
        <v>22085458</v>
      </c>
      <c r="U18" s="73">
        <f t="shared" si="1"/>
        <v>46442451</v>
      </c>
      <c r="V18" s="73">
        <f t="shared" si="1"/>
        <v>174733565</v>
      </c>
      <c r="W18" s="73">
        <f t="shared" si="1"/>
        <v>184298424</v>
      </c>
      <c r="X18" s="73">
        <f t="shared" si="1"/>
        <v>-9564859</v>
      </c>
      <c r="Y18" s="67">
        <f>+IF(W18&lt;&gt;0,(X18/W18)*100,0)</f>
        <v>-5.18987563344546</v>
      </c>
      <c r="Z18" s="74">
        <f t="shared" si="1"/>
        <v>266207342</v>
      </c>
    </row>
    <row r="19" spans="1:26" ht="13.5">
      <c r="A19" s="70" t="s">
        <v>45</v>
      </c>
      <c r="B19" s="75">
        <f>+B10-B18</f>
        <v>-28701086</v>
      </c>
      <c r="C19" s="75">
        <f>+C10-C18</f>
        <v>0</v>
      </c>
      <c r="D19" s="76">
        <f aca="true" t="shared" si="2" ref="D19:Z19">+D10-D18</f>
        <v>-69236499</v>
      </c>
      <c r="E19" s="77">
        <f t="shared" si="2"/>
        <v>-92</v>
      </c>
      <c r="F19" s="77">
        <f t="shared" si="2"/>
        <v>79843755</v>
      </c>
      <c r="G19" s="77">
        <f t="shared" si="2"/>
        <v>-10899444</v>
      </c>
      <c r="H19" s="77">
        <f t="shared" si="2"/>
        <v>-13516726</v>
      </c>
      <c r="I19" s="77">
        <f t="shared" si="2"/>
        <v>55427585</v>
      </c>
      <c r="J19" s="77">
        <f t="shared" si="2"/>
        <v>-8057298</v>
      </c>
      <c r="K19" s="77">
        <f t="shared" si="2"/>
        <v>60559461</v>
      </c>
      <c r="L19" s="77">
        <f t="shared" si="2"/>
        <v>-2711780</v>
      </c>
      <c r="M19" s="77">
        <f t="shared" si="2"/>
        <v>49790383</v>
      </c>
      <c r="N19" s="77">
        <f t="shared" si="2"/>
        <v>-7180862</v>
      </c>
      <c r="O19" s="77">
        <f t="shared" si="2"/>
        <v>-12271362</v>
      </c>
      <c r="P19" s="77">
        <f t="shared" si="2"/>
        <v>31983280</v>
      </c>
      <c r="Q19" s="77">
        <f t="shared" si="2"/>
        <v>12531056</v>
      </c>
      <c r="R19" s="77">
        <f t="shared" si="2"/>
        <v>-11408917</v>
      </c>
      <c r="S19" s="77">
        <f t="shared" si="2"/>
        <v>-9113089</v>
      </c>
      <c r="T19" s="77">
        <f t="shared" si="2"/>
        <v>-18154556</v>
      </c>
      <c r="U19" s="77">
        <f t="shared" si="2"/>
        <v>-38676562</v>
      </c>
      <c r="V19" s="77">
        <f t="shared" si="2"/>
        <v>79072462</v>
      </c>
      <c r="W19" s="77">
        <f>IF(E10=E18,0,W10-W18)</f>
        <v>84018646</v>
      </c>
      <c r="X19" s="77">
        <f t="shared" si="2"/>
        <v>-4946184</v>
      </c>
      <c r="Y19" s="78">
        <f>+IF(W19&lt;&gt;0,(X19/W19)*100,0)</f>
        <v>-5.887007510213864</v>
      </c>
      <c r="Z19" s="79">
        <f t="shared" si="2"/>
        <v>-92</v>
      </c>
    </row>
    <row r="20" spans="1:26" ht="13.5">
      <c r="A20" s="58" t="s">
        <v>46</v>
      </c>
      <c r="B20" s="19">
        <v>82075741</v>
      </c>
      <c r="C20" s="19">
        <v>0</v>
      </c>
      <c r="D20" s="59">
        <v>70704000</v>
      </c>
      <c r="E20" s="60">
        <v>70704000</v>
      </c>
      <c r="F20" s="60">
        <v>12033000</v>
      </c>
      <c r="G20" s="60">
        <v>0</v>
      </c>
      <c r="H20" s="60">
        <v>6869000</v>
      </c>
      <c r="I20" s="60">
        <v>18902000</v>
      </c>
      <c r="J20" s="60">
        <v>0</v>
      </c>
      <c r="K20" s="60">
        <v>32491000</v>
      </c>
      <c r="L20" s="60">
        <v>0</v>
      </c>
      <c r="M20" s="60">
        <v>32491000</v>
      </c>
      <c r="N20" s="60">
        <v>0</v>
      </c>
      <c r="O20" s="60">
        <v>0</v>
      </c>
      <c r="P20" s="60">
        <v>19311000</v>
      </c>
      <c r="Q20" s="60">
        <v>19311000</v>
      </c>
      <c r="R20" s="60">
        <v>0</v>
      </c>
      <c r="S20" s="60">
        <v>0</v>
      </c>
      <c r="T20" s="60">
        <v>0</v>
      </c>
      <c r="U20" s="60">
        <v>0</v>
      </c>
      <c r="V20" s="60">
        <v>70704000</v>
      </c>
      <c r="W20" s="60">
        <v>70704000</v>
      </c>
      <c r="X20" s="60">
        <v>0</v>
      </c>
      <c r="Y20" s="61">
        <v>0</v>
      </c>
      <c r="Z20" s="62">
        <v>70704000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53374655</v>
      </c>
      <c r="C22" s="86">
        <f>SUM(C19:C21)</f>
        <v>0</v>
      </c>
      <c r="D22" s="87">
        <f aca="true" t="shared" si="3" ref="D22:Z22">SUM(D19:D21)</f>
        <v>1467501</v>
      </c>
      <c r="E22" s="88">
        <f t="shared" si="3"/>
        <v>70703908</v>
      </c>
      <c r="F22" s="88">
        <f t="shared" si="3"/>
        <v>91876755</v>
      </c>
      <c r="G22" s="88">
        <f t="shared" si="3"/>
        <v>-10899444</v>
      </c>
      <c r="H22" s="88">
        <f t="shared" si="3"/>
        <v>-6647726</v>
      </c>
      <c r="I22" s="88">
        <f t="shared" si="3"/>
        <v>74329585</v>
      </c>
      <c r="J22" s="88">
        <f t="shared" si="3"/>
        <v>-8057298</v>
      </c>
      <c r="K22" s="88">
        <f t="shared" si="3"/>
        <v>93050461</v>
      </c>
      <c r="L22" s="88">
        <f t="shared" si="3"/>
        <v>-2711780</v>
      </c>
      <c r="M22" s="88">
        <f t="shared" si="3"/>
        <v>82281383</v>
      </c>
      <c r="N22" s="88">
        <f t="shared" si="3"/>
        <v>-7180862</v>
      </c>
      <c r="O22" s="88">
        <f t="shared" si="3"/>
        <v>-12271362</v>
      </c>
      <c r="P22" s="88">
        <f t="shared" si="3"/>
        <v>51294280</v>
      </c>
      <c r="Q22" s="88">
        <f t="shared" si="3"/>
        <v>31842056</v>
      </c>
      <c r="R22" s="88">
        <f t="shared" si="3"/>
        <v>-11408917</v>
      </c>
      <c r="S22" s="88">
        <f t="shared" si="3"/>
        <v>-9113089</v>
      </c>
      <c r="T22" s="88">
        <f t="shared" si="3"/>
        <v>-18154556</v>
      </c>
      <c r="U22" s="88">
        <f t="shared" si="3"/>
        <v>-38676562</v>
      </c>
      <c r="V22" s="88">
        <f t="shared" si="3"/>
        <v>149776462</v>
      </c>
      <c r="W22" s="88">
        <f t="shared" si="3"/>
        <v>154722646</v>
      </c>
      <c r="X22" s="88">
        <f t="shared" si="3"/>
        <v>-4946184</v>
      </c>
      <c r="Y22" s="89">
        <f>+IF(W22&lt;&gt;0,(X22/W22)*100,0)</f>
        <v>-3.1968067557479594</v>
      </c>
      <c r="Z22" s="90">
        <f t="shared" si="3"/>
        <v>70703908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53374655</v>
      </c>
      <c r="C24" s="75">
        <f>SUM(C22:C23)</f>
        <v>0</v>
      </c>
      <c r="D24" s="76">
        <f aca="true" t="shared" si="4" ref="D24:Z24">SUM(D22:D23)</f>
        <v>1467501</v>
      </c>
      <c r="E24" s="77">
        <f t="shared" si="4"/>
        <v>70703908</v>
      </c>
      <c r="F24" s="77">
        <f t="shared" si="4"/>
        <v>91876755</v>
      </c>
      <c r="G24" s="77">
        <f t="shared" si="4"/>
        <v>-10899444</v>
      </c>
      <c r="H24" s="77">
        <f t="shared" si="4"/>
        <v>-6647726</v>
      </c>
      <c r="I24" s="77">
        <f t="shared" si="4"/>
        <v>74329585</v>
      </c>
      <c r="J24" s="77">
        <f t="shared" si="4"/>
        <v>-8057298</v>
      </c>
      <c r="K24" s="77">
        <f t="shared" si="4"/>
        <v>93050461</v>
      </c>
      <c r="L24" s="77">
        <f t="shared" si="4"/>
        <v>-2711780</v>
      </c>
      <c r="M24" s="77">
        <f t="shared" si="4"/>
        <v>82281383</v>
      </c>
      <c r="N24" s="77">
        <f t="shared" si="4"/>
        <v>-7180862</v>
      </c>
      <c r="O24" s="77">
        <f t="shared" si="4"/>
        <v>-12271362</v>
      </c>
      <c r="P24" s="77">
        <f t="shared" si="4"/>
        <v>51294280</v>
      </c>
      <c r="Q24" s="77">
        <f t="shared" si="4"/>
        <v>31842056</v>
      </c>
      <c r="R24" s="77">
        <f t="shared" si="4"/>
        <v>-11408917</v>
      </c>
      <c r="S24" s="77">
        <f t="shared" si="4"/>
        <v>-9113089</v>
      </c>
      <c r="T24" s="77">
        <f t="shared" si="4"/>
        <v>-18154556</v>
      </c>
      <c r="U24" s="77">
        <f t="shared" si="4"/>
        <v>-38676562</v>
      </c>
      <c r="V24" s="77">
        <f t="shared" si="4"/>
        <v>149776462</v>
      </c>
      <c r="W24" s="77">
        <f t="shared" si="4"/>
        <v>154722646</v>
      </c>
      <c r="X24" s="77">
        <f t="shared" si="4"/>
        <v>-4946184</v>
      </c>
      <c r="Y24" s="78">
        <f>+IF(W24&lt;&gt;0,(X24/W24)*100,0)</f>
        <v>-3.1968067557479594</v>
      </c>
      <c r="Z24" s="79">
        <f t="shared" si="4"/>
        <v>70703908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96046702</v>
      </c>
      <c r="C27" s="22">
        <v>0</v>
      </c>
      <c r="D27" s="99">
        <v>145145180</v>
      </c>
      <c r="E27" s="100">
        <v>145145180</v>
      </c>
      <c r="F27" s="100">
        <v>6773907</v>
      </c>
      <c r="G27" s="100">
        <v>6926725</v>
      </c>
      <c r="H27" s="100">
        <v>8292869</v>
      </c>
      <c r="I27" s="100">
        <v>21993501</v>
      </c>
      <c r="J27" s="100">
        <v>1187858</v>
      </c>
      <c r="K27" s="100">
        <v>8153608</v>
      </c>
      <c r="L27" s="100">
        <v>6344302</v>
      </c>
      <c r="M27" s="100">
        <v>15685768</v>
      </c>
      <c r="N27" s="100">
        <v>1271697</v>
      </c>
      <c r="O27" s="100">
        <v>11261114</v>
      </c>
      <c r="P27" s="100">
        <v>7812685</v>
      </c>
      <c r="Q27" s="100">
        <v>20345496</v>
      </c>
      <c r="R27" s="100">
        <v>9871195</v>
      </c>
      <c r="S27" s="100">
        <v>7979725</v>
      </c>
      <c r="T27" s="100">
        <v>16917360</v>
      </c>
      <c r="U27" s="100">
        <v>34768280</v>
      </c>
      <c r="V27" s="100">
        <v>92793045</v>
      </c>
      <c r="W27" s="100">
        <v>145145180</v>
      </c>
      <c r="X27" s="100">
        <v>-52352135</v>
      </c>
      <c r="Y27" s="101">
        <v>-36.07</v>
      </c>
      <c r="Z27" s="102">
        <v>145145180</v>
      </c>
    </row>
    <row r="28" spans="1:26" ht="13.5">
      <c r="A28" s="103" t="s">
        <v>46</v>
      </c>
      <c r="B28" s="19">
        <v>96046702</v>
      </c>
      <c r="C28" s="19">
        <v>0</v>
      </c>
      <c r="D28" s="59">
        <v>145145180</v>
      </c>
      <c r="E28" s="60">
        <v>145145180</v>
      </c>
      <c r="F28" s="60">
        <v>6773907</v>
      </c>
      <c r="G28" s="60">
        <v>6926725</v>
      </c>
      <c r="H28" s="60">
        <v>8292869</v>
      </c>
      <c r="I28" s="60">
        <v>21993501</v>
      </c>
      <c r="J28" s="60">
        <v>1187858</v>
      </c>
      <c r="K28" s="60">
        <v>8153608</v>
      </c>
      <c r="L28" s="60">
        <v>6344302</v>
      </c>
      <c r="M28" s="60">
        <v>15685768</v>
      </c>
      <c r="N28" s="60">
        <v>1271697</v>
      </c>
      <c r="O28" s="60">
        <v>11261114</v>
      </c>
      <c r="P28" s="60">
        <v>7812685</v>
      </c>
      <c r="Q28" s="60">
        <v>20345496</v>
      </c>
      <c r="R28" s="60">
        <v>9871195</v>
      </c>
      <c r="S28" s="60">
        <v>7979725</v>
      </c>
      <c r="T28" s="60">
        <v>16917360</v>
      </c>
      <c r="U28" s="60">
        <v>34768280</v>
      </c>
      <c r="V28" s="60">
        <v>92793045</v>
      </c>
      <c r="W28" s="60">
        <v>145145180</v>
      </c>
      <c r="X28" s="60">
        <v>-52352135</v>
      </c>
      <c r="Y28" s="61">
        <v>-36.07</v>
      </c>
      <c r="Z28" s="62">
        <v>145145180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96046702</v>
      </c>
      <c r="C32" s="22">
        <f>SUM(C28:C31)</f>
        <v>0</v>
      </c>
      <c r="D32" s="99">
        <f aca="true" t="shared" si="5" ref="D32:Z32">SUM(D28:D31)</f>
        <v>145145180</v>
      </c>
      <c r="E32" s="100">
        <f t="shared" si="5"/>
        <v>145145180</v>
      </c>
      <c r="F32" s="100">
        <f t="shared" si="5"/>
        <v>6773907</v>
      </c>
      <c r="G32" s="100">
        <f t="shared" si="5"/>
        <v>6926725</v>
      </c>
      <c r="H32" s="100">
        <f t="shared" si="5"/>
        <v>8292869</v>
      </c>
      <c r="I32" s="100">
        <f t="shared" si="5"/>
        <v>21993501</v>
      </c>
      <c r="J32" s="100">
        <f t="shared" si="5"/>
        <v>1187858</v>
      </c>
      <c r="K32" s="100">
        <f t="shared" si="5"/>
        <v>8153608</v>
      </c>
      <c r="L32" s="100">
        <f t="shared" si="5"/>
        <v>6344302</v>
      </c>
      <c r="M32" s="100">
        <f t="shared" si="5"/>
        <v>15685768</v>
      </c>
      <c r="N32" s="100">
        <f t="shared" si="5"/>
        <v>1271697</v>
      </c>
      <c r="O32" s="100">
        <f t="shared" si="5"/>
        <v>11261114</v>
      </c>
      <c r="P32" s="100">
        <f t="shared" si="5"/>
        <v>7812685</v>
      </c>
      <c r="Q32" s="100">
        <f t="shared" si="5"/>
        <v>20345496</v>
      </c>
      <c r="R32" s="100">
        <f t="shared" si="5"/>
        <v>9871195</v>
      </c>
      <c r="S32" s="100">
        <f t="shared" si="5"/>
        <v>7979725</v>
      </c>
      <c r="T32" s="100">
        <f t="shared" si="5"/>
        <v>16917360</v>
      </c>
      <c r="U32" s="100">
        <f t="shared" si="5"/>
        <v>34768280</v>
      </c>
      <c r="V32" s="100">
        <f t="shared" si="5"/>
        <v>92793045</v>
      </c>
      <c r="W32" s="100">
        <f t="shared" si="5"/>
        <v>145145180</v>
      </c>
      <c r="X32" s="100">
        <f t="shared" si="5"/>
        <v>-52352135</v>
      </c>
      <c r="Y32" s="101">
        <f>+IF(W32&lt;&gt;0,(X32/W32)*100,0)</f>
        <v>-36.0688071074768</v>
      </c>
      <c r="Z32" s="102">
        <f t="shared" si="5"/>
        <v>145145180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53865466</v>
      </c>
      <c r="C35" s="19">
        <v>0</v>
      </c>
      <c r="D35" s="59">
        <v>203018901</v>
      </c>
      <c r="E35" s="60">
        <v>226522398</v>
      </c>
      <c r="F35" s="60">
        <v>203018901</v>
      </c>
      <c r="G35" s="60">
        <v>185666030</v>
      </c>
      <c r="H35" s="60">
        <v>171642841</v>
      </c>
      <c r="I35" s="60">
        <v>171642841</v>
      </c>
      <c r="J35" s="60">
        <v>164157882</v>
      </c>
      <c r="K35" s="60">
        <v>243559556</v>
      </c>
      <c r="L35" s="60">
        <v>235589818</v>
      </c>
      <c r="M35" s="60">
        <v>235589818</v>
      </c>
      <c r="N35" s="60">
        <v>226522398</v>
      </c>
      <c r="O35" s="60">
        <v>204757483</v>
      </c>
      <c r="P35" s="60">
        <v>257452485</v>
      </c>
      <c r="Q35" s="60">
        <v>257452485</v>
      </c>
      <c r="R35" s="60">
        <v>231230019</v>
      </c>
      <c r="S35" s="60">
        <v>230938962</v>
      </c>
      <c r="T35" s="60">
        <v>221494830</v>
      </c>
      <c r="U35" s="60">
        <v>221494830</v>
      </c>
      <c r="V35" s="60">
        <v>221494830</v>
      </c>
      <c r="W35" s="60">
        <v>226522398</v>
      </c>
      <c r="X35" s="60">
        <v>-5027568</v>
      </c>
      <c r="Y35" s="61">
        <v>-2.22</v>
      </c>
      <c r="Z35" s="62">
        <v>226522398</v>
      </c>
    </row>
    <row r="36" spans="1:26" ht="13.5">
      <c r="A36" s="58" t="s">
        <v>57</v>
      </c>
      <c r="B36" s="19">
        <v>914198003</v>
      </c>
      <c r="C36" s="19">
        <v>0</v>
      </c>
      <c r="D36" s="59">
        <v>909260362</v>
      </c>
      <c r="E36" s="60">
        <v>909261219</v>
      </c>
      <c r="F36" s="60">
        <v>909260362</v>
      </c>
      <c r="G36" s="60">
        <v>909260360</v>
      </c>
      <c r="H36" s="60">
        <v>909260360</v>
      </c>
      <c r="I36" s="60">
        <v>909260360</v>
      </c>
      <c r="J36" s="60">
        <v>909260361</v>
      </c>
      <c r="K36" s="60">
        <v>909266020</v>
      </c>
      <c r="L36" s="60">
        <v>909260358</v>
      </c>
      <c r="M36" s="60">
        <v>909260358</v>
      </c>
      <c r="N36" s="60">
        <v>909261219</v>
      </c>
      <c r="O36" s="60">
        <v>909261220</v>
      </c>
      <c r="P36" s="60">
        <v>909261219</v>
      </c>
      <c r="Q36" s="60">
        <v>909261219</v>
      </c>
      <c r="R36" s="60">
        <v>909261220</v>
      </c>
      <c r="S36" s="60">
        <v>900534766</v>
      </c>
      <c r="T36" s="60">
        <v>909435280</v>
      </c>
      <c r="U36" s="60">
        <v>909435280</v>
      </c>
      <c r="V36" s="60">
        <v>909435280</v>
      </c>
      <c r="W36" s="60">
        <v>909261219</v>
      </c>
      <c r="X36" s="60">
        <v>174061</v>
      </c>
      <c r="Y36" s="61">
        <v>0.02</v>
      </c>
      <c r="Z36" s="62">
        <v>909261219</v>
      </c>
    </row>
    <row r="37" spans="1:26" ht="13.5">
      <c r="A37" s="58" t="s">
        <v>58</v>
      </c>
      <c r="B37" s="19">
        <v>26843500</v>
      </c>
      <c r="C37" s="19">
        <v>0</v>
      </c>
      <c r="D37" s="59">
        <v>71929233</v>
      </c>
      <c r="E37" s="60">
        <v>74120005</v>
      </c>
      <c r="F37" s="60">
        <v>71929233</v>
      </c>
      <c r="G37" s="60">
        <v>71952579</v>
      </c>
      <c r="H37" s="60">
        <v>72113436</v>
      </c>
      <c r="I37" s="60">
        <v>72113436</v>
      </c>
      <c r="J37" s="60">
        <v>74809279</v>
      </c>
      <c r="K37" s="60">
        <v>72525644</v>
      </c>
      <c r="L37" s="60">
        <v>72893566</v>
      </c>
      <c r="M37" s="60">
        <v>72893566</v>
      </c>
      <c r="N37" s="60">
        <v>74120005</v>
      </c>
      <c r="O37" s="60">
        <v>73837415</v>
      </c>
      <c r="P37" s="60">
        <v>73717003</v>
      </c>
      <c r="Q37" s="60">
        <v>73717003</v>
      </c>
      <c r="R37" s="60">
        <v>75819030</v>
      </c>
      <c r="S37" s="60">
        <v>76540293</v>
      </c>
      <c r="T37" s="60">
        <v>71118505</v>
      </c>
      <c r="U37" s="60">
        <v>71118505</v>
      </c>
      <c r="V37" s="60">
        <v>71118505</v>
      </c>
      <c r="W37" s="60">
        <v>74120005</v>
      </c>
      <c r="X37" s="60">
        <v>-3001500</v>
      </c>
      <c r="Y37" s="61">
        <v>-4.05</v>
      </c>
      <c r="Z37" s="62">
        <v>74120005</v>
      </c>
    </row>
    <row r="38" spans="1:26" ht="13.5">
      <c r="A38" s="58" t="s">
        <v>59</v>
      </c>
      <c r="B38" s="19">
        <v>11181070</v>
      </c>
      <c r="C38" s="19">
        <v>0</v>
      </c>
      <c r="D38" s="59">
        <v>6825840</v>
      </c>
      <c r="E38" s="60">
        <v>6825840</v>
      </c>
      <c r="F38" s="60">
        <v>6825840</v>
      </c>
      <c r="G38" s="60">
        <v>6825840</v>
      </c>
      <c r="H38" s="60">
        <v>6825840</v>
      </c>
      <c r="I38" s="60">
        <v>6825840</v>
      </c>
      <c r="J38" s="60">
        <v>6825840</v>
      </c>
      <c r="K38" s="60">
        <v>6825840</v>
      </c>
      <c r="L38" s="60">
        <v>6825840</v>
      </c>
      <c r="M38" s="60">
        <v>6825840</v>
      </c>
      <c r="N38" s="60">
        <v>6825840</v>
      </c>
      <c r="O38" s="60">
        <v>6825840</v>
      </c>
      <c r="P38" s="60">
        <v>6825840</v>
      </c>
      <c r="Q38" s="60">
        <v>6825840</v>
      </c>
      <c r="R38" s="60">
        <v>6825840</v>
      </c>
      <c r="S38" s="60">
        <v>6825840</v>
      </c>
      <c r="T38" s="60">
        <v>6825840</v>
      </c>
      <c r="U38" s="60">
        <v>6825840</v>
      </c>
      <c r="V38" s="60">
        <v>6825840</v>
      </c>
      <c r="W38" s="60">
        <v>6825840</v>
      </c>
      <c r="X38" s="60">
        <v>0</v>
      </c>
      <c r="Y38" s="61">
        <v>0</v>
      </c>
      <c r="Z38" s="62">
        <v>6825840</v>
      </c>
    </row>
    <row r="39" spans="1:26" ht="13.5">
      <c r="A39" s="58" t="s">
        <v>60</v>
      </c>
      <c r="B39" s="19">
        <v>930038899</v>
      </c>
      <c r="C39" s="19">
        <v>0</v>
      </c>
      <c r="D39" s="59">
        <v>1033524190</v>
      </c>
      <c r="E39" s="60">
        <v>1054837772</v>
      </c>
      <c r="F39" s="60">
        <v>1033524190</v>
      </c>
      <c r="G39" s="60">
        <v>1016147971</v>
      </c>
      <c r="H39" s="60">
        <v>1001963925</v>
      </c>
      <c r="I39" s="60">
        <v>1001963925</v>
      </c>
      <c r="J39" s="60">
        <v>991783124</v>
      </c>
      <c r="K39" s="60">
        <v>1073474092</v>
      </c>
      <c r="L39" s="60">
        <v>1065130770</v>
      </c>
      <c r="M39" s="60">
        <v>1065130770</v>
      </c>
      <c r="N39" s="60">
        <v>1054837772</v>
      </c>
      <c r="O39" s="60">
        <v>1033355448</v>
      </c>
      <c r="P39" s="60">
        <v>1086170861</v>
      </c>
      <c r="Q39" s="60">
        <v>1086170861</v>
      </c>
      <c r="R39" s="60">
        <v>1057846369</v>
      </c>
      <c r="S39" s="60">
        <v>1048107595</v>
      </c>
      <c r="T39" s="60">
        <v>1052985765</v>
      </c>
      <c r="U39" s="60">
        <v>1052985765</v>
      </c>
      <c r="V39" s="60">
        <v>1052985765</v>
      </c>
      <c r="W39" s="60">
        <v>1054837772</v>
      </c>
      <c r="X39" s="60">
        <v>-1852007</v>
      </c>
      <c r="Y39" s="61">
        <v>-0.18</v>
      </c>
      <c r="Z39" s="62">
        <v>1054837772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54450623</v>
      </c>
      <c r="C42" s="19">
        <v>0</v>
      </c>
      <c r="D42" s="59">
        <v>538890843</v>
      </c>
      <c r="E42" s="60">
        <v>71671296</v>
      </c>
      <c r="F42" s="60">
        <v>93336447</v>
      </c>
      <c r="G42" s="60">
        <v>-10877041</v>
      </c>
      <c r="H42" s="60">
        <v>-6676761</v>
      </c>
      <c r="I42" s="60">
        <v>75782645</v>
      </c>
      <c r="J42" s="60">
        <v>-8197564</v>
      </c>
      <c r="K42" s="60">
        <v>93063542</v>
      </c>
      <c r="L42" s="60">
        <v>-2465410</v>
      </c>
      <c r="M42" s="60">
        <v>82400568</v>
      </c>
      <c r="N42" s="60">
        <v>-7139837</v>
      </c>
      <c r="O42" s="60">
        <v>-35139809</v>
      </c>
      <c r="P42" s="60">
        <v>59148327</v>
      </c>
      <c r="Q42" s="60">
        <v>16868681</v>
      </c>
      <c r="R42" s="60">
        <v>-11295668</v>
      </c>
      <c r="S42" s="60">
        <v>-6202281</v>
      </c>
      <c r="T42" s="60">
        <v>-21942169</v>
      </c>
      <c r="U42" s="60">
        <v>-39440118</v>
      </c>
      <c r="V42" s="60">
        <v>135611776</v>
      </c>
      <c r="W42" s="60">
        <v>71671296</v>
      </c>
      <c r="X42" s="60">
        <v>63940480</v>
      </c>
      <c r="Y42" s="61">
        <v>89.21</v>
      </c>
      <c r="Z42" s="62">
        <v>71671296</v>
      </c>
    </row>
    <row r="43" spans="1:26" ht="13.5">
      <c r="A43" s="58" t="s">
        <v>63</v>
      </c>
      <c r="B43" s="19">
        <v>-65062691</v>
      </c>
      <c r="C43" s="19">
        <v>0</v>
      </c>
      <c r="D43" s="59">
        <v>-145145184</v>
      </c>
      <c r="E43" s="60">
        <v>-129245184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-7812686</v>
      </c>
      <c r="Q43" s="60">
        <v>-7812686</v>
      </c>
      <c r="R43" s="60">
        <v>0</v>
      </c>
      <c r="S43" s="60">
        <v>0</v>
      </c>
      <c r="T43" s="60">
        <v>0</v>
      </c>
      <c r="U43" s="60">
        <v>0</v>
      </c>
      <c r="V43" s="60">
        <v>-7812686</v>
      </c>
      <c r="W43" s="60">
        <v>-129245184</v>
      </c>
      <c r="X43" s="60">
        <v>121432498</v>
      </c>
      <c r="Y43" s="61">
        <v>-93.96</v>
      </c>
      <c r="Z43" s="62">
        <v>-129245184</v>
      </c>
    </row>
    <row r="44" spans="1:26" ht="13.5">
      <c r="A44" s="58" t="s">
        <v>64</v>
      </c>
      <c r="B44" s="19">
        <v>421020</v>
      </c>
      <c r="C44" s="19">
        <v>0</v>
      </c>
      <c r="D44" s="59">
        <v>0</v>
      </c>
      <c r="E44" s="60">
        <v>-517932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-517932</v>
      </c>
      <c r="X44" s="60">
        <v>517932</v>
      </c>
      <c r="Y44" s="61">
        <v>-100</v>
      </c>
      <c r="Z44" s="62">
        <v>-517932</v>
      </c>
    </row>
    <row r="45" spans="1:26" ht="13.5">
      <c r="A45" s="70" t="s">
        <v>65</v>
      </c>
      <c r="B45" s="22">
        <v>19587777</v>
      </c>
      <c r="C45" s="22">
        <v>0</v>
      </c>
      <c r="D45" s="99">
        <v>393745659</v>
      </c>
      <c r="E45" s="100">
        <v>245270000</v>
      </c>
      <c r="F45" s="100">
        <v>93336482</v>
      </c>
      <c r="G45" s="100">
        <v>82459441</v>
      </c>
      <c r="H45" s="100">
        <v>75782680</v>
      </c>
      <c r="I45" s="100">
        <v>75782680</v>
      </c>
      <c r="J45" s="100">
        <v>67585116</v>
      </c>
      <c r="K45" s="100">
        <v>160648658</v>
      </c>
      <c r="L45" s="100">
        <v>158183248</v>
      </c>
      <c r="M45" s="100">
        <v>158183248</v>
      </c>
      <c r="N45" s="100">
        <v>151043411</v>
      </c>
      <c r="O45" s="100">
        <v>115903602</v>
      </c>
      <c r="P45" s="100">
        <v>167239243</v>
      </c>
      <c r="Q45" s="100">
        <v>151043411</v>
      </c>
      <c r="R45" s="100">
        <v>155943575</v>
      </c>
      <c r="S45" s="100">
        <v>149741294</v>
      </c>
      <c r="T45" s="100">
        <v>127799125</v>
      </c>
      <c r="U45" s="100">
        <v>127799125</v>
      </c>
      <c r="V45" s="100">
        <v>127799125</v>
      </c>
      <c r="W45" s="100">
        <v>245270000</v>
      </c>
      <c r="X45" s="100">
        <v>-117470875</v>
      </c>
      <c r="Y45" s="101">
        <v>-47.89</v>
      </c>
      <c r="Z45" s="102">
        <v>245270000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3432120</v>
      </c>
      <c r="C49" s="52">
        <v>0</v>
      </c>
      <c r="D49" s="129">
        <v>59209</v>
      </c>
      <c r="E49" s="54">
        <v>76104</v>
      </c>
      <c r="F49" s="54">
        <v>0</v>
      </c>
      <c r="G49" s="54">
        <v>0</v>
      </c>
      <c r="H49" s="54">
        <v>0</v>
      </c>
      <c r="I49" s="54">
        <v>47495758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51063191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92.46610338614387</v>
      </c>
      <c r="C58" s="5">
        <f>IF(C67=0,0,+(C76/C67)*100)</f>
        <v>0</v>
      </c>
      <c r="D58" s="6">
        <f aca="true" t="shared" si="6" ref="D58:Z58">IF(D67=0,0,+(D76/D67)*100)</f>
        <v>99.99998447340705</v>
      </c>
      <c r="E58" s="7">
        <f t="shared" si="6"/>
        <v>99.99998447340705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100.00005324629339</v>
      </c>
      <c r="O58" s="7">
        <f t="shared" si="6"/>
        <v>100</v>
      </c>
      <c r="P58" s="7">
        <f t="shared" si="6"/>
        <v>100</v>
      </c>
      <c r="Q58" s="7">
        <f t="shared" si="6"/>
        <v>100.00002898195382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100.00000705543029</v>
      </c>
      <c r="W58" s="7">
        <f t="shared" si="6"/>
        <v>99.99998447340705</v>
      </c>
      <c r="X58" s="7">
        <f t="shared" si="6"/>
        <v>0</v>
      </c>
      <c r="Y58" s="7">
        <f t="shared" si="6"/>
        <v>0</v>
      </c>
      <c r="Z58" s="8">
        <f t="shared" si="6"/>
        <v>99.99998447340705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100.0000535727966</v>
      </c>
      <c r="O59" s="10">
        <f t="shared" si="7"/>
        <v>100</v>
      </c>
      <c r="P59" s="10">
        <f t="shared" si="7"/>
        <v>100</v>
      </c>
      <c r="Q59" s="10">
        <f t="shared" si="7"/>
        <v>100.0000292988521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100.00000716128774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99.99977301770689</v>
      </c>
      <c r="E60" s="13">
        <f t="shared" si="7"/>
        <v>99.99977301770689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</v>
      </c>
      <c r="W60" s="13">
        <f t="shared" si="7"/>
        <v>99.99977301770689</v>
      </c>
      <c r="X60" s="13">
        <f t="shared" si="7"/>
        <v>0</v>
      </c>
      <c r="Y60" s="13">
        <f t="shared" si="7"/>
        <v>0</v>
      </c>
      <c r="Z60" s="14">
        <f t="shared" si="7"/>
        <v>99.99977301770689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99.99977301770689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17412875</v>
      </c>
      <c r="C67" s="24"/>
      <c r="D67" s="25">
        <v>12881126</v>
      </c>
      <c r="E67" s="26">
        <v>12881126</v>
      </c>
      <c r="F67" s="26">
        <v>410287</v>
      </c>
      <c r="G67" s="26">
        <v>971634</v>
      </c>
      <c r="H67" s="26">
        <v>874589</v>
      </c>
      <c r="I67" s="26">
        <v>2256510</v>
      </c>
      <c r="J67" s="26">
        <v>610603</v>
      </c>
      <c r="K67" s="26">
        <v>5163521</v>
      </c>
      <c r="L67" s="26">
        <v>552197</v>
      </c>
      <c r="M67" s="26">
        <v>6326321</v>
      </c>
      <c r="N67" s="26">
        <v>1878065</v>
      </c>
      <c r="O67" s="26">
        <v>839576</v>
      </c>
      <c r="P67" s="26">
        <v>732782</v>
      </c>
      <c r="Q67" s="26">
        <v>3450423</v>
      </c>
      <c r="R67" s="26">
        <v>345069</v>
      </c>
      <c r="S67" s="26">
        <v>356169</v>
      </c>
      <c r="T67" s="26">
        <v>1438988</v>
      </c>
      <c r="U67" s="26">
        <v>2140226</v>
      </c>
      <c r="V67" s="26">
        <v>14173480</v>
      </c>
      <c r="W67" s="26">
        <v>12881126</v>
      </c>
      <c r="X67" s="26"/>
      <c r="Y67" s="25"/>
      <c r="Z67" s="27">
        <v>12881126</v>
      </c>
    </row>
    <row r="68" spans="1:26" ht="13.5" hidden="1">
      <c r="A68" s="37" t="s">
        <v>31</v>
      </c>
      <c r="B68" s="19">
        <v>16101007</v>
      </c>
      <c r="C68" s="19"/>
      <c r="D68" s="20">
        <v>12000000</v>
      </c>
      <c r="E68" s="21">
        <v>12000000</v>
      </c>
      <c r="F68" s="21">
        <v>394225</v>
      </c>
      <c r="G68" s="21">
        <v>969056</v>
      </c>
      <c r="H68" s="21">
        <v>861227</v>
      </c>
      <c r="I68" s="21">
        <v>2224508</v>
      </c>
      <c r="J68" s="21">
        <v>558290</v>
      </c>
      <c r="K68" s="21">
        <v>5150707</v>
      </c>
      <c r="L68" s="21">
        <v>531624</v>
      </c>
      <c r="M68" s="21">
        <v>6240621</v>
      </c>
      <c r="N68" s="21">
        <v>1866619</v>
      </c>
      <c r="O68" s="21">
        <v>819316</v>
      </c>
      <c r="P68" s="21">
        <v>727168</v>
      </c>
      <c r="Q68" s="21">
        <v>3413103</v>
      </c>
      <c r="R68" s="21">
        <v>331934</v>
      </c>
      <c r="S68" s="21">
        <v>326749</v>
      </c>
      <c r="T68" s="21">
        <v>1427054</v>
      </c>
      <c r="U68" s="21">
        <v>2085737</v>
      </c>
      <c r="V68" s="21">
        <v>13963969</v>
      </c>
      <c r="W68" s="21">
        <v>12000000</v>
      </c>
      <c r="X68" s="21"/>
      <c r="Y68" s="20"/>
      <c r="Z68" s="23">
        <v>12000000</v>
      </c>
    </row>
    <row r="69" spans="1:26" ht="13.5" hidden="1">
      <c r="A69" s="38" t="s">
        <v>32</v>
      </c>
      <c r="B69" s="19">
        <v>263505</v>
      </c>
      <c r="C69" s="19"/>
      <c r="D69" s="20">
        <v>881126</v>
      </c>
      <c r="E69" s="21">
        <v>881126</v>
      </c>
      <c r="F69" s="21">
        <v>16062</v>
      </c>
      <c r="G69" s="21">
        <v>2578</v>
      </c>
      <c r="H69" s="21">
        <v>13362</v>
      </c>
      <c r="I69" s="21">
        <v>32002</v>
      </c>
      <c r="J69" s="21">
        <v>52313</v>
      </c>
      <c r="K69" s="21">
        <v>12814</v>
      </c>
      <c r="L69" s="21">
        <v>20573</v>
      </c>
      <c r="M69" s="21">
        <v>85700</v>
      </c>
      <c r="N69" s="21">
        <v>11446</v>
      </c>
      <c r="O69" s="21">
        <v>20260</v>
      </c>
      <c r="P69" s="21">
        <v>5614</v>
      </c>
      <c r="Q69" s="21">
        <v>37320</v>
      </c>
      <c r="R69" s="21">
        <v>13135</v>
      </c>
      <c r="S69" s="21">
        <v>29420</v>
      </c>
      <c r="T69" s="21">
        <v>11934</v>
      </c>
      <c r="U69" s="21">
        <v>54489</v>
      </c>
      <c r="V69" s="21">
        <v>209511</v>
      </c>
      <c r="W69" s="21">
        <v>881126</v>
      </c>
      <c r="X69" s="21"/>
      <c r="Y69" s="20"/>
      <c r="Z69" s="23">
        <v>881126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263505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881126</v>
      </c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881126</v>
      </c>
      <c r="E74" s="21">
        <v>881126</v>
      </c>
      <c r="F74" s="21">
        <v>16062</v>
      </c>
      <c r="G74" s="21">
        <v>2578</v>
      </c>
      <c r="H74" s="21">
        <v>13362</v>
      </c>
      <c r="I74" s="21">
        <v>32002</v>
      </c>
      <c r="J74" s="21">
        <v>52313</v>
      </c>
      <c r="K74" s="21">
        <v>12814</v>
      </c>
      <c r="L74" s="21">
        <v>20573</v>
      </c>
      <c r="M74" s="21">
        <v>85700</v>
      </c>
      <c r="N74" s="21">
        <v>11446</v>
      </c>
      <c r="O74" s="21">
        <v>20260</v>
      </c>
      <c r="P74" s="21">
        <v>5614</v>
      </c>
      <c r="Q74" s="21">
        <v>37320</v>
      </c>
      <c r="R74" s="21">
        <v>13135</v>
      </c>
      <c r="S74" s="21">
        <v>29420</v>
      </c>
      <c r="T74" s="21">
        <v>11934</v>
      </c>
      <c r="U74" s="21">
        <v>54489</v>
      </c>
      <c r="V74" s="21">
        <v>209511</v>
      </c>
      <c r="W74" s="21"/>
      <c r="X74" s="21"/>
      <c r="Y74" s="20"/>
      <c r="Z74" s="23">
        <v>881126</v>
      </c>
    </row>
    <row r="75" spans="1:26" ht="13.5" hidden="1">
      <c r="A75" s="40" t="s">
        <v>110</v>
      </c>
      <c r="B75" s="28">
        <v>1048363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16101007</v>
      </c>
      <c r="C76" s="32"/>
      <c r="D76" s="33">
        <v>12881124</v>
      </c>
      <c r="E76" s="34">
        <v>12881124</v>
      </c>
      <c r="F76" s="34">
        <v>410287</v>
      </c>
      <c r="G76" s="34">
        <v>971634</v>
      </c>
      <c r="H76" s="34">
        <v>874589</v>
      </c>
      <c r="I76" s="34">
        <v>2256510</v>
      </c>
      <c r="J76" s="34">
        <v>610603</v>
      </c>
      <c r="K76" s="34">
        <v>5163521</v>
      </c>
      <c r="L76" s="34">
        <v>552197</v>
      </c>
      <c r="M76" s="34">
        <v>6326321</v>
      </c>
      <c r="N76" s="34">
        <v>1878066</v>
      </c>
      <c r="O76" s="34">
        <v>839576</v>
      </c>
      <c r="P76" s="34">
        <v>732782</v>
      </c>
      <c r="Q76" s="34">
        <v>3450424</v>
      </c>
      <c r="R76" s="34">
        <v>345069</v>
      </c>
      <c r="S76" s="34">
        <v>356169</v>
      </c>
      <c r="T76" s="34">
        <v>1438988</v>
      </c>
      <c r="U76" s="34">
        <v>2140226</v>
      </c>
      <c r="V76" s="34">
        <v>14173481</v>
      </c>
      <c r="W76" s="34">
        <v>12881124</v>
      </c>
      <c r="X76" s="34"/>
      <c r="Y76" s="33"/>
      <c r="Z76" s="35">
        <v>12881124</v>
      </c>
    </row>
    <row r="77" spans="1:26" ht="13.5" hidden="1">
      <c r="A77" s="37" t="s">
        <v>31</v>
      </c>
      <c r="B77" s="19">
        <v>16101007</v>
      </c>
      <c r="C77" s="19"/>
      <c r="D77" s="20">
        <v>12000000</v>
      </c>
      <c r="E77" s="21">
        <v>12000000</v>
      </c>
      <c r="F77" s="21">
        <v>394225</v>
      </c>
      <c r="G77" s="21">
        <v>969056</v>
      </c>
      <c r="H77" s="21">
        <v>861227</v>
      </c>
      <c r="I77" s="21">
        <v>2224508</v>
      </c>
      <c r="J77" s="21">
        <v>558290</v>
      </c>
      <c r="K77" s="21">
        <v>5150707</v>
      </c>
      <c r="L77" s="21">
        <v>531624</v>
      </c>
      <c r="M77" s="21">
        <v>6240621</v>
      </c>
      <c r="N77" s="21">
        <v>1866620</v>
      </c>
      <c r="O77" s="21">
        <v>819316</v>
      </c>
      <c r="P77" s="21">
        <v>727168</v>
      </c>
      <c r="Q77" s="21">
        <v>3413104</v>
      </c>
      <c r="R77" s="21">
        <v>331934</v>
      </c>
      <c r="S77" s="21">
        <v>326749</v>
      </c>
      <c r="T77" s="21">
        <v>1427054</v>
      </c>
      <c r="U77" s="21">
        <v>2085737</v>
      </c>
      <c r="V77" s="21">
        <v>13963970</v>
      </c>
      <c r="W77" s="21">
        <v>12000000</v>
      </c>
      <c r="X77" s="21"/>
      <c r="Y77" s="20"/>
      <c r="Z77" s="23">
        <v>12000000</v>
      </c>
    </row>
    <row r="78" spans="1:26" ht="13.5" hidden="1">
      <c r="A78" s="38" t="s">
        <v>32</v>
      </c>
      <c r="B78" s="19"/>
      <c r="C78" s="19"/>
      <c r="D78" s="20">
        <v>881124</v>
      </c>
      <c r="E78" s="21">
        <v>881124</v>
      </c>
      <c r="F78" s="21">
        <v>16062</v>
      </c>
      <c r="G78" s="21">
        <v>2578</v>
      </c>
      <c r="H78" s="21">
        <v>13362</v>
      </c>
      <c r="I78" s="21">
        <v>32002</v>
      </c>
      <c r="J78" s="21">
        <v>52313</v>
      </c>
      <c r="K78" s="21">
        <v>12814</v>
      </c>
      <c r="L78" s="21">
        <v>20573</v>
      </c>
      <c r="M78" s="21">
        <v>85700</v>
      </c>
      <c r="N78" s="21">
        <v>11446</v>
      </c>
      <c r="O78" s="21">
        <v>20260</v>
      </c>
      <c r="P78" s="21">
        <v>5614</v>
      </c>
      <c r="Q78" s="21">
        <v>37320</v>
      </c>
      <c r="R78" s="21">
        <v>13135</v>
      </c>
      <c r="S78" s="21">
        <v>29420</v>
      </c>
      <c r="T78" s="21">
        <v>11934</v>
      </c>
      <c r="U78" s="21">
        <v>54489</v>
      </c>
      <c r="V78" s="21">
        <v>209511</v>
      </c>
      <c r="W78" s="21">
        <v>881124</v>
      </c>
      <c r="X78" s="21"/>
      <c r="Y78" s="20"/>
      <c r="Z78" s="23">
        <v>881124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881124</v>
      </c>
      <c r="E82" s="21">
        <v>881124</v>
      </c>
      <c r="F82" s="21">
        <v>16062</v>
      </c>
      <c r="G82" s="21">
        <v>2578</v>
      </c>
      <c r="H82" s="21">
        <v>13362</v>
      </c>
      <c r="I82" s="21">
        <v>32002</v>
      </c>
      <c r="J82" s="21">
        <v>52313</v>
      </c>
      <c r="K82" s="21">
        <v>12814</v>
      </c>
      <c r="L82" s="21">
        <v>20573</v>
      </c>
      <c r="M82" s="21">
        <v>85700</v>
      </c>
      <c r="N82" s="21">
        <v>11446</v>
      </c>
      <c r="O82" s="21">
        <v>20260</v>
      </c>
      <c r="P82" s="21">
        <v>5614</v>
      </c>
      <c r="Q82" s="21">
        <v>37320</v>
      </c>
      <c r="R82" s="21">
        <v>13135</v>
      </c>
      <c r="S82" s="21">
        <v>29420</v>
      </c>
      <c r="T82" s="21">
        <v>11934</v>
      </c>
      <c r="U82" s="21">
        <v>54489</v>
      </c>
      <c r="V82" s="21">
        <v>209511</v>
      </c>
      <c r="W82" s="21">
        <v>881124</v>
      </c>
      <c r="X82" s="21"/>
      <c r="Y82" s="20"/>
      <c r="Z82" s="23">
        <v>881124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23131090</v>
      </c>
      <c r="D5" s="357">
        <f t="shared" si="0"/>
        <v>0</v>
      </c>
      <c r="E5" s="356">
        <f t="shared" si="0"/>
        <v>11671791</v>
      </c>
      <c r="F5" s="358">
        <f t="shared" si="0"/>
        <v>600000</v>
      </c>
      <c r="G5" s="358">
        <f t="shared" si="0"/>
        <v>449078</v>
      </c>
      <c r="H5" s="356">
        <f t="shared" si="0"/>
        <v>799578</v>
      </c>
      <c r="I5" s="356">
        <f t="shared" si="0"/>
        <v>1751755</v>
      </c>
      <c r="J5" s="358">
        <f t="shared" si="0"/>
        <v>3000411</v>
      </c>
      <c r="K5" s="358">
        <f t="shared" si="0"/>
        <v>563991</v>
      </c>
      <c r="L5" s="356">
        <f t="shared" si="0"/>
        <v>512564</v>
      </c>
      <c r="M5" s="356">
        <f t="shared" si="0"/>
        <v>415335</v>
      </c>
      <c r="N5" s="358">
        <f t="shared" si="0"/>
        <v>1491890</v>
      </c>
      <c r="O5" s="358">
        <f t="shared" si="0"/>
        <v>691147</v>
      </c>
      <c r="P5" s="356">
        <f t="shared" si="0"/>
        <v>843214</v>
      </c>
      <c r="Q5" s="356">
        <f t="shared" si="0"/>
        <v>154023</v>
      </c>
      <c r="R5" s="358">
        <f t="shared" si="0"/>
        <v>1688384</v>
      </c>
      <c r="S5" s="358">
        <f t="shared" si="0"/>
        <v>1453500</v>
      </c>
      <c r="T5" s="356">
        <f t="shared" si="0"/>
        <v>0</v>
      </c>
      <c r="U5" s="356">
        <f t="shared" si="0"/>
        <v>7525816</v>
      </c>
      <c r="V5" s="358">
        <f t="shared" si="0"/>
        <v>8979316</v>
      </c>
      <c r="W5" s="358">
        <f t="shared" si="0"/>
        <v>15160001</v>
      </c>
      <c r="X5" s="356">
        <f t="shared" si="0"/>
        <v>600000</v>
      </c>
      <c r="Y5" s="358">
        <f t="shared" si="0"/>
        <v>14560001</v>
      </c>
      <c r="Z5" s="359">
        <f>+IF(X5&lt;&gt;0,+(Y5/X5)*100,0)</f>
        <v>2426.666833333333</v>
      </c>
      <c r="AA5" s="360">
        <f>+AA6+AA8+AA11+AA13+AA15</f>
        <v>600000</v>
      </c>
    </row>
    <row r="6" spans="1:27" ht="13.5">
      <c r="A6" s="361" t="s">
        <v>205</v>
      </c>
      <c r="B6" s="142"/>
      <c r="C6" s="60">
        <f>+C7</f>
        <v>23131090</v>
      </c>
      <c r="D6" s="340">
        <f aca="true" t="shared" si="1" ref="D6:AA6">+D7</f>
        <v>0</v>
      </c>
      <c r="E6" s="60">
        <f t="shared" si="1"/>
        <v>11671791</v>
      </c>
      <c r="F6" s="59">
        <f t="shared" si="1"/>
        <v>0</v>
      </c>
      <c r="G6" s="59">
        <f t="shared" si="1"/>
        <v>440348</v>
      </c>
      <c r="H6" s="60">
        <f t="shared" si="1"/>
        <v>795108</v>
      </c>
      <c r="I6" s="60">
        <f t="shared" si="1"/>
        <v>1728825</v>
      </c>
      <c r="J6" s="59">
        <f t="shared" si="1"/>
        <v>2964281</v>
      </c>
      <c r="K6" s="59">
        <f t="shared" si="1"/>
        <v>562696</v>
      </c>
      <c r="L6" s="60">
        <f t="shared" si="1"/>
        <v>506564</v>
      </c>
      <c r="M6" s="60">
        <f t="shared" si="1"/>
        <v>218087</v>
      </c>
      <c r="N6" s="59">
        <f t="shared" si="1"/>
        <v>1287347</v>
      </c>
      <c r="O6" s="59">
        <f t="shared" si="1"/>
        <v>691147</v>
      </c>
      <c r="P6" s="60">
        <f t="shared" si="1"/>
        <v>711293</v>
      </c>
      <c r="Q6" s="60">
        <f t="shared" si="1"/>
        <v>154023</v>
      </c>
      <c r="R6" s="59">
        <f t="shared" si="1"/>
        <v>1556463</v>
      </c>
      <c r="S6" s="59">
        <f t="shared" si="1"/>
        <v>1453500</v>
      </c>
      <c r="T6" s="60">
        <f t="shared" si="1"/>
        <v>0</v>
      </c>
      <c r="U6" s="60">
        <f t="shared" si="1"/>
        <v>7294710</v>
      </c>
      <c r="V6" s="59">
        <f t="shared" si="1"/>
        <v>8748210</v>
      </c>
      <c r="W6" s="59">
        <f t="shared" si="1"/>
        <v>14556301</v>
      </c>
      <c r="X6" s="60">
        <f t="shared" si="1"/>
        <v>0</v>
      </c>
      <c r="Y6" s="59">
        <f t="shared" si="1"/>
        <v>14556301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23131090</v>
      </c>
      <c r="D7" s="340"/>
      <c r="E7" s="60">
        <v>11671791</v>
      </c>
      <c r="F7" s="59"/>
      <c r="G7" s="59">
        <v>440348</v>
      </c>
      <c r="H7" s="60">
        <v>795108</v>
      </c>
      <c r="I7" s="60">
        <v>1728825</v>
      </c>
      <c r="J7" s="59">
        <v>2964281</v>
      </c>
      <c r="K7" s="59">
        <v>562696</v>
      </c>
      <c r="L7" s="60">
        <v>506564</v>
      </c>
      <c r="M7" s="60">
        <v>218087</v>
      </c>
      <c r="N7" s="59">
        <v>1287347</v>
      </c>
      <c r="O7" s="59">
        <v>691147</v>
      </c>
      <c r="P7" s="60">
        <v>711293</v>
      </c>
      <c r="Q7" s="60">
        <v>154023</v>
      </c>
      <c r="R7" s="59">
        <v>1556463</v>
      </c>
      <c r="S7" s="59">
        <v>1453500</v>
      </c>
      <c r="T7" s="60"/>
      <c r="U7" s="60">
        <v>7294710</v>
      </c>
      <c r="V7" s="59">
        <v>8748210</v>
      </c>
      <c r="W7" s="59">
        <v>14556301</v>
      </c>
      <c r="X7" s="60"/>
      <c r="Y7" s="59">
        <v>14556301</v>
      </c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131921</v>
      </c>
      <c r="Q8" s="60">
        <f t="shared" si="2"/>
        <v>0</v>
      </c>
      <c r="R8" s="59">
        <f t="shared" si="2"/>
        <v>131921</v>
      </c>
      <c r="S8" s="59">
        <f t="shared" si="2"/>
        <v>0</v>
      </c>
      <c r="T8" s="60">
        <f t="shared" si="2"/>
        <v>0</v>
      </c>
      <c r="U8" s="60">
        <f t="shared" si="2"/>
        <v>231106</v>
      </c>
      <c r="V8" s="59">
        <f t="shared" si="2"/>
        <v>231106</v>
      </c>
      <c r="W8" s="59">
        <f t="shared" si="2"/>
        <v>363027</v>
      </c>
      <c r="X8" s="60">
        <f t="shared" si="2"/>
        <v>600000</v>
      </c>
      <c r="Y8" s="59">
        <f t="shared" si="2"/>
        <v>-236973</v>
      </c>
      <c r="Z8" s="61">
        <f>+IF(X8&lt;&gt;0,+(Y8/X8)*100,0)</f>
        <v>-39.4955</v>
      </c>
      <c r="AA8" s="62">
        <f>SUM(AA9:AA10)</f>
        <v>600000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>
        <v>600000</v>
      </c>
      <c r="G10" s="59"/>
      <c r="H10" s="60"/>
      <c r="I10" s="60"/>
      <c r="J10" s="59"/>
      <c r="K10" s="59"/>
      <c r="L10" s="60"/>
      <c r="M10" s="60"/>
      <c r="N10" s="59"/>
      <c r="O10" s="59"/>
      <c r="P10" s="60">
        <v>131921</v>
      </c>
      <c r="Q10" s="60"/>
      <c r="R10" s="59">
        <v>131921</v>
      </c>
      <c r="S10" s="59"/>
      <c r="T10" s="60"/>
      <c r="U10" s="60">
        <v>231106</v>
      </c>
      <c r="V10" s="59">
        <v>231106</v>
      </c>
      <c r="W10" s="59">
        <v>363027</v>
      </c>
      <c r="X10" s="60">
        <v>600000</v>
      </c>
      <c r="Y10" s="59">
        <v>-236973</v>
      </c>
      <c r="Z10" s="61">
        <v>-39.5</v>
      </c>
      <c r="AA10" s="62">
        <v>600000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8730</v>
      </c>
      <c r="H15" s="60">
        <f t="shared" si="5"/>
        <v>4470</v>
      </c>
      <c r="I15" s="60">
        <f t="shared" si="5"/>
        <v>22930</v>
      </c>
      <c r="J15" s="59">
        <f t="shared" si="5"/>
        <v>36130</v>
      </c>
      <c r="K15" s="59">
        <f t="shared" si="5"/>
        <v>1295</v>
      </c>
      <c r="L15" s="60">
        <f t="shared" si="5"/>
        <v>6000</v>
      </c>
      <c r="M15" s="60">
        <f t="shared" si="5"/>
        <v>197248</v>
      </c>
      <c r="N15" s="59">
        <f t="shared" si="5"/>
        <v>204543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240673</v>
      </c>
      <c r="X15" s="60">
        <f t="shared" si="5"/>
        <v>0</v>
      </c>
      <c r="Y15" s="59">
        <f t="shared" si="5"/>
        <v>240673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>
        <v>8730</v>
      </c>
      <c r="H20" s="60">
        <v>4470</v>
      </c>
      <c r="I20" s="60">
        <v>22930</v>
      </c>
      <c r="J20" s="59">
        <v>36130</v>
      </c>
      <c r="K20" s="59">
        <v>1295</v>
      </c>
      <c r="L20" s="60">
        <v>6000</v>
      </c>
      <c r="M20" s="60">
        <v>197248</v>
      </c>
      <c r="N20" s="59">
        <v>204543</v>
      </c>
      <c r="O20" s="59"/>
      <c r="P20" s="60"/>
      <c r="Q20" s="60"/>
      <c r="R20" s="59"/>
      <c r="S20" s="59"/>
      <c r="T20" s="60"/>
      <c r="U20" s="60"/>
      <c r="V20" s="59"/>
      <c r="W20" s="59">
        <v>240673</v>
      </c>
      <c r="X20" s="60"/>
      <c r="Y20" s="59">
        <v>240673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13983840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13983840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1060013</v>
      </c>
      <c r="D40" s="344">
        <f t="shared" si="9"/>
        <v>0</v>
      </c>
      <c r="E40" s="343">
        <f t="shared" si="9"/>
        <v>0</v>
      </c>
      <c r="F40" s="345">
        <f t="shared" si="9"/>
        <v>24455840</v>
      </c>
      <c r="G40" s="345">
        <f t="shared" si="9"/>
        <v>254531</v>
      </c>
      <c r="H40" s="343">
        <f t="shared" si="9"/>
        <v>50915</v>
      </c>
      <c r="I40" s="343">
        <f t="shared" si="9"/>
        <v>154205</v>
      </c>
      <c r="J40" s="345">
        <f t="shared" si="9"/>
        <v>459651</v>
      </c>
      <c r="K40" s="345">
        <f t="shared" si="9"/>
        <v>260805</v>
      </c>
      <c r="L40" s="343">
        <f t="shared" si="9"/>
        <v>324802</v>
      </c>
      <c r="M40" s="343">
        <f t="shared" si="9"/>
        <v>67603</v>
      </c>
      <c r="N40" s="345">
        <f t="shared" si="9"/>
        <v>653210</v>
      </c>
      <c r="O40" s="345">
        <f t="shared" si="9"/>
        <v>115129</v>
      </c>
      <c r="P40" s="343">
        <f t="shared" si="9"/>
        <v>206448</v>
      </c>
      <c r="Q40" s="343">
        <f t="shared" si="9"/>
        <v>138104</v>
      </c>
      <c r="R40" s="345">
        <f t="shared" si="9"/>
        <v>459681</v>
      </c>
      <c r="S40" s="345">
        <f t="shared" si="9"/>
        <v>74379</v>
      </c>
      <c r="T40" s="343">
        <f t="shared" si="9"/>
        <v>346634</v>
      </c>
      <c r="U40" s="343">
        <f t="shared" si="9"/>
        <v>206423</v>
      </c>
      <c r="V40" s="345">
        <f t="shared" si="9"/>
        <v>627436</v>
      </c>
      <c r="W40" s="345">
        <f t="shared" si="9"/>
        <v>2199978</v>
      </c>
      <c r="X40" s="343">
        <f t="shared" si="9"/>
        <v>24455840</v>
      </c>
      <c r="Y40" s="345">
        <f t="shared" si="9"/>
        <v>-22255862</v>
      </c>
      <c r="Z40" s="336">
        <f>+IF(X40&lt;&gt;0,+(Y40/X40)*100,0)</f>
        <v>-91.00428363940883</v>
      </c>
      <c r="AA40" s="350">
        <f>SUM(AA41:AA49)</f>
        <v>24455840</v>
      </c>
    </row>
    <row r="41" spans="1:27" ht="13.5">
      <c r="A41" s="361" t="s">
        <v>248</v>
      </c>
      <c r="B41" s="142"/>
      <c r="C41" s="362">
        <v>437549</v>
      </c>
      <c r="D41" s="363"/>
      <c r="E41" s="362"/>
      <c r="F41" s="364">
        <v>1200000</v>
      </c>
      <c r="G41" s="364">
        <v>216023</v>
      </c>
      <c r="H41" s="362">
        <v>23915</v>
      </c>
      <c r="I41" s="362">
        <v>76815</v>
      </c>
      <c r="J41" s="364">
        <v>316753</v>
      </c>
      <c r="K41" s="364">
        <v>44240</v>
      </c>
      <c r="L41" s="362">
        <v>75802</v>
      </c>
      <c r="M41" s="362">
        <v>35503</v>
      </c>
      <c r="N41" s="364">
        <v>155545</v>
      </c>
      <c r="O41" s="364">
        <v>41729</v>
      </c>
      <c r="P41" s="362"/>
      <c r="Q41" s="362">
        <v>39699</v>
      </c>
      <c r="R41" s="364">
        <v>81428</v>
      </c>
      <c r="S41" s="364">
        <v>61639</v>
      </c>
      <c r="T41" s="362">
        <v>122993</v>
      </c>
      <c r="U41" s="362">
        <v>85050</v>
      </c>
      <c r="V41" s="364">
        <v>269682</v>
      </c>
      <c r="W41" s="364">
        <v>823408</v>
      </c>
      <c r="X41" s="362">
        <v>1200000</v>
      </c>
      <c r="Y41" s="364">
        <v>-376592</v>
      </c>
      <c r="Z41" s="365">
        <v>-31.38</v>
      </c>
      <c r="AA41" s="366">
        <v>1200000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165141</v>
      </c>
      <c r="D43" s="369"/>
      <c r="E43" s="305"/>
      <c r="F43" s="370">
        <v>1855499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47935</v>
      </c>
      <c r="Q43" s="305"/>
      <c r="R43" s="370">
        <v>47935</v>
      </c>
      <c r="S43" s="370"/>
      <c r="T43" s="305"/>
      <c r="U43" s="305">
        <v>25980</v>
      </c>
      <c r="V43" s="370">
        <v>25980</v>
      </c>
      <c r="W43" s="370">
        <v>73915</v>
      </c>
      <c r="X43" s="305">
        <v>1855499</v>
      </c>
      <c r="Y43" s="370">
        <v>-1781584</v>
      </c>
      <c r="Z43" s="371">
        <v>-96.02</v>
      </c>
      <c r="AA43" s="303">
        <v>1855499</v>
      </c>
    </row>
    <row r="44" spans="1:27" ht="13.5">
      <c r="A44" s="361" t="s">
        <v>251</v>
      </c>
      <c r="B44" s="136"/>
      <c r="C44" s="60">
        <v>153917</v>
      </c>
      <c r="D44" s="368"/>
      <c r="E44" s="54"/>
      <c r="F44" s="53"/>
      <c r="G44" s="53">
        <v>38508</v>
      </c>
      <c r="H44" s="54">
        <v>27000</v>
      </c>
      <c r="I44" s="54">
        <v>39900</v>
      </c>
      <c r="J44" s="53">
        <v>105408</v>
      </c>
      <c r="K44" s="53">
        <v>14104</v>
      </c>
      <c r="L44" s="54">
        <v>249000</v>
      </c>
      <c r="M44" s="54">
        <v>32100</v>
      </c>
      <c r="N44" s="53">
        <v>295204</v>
      </c>
      <c r="O44" s="53"/>
      <c r="P44" s="54">
        <v>145908</v>
      </c>
      <c r="Q44" s="54">
        <v>98405</v>
      </c>
      <c r="R44" s="53">
        <v>244313</v>
      </c>
      <c r="S44" s="53"/>
      <c r="T44" s="54">
        <v>223641</v>
      </c>
      <c r="U44" s="54">
        <v>42117</v>
      </c>
      <c r="V44" s="53">
        <v>265758</v>
      </c>
      <c r="W44" s="53">
        <v>910683</v>
      </c>
      <c r="X44" s="54"/>
      <c r="Y44" s="53">
        <v>910683</v>
      </c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303406</v>
      </c>
      <c r="D48" s="368"/>
      <c r="E48" s="54"/>
      <c r="F48" s="53">
        <v>19671791</v>
      </c>
      <c r="G48" s="53"/>
      <c r="H48" s="54"/>
      <c r="I48" s="54">
        <v>37490</v>
      </c>
      <c r="J48" s="53">
        <v>37490</v>
      </c>
      <c r="K48" s="53">
        <v>202461</v>
      </c>
      <c r="L48" s="54"/>
      <c r="M48" s="54"/>
      <c r="N48" s="53">
        <v>202461</v>
      </c>
      <c r="O48" s="53">
        <v>73400</v>
      </c>
      <c r="P48" s="54">
        <v>12605</v>
      </c>
      <c r="Q48" s="54"/>
      <c r="R48" s="53">
        <v>86005</v>
      </c>
      <c r="S48" s="53">
        <v>12740</v>
      </c>
      <c r="T48" s="54"/>
      <c r="U48" s="54">
        <v>53276</v>
      </c>
      <c r="V48" s="53">
        <v>66016</v>
      </c>
      <c r="W48" s="53">
        <v>391972</v>
      </c>
      <c r="X48" s="54">
        <v>19671791</v>
      </c>
      <c r="Y48" s="53">
        <v>-19279819</v>
      </c>
      <c r="Z48" s="94">
        <v>-98.01</v>
      </c>
      <c r="AA48" s="95">
        <v>19671791</v>
      </c>
    </row>
    <row r="49" spans="1:27" ht="13.5">
      <c r="A49" s="361" t="s">
        <v>93</v>
      </c>
      <c r="B49" s="136"/>
      <c r="C49" s="54"/>
      <c r="D49" s="368"/>
      <c r="E49" s="54"/>
      <c r="F49" s="53">
        <v>1728550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1728550</v>
      </c>
      <c r="Y49" s="53">
        <v>-1728550</v>
      </c>
      <c r="Z49" s="94">
        <v>-100</v>
      </c>
      <c r="AA49" s="95">
        <v>1728550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24191103</v>
      </c>
      <c r="D60" s="346">
        <f t="shared" si="14"/>
        <v>0</v>
      </c>
      <c r="E60" s="219">
        <f t="shared" si="14"/>
        <v>25655631</v>
      </c>
      <c r="F60" s="264">
        <f t="shared" si="14"/>
        <v>25055840</v>
      </c>
      <c r="G60" s="264">
        <f t="shared" si="14"/>
        <v>703609</v>
      </c>
      <c r="H60" s="219">
        <f t="shared" si="14"/>
        <v>850493</v>
      </c>
      <c r="I60" s="219">
        <f t="shared" si="14"/>
        <v>1905960</v>
      </c>
      <c r="J60" s="264">
        <f t="shared" si="14"/>
        <v>3460062</v>
      </c>
      <c r="K60" s="264">
        <f t="shared" si="14"/>
        <v>824796</v>
      </c>
      <c r="L60" s="219">
        <f t="shared" si="14"/>
        <v>837366</v>
      </c>
      <c r="M60" s="219">
        <f t="shared" si="14"/>
        <v>482938</v>
      </c>
      <c r="N60" s="264">
        <f t="shared" si="14"/>
        <v>2145100</v>
      </c>
      <c r="O60" s="264">
        <f t="shared" si="14"/>
        <v>806276</v>
      </c>
      <c r="P60" s="219">
        <f t="shared" si="14"/>
        <v>1049662</v>
      </c>
      <c r="Q60" s="219">
        <f t="shared" si="14"/>
        <v>292127</v>
      </c>
      <c r="R60" s="264">
        <f t="shared" si="14"/>
        <v>2148065</v>
      </c>
      <c r="S60" s="264">
        <f t="shared" si="14"/>
        <v>1527879</v>
      </c>
      <c r="T60" s="219">
        <f t="shared" si="14"/>
        <v>346634</v>
      </c>
      <c r="U60" s="219">
        <f t="shared" si="14"/>
        <v>7732239</v>
      </c>
      <c r="V60" s="264">
        <f t="shared" si="14"/>
        <v>9606752</v>
      </c>
      <c r="W60" s="264">
        <f t="shared" si="14"/>
        <v>17359979</v>
      </c>
      <c r="X60" s="219">
        <f t="shared" si="14"/>
        <v>25055840</v>
      </c>
      <c r="Y60" s="264">
        <f t="shared" si="14"/>
        <v>-7695861</v>
      </c>
      <c r="Z60" s="337">
        <f>+IF(X60&lt;&gt;0,+(Y60/X60)*100,0)</f>
        <v>-30.714839334861654</v>
      </c>
      <c r="AA60" s="232">
        <f>+AA57+AA54+AA51+AA40+AA37+AA34+AA22+AA5</f>
        <v>25055840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175971925</v>
      </c>
      <c r="D5" s="153">
        <f>SUM(D6:D8)</f>
        <v>0</v>
      </c>
      <c r="E5" s="154">
        <f t="shared" si="0"/>
        <v>235568627</v>
      </c>
      <c r="F5" s="100">
        <f t="shared" si="0"/>
        <v>220612127</v>
      </c>
      <c r="G5" s="100">
        <f t="shared" si="0"/>
        <v>89487008</v>
      </c>
      <c r="H5" s="100">
        <f t="shared" si="0"/>
        <v>1215700</v>
      </c>
      <c r="I5" s="100">
        <f t="shared" si="0"/>
        <v>1474833</v>
      </c>
      <c r="J5" s="100">
        <f t="shared" si="0"/>
        <v>92177541</v>
      </c>
      <c r="K5" s="100">
        <f t="shared" si="0"/>
        <v>890065</v>
      </c>
      <c r="L5" s="100">
        <f t="shared" si="0"/>
        <v>71486792</v>
      </c>
      <c r="M5" s="100">
        <f t="shared" si="0"/>
        <v>9390524</v>
      </c>
      <c r="N5" s="100">
        <f t="shared" si="0"/>
        <v>81767381</v>
      </c>
      <c r="O5" s="100">
        <f t="shared" si="0"/>
        <v>3728197</v>
      </c>
      <c r="P5" s="100">
        <f t="shared" si="0"/>
        <v>1922313</v>
      </c>
      <c r="Q5" s="100">
        <f t="shared" si="0"/>
        <v>51809830</v>
      </c>
      <c r="R5" s="100">
        <f t="shared" si="0"/>
        <v>57460340</v>
      </c>
      <c r="S5" s="100">
        <f t="shared" si="0"/>
        <v>880087</v>
      </c>
      <c r="T5" s="100">
        <f t="shared" si="0"/>
        <v>1058437</v>
      </c>
      <c r="U5" s="100">
        <f t="shared" si="0"/>
        <v>2710633</v>
      </c>
      <c r="V5" s="100">
        <f t="shared" si="0"/>
        <v>4649157</v>
      </c>
      <c r="W5" s="100">
        <f t="shared" si="0"/>
        <v>236054419</v>
      </c>
      <c r="X5" s="100">
        <f t="shared" si="0"/>
        <v>235568627</v>
      </c>
      <c r="Y5" s="100">
        <f t="shared" si="0"/>
        <v>485792</v>
      </c>
      <c r="Z5" s="137">
        <f>+IF(X5&lt;&gt;0,+(Y5/X5)*100,0)</f>
        <v>0.20622100921783615</v>
      </c>
      <c r="AA5" s="153">
        <f>SUM(AA6:AA8)</f>
        <v>220612127</v>
      </c>
    </row>
    <row r="6" spans="1:27" ht="13.5">
      <c r="A6" s="138" t="s">
        <v>75</v>
      </c>
      <c r="B6" s="136"/>
      <c r="C6" s="155">
        <v>10685000</v>
      </c>
      <c r="D6" s="155"/>
      <c r="E6" s="156">
        <v>11242000</v>
      </c>
      <c r="F6" s="60">
        <v>11242000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11242000</v>
      </c>
      <c r="Y6" s="60">
        <v>-11242000</v>
      </c>
      <c r="Z6" s="140">
        <v>-100</v>
      </c>
      <c r="AA6" s="155">
        <v>11242000</v>
      </c>
    </row>
    <row r="7" spans="1:27" ht="13.5">
      <c r="A7" s="138" t="s">
        <v>76</v>
      </c>
      <c r="B7" s="136"/>
      <c r="C7" s="157">
        <v>165057433</v>
      </c>
      <c r="D7" s="157"/>
      <c r="E7" s="158">
        <v>224137500</v>
      </c>
      <c r="F7" s="159">
        <v>209181000</v>
      </c>
      <c r="G7" s="159">
        <v>89485962</v>
      </c>
      <c r="H7" s="159">
        <v>1200852</v>
      </c>
      <c r="I7" s="159">
        <v>1285837</v>
      </c>
      <c r="J7" s="159">
        <v>91972651</v>
      </c>
      <c r="K7" s="159">
        <v>890065</v>
      </c>
      <c r="L7" s="159">
        <v>71486792</v>
      </c>
      <c r="M7" s="159">
        <v>9370194</v>
      </c>
      <c r="N7" s="159">
        <v>81747051</v>
      </c>
      <c r="O7" s="159">
        <v>3728197</v>
      </c>
      <c r="P7" s="159">
        <v>1922313</v>
      </c>
      <c r="Q7" s="159">
        <v>51762224</v>
      </c>
      <c r="R7" s="159">
        <v>57412734</v>
      </c>
      <c r="S7" s="159">
        <v>880087</v>
      </c>
      <c r="T7" s="159">
        <v>1058437</v>
      </c>
      <c r="U7" s="159">
        <v>2710633</v>
      </c>
      <c r="V7" s="159">
        <v>4649157</v>
      </c>
      <c r="W7" s="159">
        <v>235781593</v>
      </c>
      <c r="X7" s="159">
        <v>224137500</v>
      </c>
      <c r="Y7" s="159">
        <v>11644093</v>
      </c>
      <c r="Z7" s="141">
        <v>5.2</v>
      </c>
      <c r="AA7" s="157">
        <v>209181000</v>
      </c>
    </row>
    <row r="8" spans="1:27" ht="13.5">
      <c r="A8" s="138" t="s">
        <v>77</v>
      </c>
      <c r="B8" s="136"/>
      <c r="C8" s="155">
        <v>229492</v>
      </c>
      <c r="D8" s="155"/>
      <c r="E8" s="156">
        <v>189127</v>
      </c>
      <c r="F8" s="60">
        <v>189127</v>
      </c>
      <c r="G8" s="60">
        <v>1046</v>
      </c>
      <c r="H8" s="60">
        <v>14848</v>
      </c>
      <c r="I8" s="60">
        <v>188996</v>
      </c>
      <c r="J8" s="60">
        <v>204890</v>
      </c>
      <c r="K8" s="60"/>
      <c r="L8" s="60"/>
      <c r="M8" s="60">
        <v>20330</v>
      </c>
      <c r="N8" s="60">
        <v>20330</v>
      </c>
      <c r="O8" s="60"/>
      <c r="P8" s="60"/>
      <c r="Q8" s="60">
        <v>47606</v>
      </c>
      <c r="R8" s="60">
        <v>47606</v>
      </c>
      <c r="S8" s="60"/>
      <c r="T8" s="60"/>
      <c r="U8" s="60"/>
      <c r="V8" s="60"/>
      <c r="W8" s="60">
        <v>272826</v>
      </c>
      <c r="X8" s="60">
        <v>189127</v>
      </c>
      <c r="Y8" s="60">
        <v>83699</v>
      </c>
      <c r="Z8" s="140">
        <v>44.26</v>
      </c>
      <c r="AA8" s="155">
        <v>189127</v>
      </c>
    </row>
    <row r="9" spans="1:27" ht="13.5">
      <c r="A9" s="135" t="s">
        <v>78</v>
      </c>
      <c r="B9" s="136"/>
      <c r="C9" s="153">
        <f aca="true" t="shared" si="1" ref="C9:Y9">SUM(C10:C14)</f>
        <v>5985330</v>
      </c>
      <c r="D9" s="153">
        <f>SUM(D10:D14)</f>
        <v>0</v>
      </c>
      <c r="E9" s="154">
        <f t="shared" si="1"/>
        <v>12817928</v>
      </c>
      <c r="F9" s="100">
        <f t="shared" si="1"/>
        <v>12818000</v>
      </c>
      <c r="G9" s="100">
        <f t="shared" si="1"/>
        <v>339260</v>
      </c>
      <c r="H9" s="100">
        <f t="shared" si="1"/>
        <v>755051</v>
      </c>
      <c r="I9" s="100">
        <f t="shared" si="1"/>
        <v>298736</v>
      </c>
      <c r="J9" s="100">
        <f t="shared" si="1"/>
        <v>1393047</v>
      </c>
      <c r="K9" s="100">
        <f t="shared" si="1"/>
        <v>343277</v>
      </c>
      <c r="L9" s="100">
        <f t="shared" si="1"/>
        <v>984835</v>
      </c>
      <c r="M9" s="100">
        <f t="shared" si="1"/>
        <v>704531</v>
      </c>
      <c r="N9" s="100">
        <f t="shared" si="1"/>
        <v>2032643</v>
      </c>
      <c r="O9" s="100">
        <f t="shared" si="1"/>
        <v>317799</v>
      </c>
      <c r="P9" s="100">
        <f t="shared" si="1"/>
        <v>355988</v>
      </c>
      <c r="Q9" s="100">
        <f t="shared" si="1"/>
        <v>292422</v>
      </c>
      <c r="R9" s="100">
        <f t="shared" si="1"/>
        <v>966209</v>
      </c>
      <c r="S9" s="100">
        <f t="shared" si="1"/>
        <v>307087</v>
      </c>
      <c r="T9" s="100">
        <f t="shared" si="1"/>
        <v>395815</v>
      </c>
      <c r="U9" s="100">
        <f t="shared" si="1"/>
        <v>301506</v>
      </c>
      <c r="V9" s="100">
        <f t="shared" si="1"/>
        <v>1004408</v>
      </c>
      <c r="W9" s="100">
        <f t="shared" si="1"/>
        <v>5396307</v>
      </c>
      <c r="X9" s="100">
        <f t="shared" si="1"/>
        <v>11936803</v>
      </c>
      <c r="Y9" s="100">
        <f t="shared" si="1"/>
        <v>-6540496</v>
      </c>
      <c r="Z9" s="137">
        <f>+IF(X9&lt;&gt;0,+(Y9/X9)*100,0)</f>
        <v>-54.7926944928219</v>
      </c>
      <c r="AA9" s="153">
        <f>SUM(AA10:AA14)</f>
        <v>12818000</v>
      </c>
    </row>
    <row r="10" spans="1:27" ht="13.5">
      <c r="A10" s="138" t="s">
        <v>79</v>
      </c>
      <c r="B10" s="136"/>
      <c r="C10" s="155">
        <v>5985330</v>
      </c>
      <c r="D10" s="155"/>
      <c r="E10" s="156">
        <v>12817928</v>
      </c>
      <c r="F10" s="60">
        <v>12818000</v>
      </c>
      <c r="G10" s="60">
        <v>339260</v>
      </c>
      <c r="H10" s="60">
        <v>755051</v>
      </c>
      <c r="I10" s="60">
        <v>298736</v>
      </c>
      <c r="J10" s="60">
        <v>1393047</v>
      </c>
      <c r="K10" s="60">
        <v>343277</v>
      </c>
      <c r="L10" s="60">
        <v>984835</v>
      </c>
      <c r="M10" s="60">
        <v>704531</v>
      </c>
      <c r="N10" s="60">
        <v>2032643</v>
      </c>
      <c r="O10" s="60">
        <v>317799</v>
      </c>
      <c r="P10" s="60">
        <v>355988</v>
      </c>
      <c r="Q10" s="60">
        <v>292422</v>
      </c>
      <c r="R10" s="60">
        <v>966209</v>
      </c>
      <c r="S10" s="60">
        <v>307087</v>
      </c>
      <c r="T10" s="60">
        <v>395815</v>
      </c>
      <c r="U10" s="60">
        <v>301506</v>
      </c>
      <c r="V10" s="60">
        <v>1004408</v>
      </c>
      <c r="W10" s="60">
        <v>5396307</v>
      </c>
      <c r="X10" s="60">
        <v>11936803</v>
      </c>
      <c r="Y10" s="60">
        <v>-6540496</v>
      </c>
      <c r="Z10" s="140">
        <v>-54.79</v>
      </c>
      <c r="AA10" s="155">
        <v>12818000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5575676</v>
      </c>
      <c r="D15" s="153">
        <f>SUM(D16:D18)</f>
        <v>0</v>
      </c>
      <c r="E15" s="154">
        <f t="shared" si="2"/>
        <v>1584199</v>
      </c>
      <c r="F15" s="100">
        <f t="shared" si="2"/>
        <v>13505123</v>
      </c>
      <c r="G15" s="100">
        <f t="shared" si="2"/>
        <v>596953</v>
      </c>
      <c r="H15" s="100">
        <f t="shared" si="2"/>
        <v>42635</v>
      </c>
      <c r="I15" s="100">
        <f t="shared" si="2"/>
        <v>91091</v>
      </c>
      <c r="J15" s="100">
        <f t="shared" si="2"/>
        <v>730679</v>
      </c>
      <c r="K15" s="100">
        <f t="shared" si="2"/>
        <v>3696284</v>
      </c>
      <c r="L15" s="100">
        <f t="shared" si="2"/>
        <v>81223</v>
      </c>
      <c r="M15" s="100">
        <f t="shared" si="2"/>
        <v>20041</v>
      </c>
      <c r="N15" s="100">
        <f t="shared" si="2"/>
        <v>3797548</v>
      </c>
      <c r="O15" s="100">
        <f t="shared" si="2"/>
        <v>110800</v>
      </c>
      <c r="P15" s="100">
        <f t="shared" si="2"/>
        <v>38903</v>
      </c>
      <c r="Q15" s="100">
        <f t="shared" si="2"/>
        <v>59026</v>
      </c>
      <c r="R15" s="100">
        <f t="shared" si="2"/>
        <v>208729</v>
      </c>
      <c r="S15" s="100">
        <f t="shared" si="2"/>
        <v>330463</v>
      </c>
      <c r="T15" s="100">
        <f t="shared" si="2"/>
        <v>96053</v>
      </c>
      <c r="U15" s="100">
        <f t="shared" si="2"/>
        <v>79359</v>
      </c>
      <c r="V15" s="100">
        <f t="shared" si="2"/>
        <v>505875</v>
      </c>
      <c r="W15" s="100">
        <f t="shared" si="2"/>
        <v>5242831</v>
      </c>
      <c r="X15" s="100">
        <f t="shared" si="2"/>
        <v>1584199</v>
      </c>
      <c r="Y15" s="100">
        <f t="shared" si="2"/>
        <v>3658632</v>
      </c>
      <c r="Z15" s="137">
        <f>+IF(X15&lt;&gt;0,+(Y15/X15)*100,0)</f>
        <v>230.9452284719281</v>
      </c>
      <c r="AA15" s="153">
        <f>SUM(AA16:AA18)</f>
        <v>13505123</v>
      </c>
    </row>
    <row r="16" spans="1:27" ht="13.5">
      <c r="A16" s="138" t="s">
        <v>85</v>
      </c>
      <c r="B16" s="136"/>
      <c r="C16" s="155">
        <v>5575676</v>
      </c>
      <c r="D16" s="155"/>
      <c r="E16" s="156">
        <v>1584199</v>
      </c>
      <c r="F16" s="60">
        <v>13505123</v>
      </c>
      <c r="G16" s="60">
        <v>596953</v>
      </c>
      <c r="H16" s="60">
        <v>42635</v>
      </c>
      <c r="I16" s="60">
        <v>91091</v>
      </c>
      <c r="J16" s="60">
        <v>730679</v>
      </c>
      <c r="K16" s="60">
        <v>3696284</v>
      </c>
      <c r="L16" s="60">
        <v>81223</v>
      </c>
      <c r="M16" s="60">
        <v>20041</v>
      </c>
      <c r="N16" s="60">
        <v>3797548</v>
      </c>
      <c r="O16" s="60">
        <v>110800</v>
      </c>
      <c r="P16" s="60">
        <v>38903</v>
      </c>
      <c r="Q16" s="60">
        <v>59026</v>
      </c>
      <c r="R16" s="60">
        <v>208729</v>
      </c>
      <c r="S16" s="60">
        <v>330463</v>
      </c>
      <c r="T16" s="60">
        <v>96053</v>
      </c>
      <c r="U16" s="60">
        <v>79359</v>
      </c>
      <c r="V16" s="60">
        <v>505875</v>
      </c>
      <c r="W16" s="60">
        <v>5242831</v>
      </c>
      <c r="X16" s="60">
        <v>1584199</v>
      </c>
      <c r="Y16" s="60">
        <v>3658632</v>
      </c>
      <c r="Z16" s="140">
        <v>230.95</v>
      </c>
      <c r="AA16" s="155">
        <v>13505123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88453960</v>
      </c>
      <c r="D19" s="153">
        <f>SUM(D20:D23)</f>
        <v>0</v>
      </c>
      <c r="E19" s="154">
        <f t="shared" si="3"/>
        <v>88940000</v>
      </c>
      <c r="F19" s="100">
        <f t="shared" si="3"/>
        <v>89976000</v>
      </c>
      <c r="G19" s="100">
        <f t="shared" si="3"/>
        <v>12939001</v>
      </c>
      <c r="H19" s="100">
        <f t="shared" si="3"/>
        <v>270594</v>
      </c>
      <c r="I19" s="100">
        <f t="shared" si="3"/>
        <v>7531933</v>
      </c>
      <c r="J19" s="100">
        <f t="shared" si="3"/>
        <v>20741528</v>
      </c>
      <c r="K19" s="100">
        <f t="shared" si="3"/>
        <v>6342</v>
      </c>
      <c r="L19" s="100">
        <f t="shared" si="3"/>
        <v>33292900</v>
      </c>
      <c r="M19" s="100">
        <f t="shared" si="3"/>
        <v>1868993</v>
      </c>
      <c r="N19" s="100">
        <f t="shared" si="3"/>
        <v>35168235</v>
      </c>
      <c r="O19" s="100">
        <f t="shared" si="3"/>
        <v>0</v>
      </c>
      <c r="P19" s="100">
        <f t="shared" si="3"/>
        <v>0</v>
      </c>
      <c r="Q19" s="100">
        <f t="shared" si="3"/>
        <v>20300258</v>
      </c>
      <c r="R19" s="100">
        <f t="shared" si="3"/>
        <v>20300258</v>
      </c>
      <c r="S19" s="100">
        <f t="shared" si="3"/>
        <v>0</v>
      </c>
      <c r="T19" s="100">
        <f t="shared" si="3"/>
        <v>767045</v>
      </c>
      <c r="U19" s="100">
        <f t="shared" si="3"/>
        <v>839404</v>
      </c>
      <c r="V19" s="100">
        <f t="shared" si="3"/>
        <v>1606449</v>
      </c>
      <c r="W19" s="100">
        <f t="shared" si="3"/>
        <v>77816470</v>
      </c>
      <c r="X19" s="100">
        <f t="shared" si="3"/>
        <v>89821126</v>
      </c>
      <c r="Y19" s="100">
        <f t="shared" si="3"/>
        <v>-12004656</v>
      </c>
      <c r="Z19" s="137">
        <f>+IF(X19&lt;&gt;0,+(Y19/X19)*100,0)</f>
        <v>-13.365069593983936</v>
      </c>
      <c r="AA19" s="153">
        <f>SUM(AA20:AA23)</f>
        <v>89976000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88453960</v>
      </c>
      <c r="D23" s="155"/>
      <c r="E23" s="156">
        <v>88940000</v>
      </c>
      <c r="F23" s="60">
        <v>89976000</v>
      </c>
      <c r="G23" s="60">
        <v>12939001</v>
      </c>
      <c r="H23" s="60">
        <v>270594</v>
      </c>
      <c r="I23" s="60">
        <v>7531933</v>
      </c>
      <c r="J23" s="60">
        <v>20741528</v>
      </c>
      <c r="K23" s="60">
        <v>6342</v>
      </c>
      <c r="L23" s="60">
        <v>33292900</v>
      </c>
      <c r="M23" s="60">
        <v>1868993</v>
      </c>
      <c r="N23" s="60">
        <v>35168235</v>
      </c>
      <c r="O23" s="60"/>
      <c r="P23" s="60"/>
      <c r="Q23" s="60">
        <v>20300258</v>
      </c>
      <c r="R23" s="60">
        <v>20300258</v>
      </c>
      <c r="S23" s="60"/>
      <c r="T23" s="60">
        <v>767045</v>
      </c>
      <c r="U23" s="60">
        <v>839404</v>
      </c>
      <c r="V23" s="60">
        <v>1606449</v>
      </c>
      <c r="W23" s="60">
        <v>77816470</v>
      </c>
      <c r="X23" s="60">
        <v>89821126</v>
      </c>
      <c r="Y23" s="60">
        <v>-12004656</v>
      </c>
      <c r="Z23" s="140">
        <v>-13.37</v>
      </c>
      <c r="AA23" s="155">
        <v>89976000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275986891</v>
      </c>
      <c r="D25" s="168">
        <f>+D5+D9+D15+D19+D24</f>
        <v>0</v>
      </c>
      <c r="E25" s="169">
        <f t="shared" si="4"/>
        <v>338910754</v>
      </c>
      <c r="F25" s="73">
        <f t="shared" si="4"/>
        <v>336911250</v>
      </c>
      <c r="G25" s="73">
        <f t="shared" si="4"/>
        <v>103362222</v>
      </c>
      <c r="H25" s="73">
        <f t="shared" si="4"/>
        <v>2283980</v>
      </c>
      <c r="I25" s="73">
        <f t="shared" si="4"/>
        <v>9396593</v>
      </c>
      <c r="J25" s="73">
        <f t="shared" si="4"/>
        <v>115042795</v>
      </c>
      <c r="K25" s="73">
        <f t="shared" si="4"/>
        <v>4935968</v>
      </c>
      <c r="L25" s="73">
        <f t="shared" si="4"/>
        <v>105845750</v>
      </c>
      <c r="M25" s="73">
        <f t="shared" si="4"/>
        <v>11984089</v>
      </c>
      <c r="N25" s="73">
        <f t="shared" si="4"/>
        <v>122765807</v>
      </c>
      <c r="O25" s="73">
        <f t="shared" si="4"/>
        <v>4156796</v>
      </c>
      <c r="P25" s="73">
        <f t="shared" si="4"/>
        <v>2317204</v>
      </c>
      <c r="Q25" s="73">
        <f t="shared" si="4"/>
        <v>72461536</v>
      </c>
      <c r="R25" s="73">
        <f t="shared" si="4"/>
        <v>78935536</v>
      </c>
      <c r="S25" s="73">
        <f t="shared" si="4"/>
        <v>1517637</v>
      </c>
      <c r="T25" s="73">
        <f t="shared" si="4"/>
        <v>2317350</v>
      </c>
      <c r="U25" s="73">
        <f t="shared" si="4"/>
        <v>3930902</v>
      </c>
      <c r="V25" s="73">
        <f t="shared" si="4"/>
        <v>7765889</v>
      </c>
      <c r="W25" s="73">
        <f t="shared" si="4"/>
        <v>324510027</v>
      </c>
      <c r="X25" s="73">
        <f t="shared" si="4"/>
        <v>338910755</v>
      </c>
      <c r="Y25" s="73">
        <f t="shared" si="4"/>
        <v>-14400728</v>
      </c>
      <c r="Z25" s="170">
        <f>+IF(X25&lt;&gt;0,+(Y25/X25)*100,0)</f>
        <v>-4.249120981716854</v>
      </c>
      <c r="AA25" s="168">
        <f>+AA5+AA9+AA15+AA19+AA24</f>
        <v>336911250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124229526</v>
      </c>
      <c r="D28" s="153">
        <f>SUM(D29:D31)</f>
        <v>0</v>
      </c>
      <c r="E28" s="154">
        <f t="shared" si="5"/>
        <v>92597390</v>
      </c>
      <c r="F28" s="100">
        <f t="shared" si="5"/>
        <v>37785397</v>
      </c>
      <c r="G28" s="100">
        <f t="shared" si="5"/>
        <v>6287524</v>
      </c>
      <c r="H28" s="100">
        <f t="shared" si="5"/>
        <v>7097496</v>
      </c>
      <c r="I28" s="100">
        <f t="shared" si="5"/>
        <v>8574439</v>
      </c>
      <c r="J28" s="100">
        <f t="shared" si="5"/>
        <v>21959459</v>
      </c>
      <c r="K28" s="100">
        <f t="shared" si="5"/>
        <v>7690349</v>
      </c>
      <c r="L28" s="100">
        <f t="shared" si="5"/>
        <v>7745241</v>
      </c>
      <c r="M28" s="100">
        <f t="shared" si="5"/>
        <v>9565582</v>
      </c>
      <c r="N28" s="100">
        <f t="shared" si="5"/>
        <v>25001172</v>
      </c>
      <c r="O28" s="100">
        <f t="shared" si="5"/>
        <v>5886419</v>
      </c>
      <c r="P28" s="100">
        <f t="shared" si="5"/>
        <v>8524906</v>
      </c>
      <c r="Q28" s="100">
        <f t="shared" si="5"/>
        <v>8400430</v>
      </c>
      <c r="R28" s="100">
        <f t="shared" si="5"/>
        <v>22811755</v>
      </c>
      <c r="S28" s="100">
        <f t="shared" si="5"/>
        <v>6600414</v>
      </c>
      <c r="T28" s="100">
        <f t="shared" si="5"/>
        <v>6329771</v>
      </c>
      <c r="U28" s="100">
        <f t="shared" si="5"/>
        <v>7888624</v>
      </c>
      <c r="V28" s="100">
        <f t="shared" si="5"/>
        <v>20818809</v>
      </c>
      <c r="W28" s="100">
        <f t="shared" si="5"/>
        <v>90591195</v>
      </c>
      <c r="X28" s="100">
        <f t="shared" si="5"/>
        <v>92597390</v>
      </c>
      <c r="Y28" s="100">
        <f t="shared" si="5"/>
        <v>-2006195</v>
      </c>
      <c r="Z28" s="137">
        <f>+IF(X28&lt;&gt;0,+(Y28/X28)*100,0)</f>
        <v>-2.1665783452427765</v>
      </c>
      <c r="AA28" s="153">
        <f>SUM(AA29:AA31)</f>
        <v>37785397</v>
      </c>
    </row>
    <row r="29" spans="1:27" ht="13.5">
      <c r="A29" s="138" t="s">
        <v>75</v>
      </c>
      <c r="B29" s="136"/>
      <c r="C29" s="155">
        <v>35887122</v>
      </c>
      <c r="D29" s="155"/>
      <c r="E29" s="156">
        <v>42561150</v>
      </c>
      <c r="F29" s="60">
        <v>7985953</v>
      </c>
      <c r="G29" s="60">
        <v>3005652</v>
      </c>
      <c r="H29" s="60">
        <v>3148385</v>
      </c>
      <c r="I29" s="60">
        <v>2983294</v>
      </c>
      <c r="J29" s="60">
        <v>9137331</v>
      </c>
      <c r="K29" s="60">
        <v>3260736</v>
      </c>
      <c r="L29" s="60">
        <v>3164110</v>
      </c>
      <c r="M29" s="60">
        <v>3079889</v>
      </c>
      <c r="N29" s="60">
        <v>9504735</v>
      </c>
      <c r="O29" s="60">
        <v>2804756</v>
      </c>
      <c r="P29" s="60">
        <v>3889969</v>
      </c>
      <c r="Q29" s="60">
        <v>4459886</v>
      </c>
      <c r="R29" s="60">
        <v>11154611</v>
      </c>
      <c r="S29" s="60">
        <v>3280116</v>
      </c>
      <c r="T29" s="60">
        <v>3103758</v>
      </c>
      <c r="U29" s="60">
        <v>3781388</v>
      </c>
      <c r="V29" s="60">
        <v>10165262</v>
      </c>
      <c r="W29" s="60">
        <v>39961939</v>
      </c>
      <c r="X29" s="60">
        <v>42561150</v>
      </c>
      <c r="Y29" s="60">
        <v>-2599211</v>
      </c>
      <c r="Z29" s="140">
        <v>-6.11</v>
      </c>
      <c r="AA29" s="155">
        <v>7985953</v>
      </c>
    </row>
    <row r="30" spans="1:27" ht="13.5">
      <c r="A30" s="138" t="s">
        <v>76</v>
      </c>
      <c r="B30" s="136"/>
      <c r="C30" s="157">
        <v>57520104</v>
      </c>
      <c r="D30" s="157"/>
      <c r="E30" s="158">
        <v>20267597</v>
      </c>
      <c r="F30" s="159">
        <v>9226372</v>
      </c>
      <c r="G30" s="159">
        <v>1151967</v>
      </c>
      <c r="H30" s="159">
        <v>1787749</v>
      </c>
      <c r="I30" s="159">
        <v>2536196</v>
      </c>
      <c r="J30" s="159">
        <v>5475912</v>
      </c>
      <c r="K30" s="159">
        <v>2285224</v>
      </c>
      <c r="L30" s="159">
        <v>1597179</v>
      </c>
      <c r="M30" s="159">
        <v>4444241</v>
      </c>
      <c r="N30" s="159">
        <v>8326644</v>
      </c>
      <c r="O30" s="159">
        <v>1001291</v>
      </c>
      <c r="P30" s="159">
        <v>1705733</v>
      </c>
      <c r="Q30" s="159">
        <v>1606706</v>
      </c>
      <c r="R30" s="159">
        <v>4313730</v>
      </c>
      <c r="S30" s="159">
        <v>1115125</v>
      </c>
      <c r="T30" s="159">
        <v>850225</v>
      </c>
      <c r="U30" s="159">
        <v>1384080</v>
      </c>
      <c r="V30" s="159">
        <v>3349430</v>
      </c>
      <c r="W30" s="159">
        <v>21465716</v>
      </c>
      <c r="X30" s="159">
        <v>20267597</v>
      </c>
      <c r="Y30" s="159">
        <v>1198119</v>
      </c>
      <c r="Z30" s="141">
        <v>5.91</v>
      </c>
      <c r="AA30" s="157">
        <v>9226372</v>
      </c>
    </row>
    <row r="31" spans="1:27" ht="13.5">
      <c r="A31" s="138" t="s">
        <v>77</v>
      </c>
      <c r="B31" s="136"/>
      <c r="C31" s="155">
        <v>30822300</v>
      </c>
      <c r="D31" s="155"/>
      <c r="E31" s="156">
        <v>29768643</v>
      </c>
      <c r="F31" s="60">
        <v>20573072</v>
      </c>
      <c r="G31" s="60">
        <v>2129905</v>
      </c>
      <c r="H31" s="60">
        <v>2161362</v>
      </c>
      <c r="I31" s="60">
        <v>3054949</v>
      </c>
      <c r="J31" s="60">
        <v>7346216</v>
      </c>
      <c r="K31" s="60">
        <v>2144389</v>
      </c>
      <c r="L31" s="60">
        <v>2983952</v>
      </c>
      <c r="M31" s="60">
        <v>2041452</v>
      </c>
      <c r="N31" s="60">
        <v>7169793</v>
      </c>
      <c r="O31" s="60">
        <v>2080372</v>
      </c>
      <c r="P31" s="60">
        <v>2929204</v>
      </c>
      <c r="Q31" s="60">
        <v>2333838</v>
      </c>
      <c r="R31" s="60">
        <v>7343414</v>
      </c>
      <c r="S31" s="60">
        <v>2205173</v>
      </c>
      <c r="T31" s="60">
        <v>2375788</v>
      </c>
      <c r="U31" s="60">
        <v>2723156</v>
      </c>
      <c r="V31" s="60">
        <v>7304117</v>
      </c>
      <c r="W31" s="60">
        <v>29163540</v>
      </c>
      <c r="X31" s="60">
        <v>29768643</v>
      </c>
      <c r="Y31" s="60">
        <v>-605103</v>
      </c>
      <c r="Z31" s="140">
        <v>-2.03</v>
      </c>
      <c r="AA31" s="155">
        <v>20573072</v>
      </c>
    </row>
    <row r="32" spans="1:27" ht="13.5">
      <c r="A32" s="135" t="s">
        <v>78</v>
      </c>
      <c r="B32" s="136"/>
      <c r="C32" s="153">
        <f aca="true" t="shared" si="6" ref="C32:Y32">SUM(C33:C37)</f>
        <v>34093488</v>
      </c>
      <c r="D32" s="153">
        <f>SUM(D33:D37)</f>
        <v>0</v>
      </c>
      <c r="E32" s="154">
        <f t="shared" si="6"/>
        <v>54387571</v>
      </c>
      <c r="F32" s="100">
        <f t="shared" si="6"/>
        <v>37367572</v>
      </c>
      <c r="G32" s="100">
        <f t="shared" si="6"/>
        <v>2475154</v>
      </c>
      <c r="H32" s="100">
        <f t="shared" si="6"/>
        <v>2620920</v>
      </c>
      <c r="I32" s="100">
        <f t="shared" si="6"/>
        <v>3308209</v>
      </c>
      <c r="J32" s="100">
        <f t="shared" si="6"/>
        <v>8404283</v>
      </c>
      <c r="K32" s="100">
        <f t="shared" si="6"/>
        <v>2873445</v>
      </c>
      <c r="L32" s="100">
        <f t="shared" si="6"/>
        <v>2831183</v>
      </c>
      <c r="M32" s="100">
        <f t="shared" si="6"/>
        <v>2932227</v>
      </c>
      <c r="N32" s="100">
        <f t="shared" si="6"/>
        <v>8636855</v>
      </c>
      <c r="O32" s="100">
        <f t="shared" si="6"/>
        <v>3045214</v>
      </c>
      <c r="P32" s="100">
        <f t="shared" si="6"/>
        <v>3193469</v>
      </c>
      <c r="Q32" s="100">
        <f t="shared" si="6"/>
        <v>3321412</v>
      </c>
      <c r="R32" s="100">
        <f t="shared" si="6"/>
        <v>9560095</v>
      </c>
      <c r="S32" s="100">
        <f t="shared" si="6"/>
        <v>3247795</v>
      </c>
      <c r="T32" s="100">
        <f t="shared" si="6"/>
        <v>2955693</v>
      </c>
      <c r="U32" s="100">
        <f t="shared" si="6"/>
        <v>3579528</v>
      </c>
      <c r="V32" s="100">
        <f t="shared" si="6"/>
        <v>9783016</v>
      </c>
      <c r="W32" s="100">
        <f t="shared" si="6"/>
        <v>36384249</v>
      </c>
      <c r="X32" s="100">
        <f t="shared" si="6"/>
        <v>54387685</v>
      </c>
      <c r="Y32" s="100">
        <f t="shared" si="6"/>
        <v>-18003436</v>
      </c>
      <c r="Z32" s="137">
        <f>+IF(X32&lt;&gt;0,+(Y32/X32)*100,0)</f>
        <v>-33.10204506773914</v>
      </c>
      <c r="AA32" s="153">
        <f>SUM(AA33:AA37)</f>
        <v>37367572</v>
      </c>
    </row>
    <row r="33" spans="1:27" ht="13.5">
      <c r="A33" s="138" t="s">
        <v>79</v>
      </c>
      <c r="B33" s="136"/>
      <c r="C33" s="155">
        <v>34093488</v>
      </c>
      <c r="D33" s="155"/>
      <c r="E33" s="156">
        <v>54387571</v>
      </c>
      <c r="F33" s="60">
        <v>37367572</v>
      </c>
      <c r="G33" s="60">
        <v>2475154</v>
      </c>
      <c r="H33" s="60">
        <v>2620920</v>
      </c>
      <c r="I33" s="60">
        <v>3308209</v>
      </c>
      <c r="J33" s="60">
        <v>8404283</v>
      </c>
      <c r="K33" s="60">
        <v>2873445</v>
      </c>
      <c r="L33" s="60">
        <v>2831183</v>
      </c>
      <c r="M33" s="60">
        <v>2932227</v>
      </c>
      <c r="N33" s="60">
        <v>8636855</v>
      </c>
      <c r="O33" s="60">
        <v>3045214</v>
      </c>
      <c r="P33" s="60">
        <v>3193469</v>
      </c>
      <c r="Q33" s="60">
        <v>3321412</v>
      </c>
      <c r="R33" s="60">
        <v>9560095</v>
      </c>
      <c r="S33" s="60">
        <v>3247795</v>
      </c>
      <c r="T33" s="60">
        <v>2955693</v>
      </c>
      <c r="U33" s="60">
        <v>3579528</v>
      </c>
      <c r="V33" s="60">
        <v>9783016</v>
      </c>
      <c r="W33" s="60">
        <v>36384249</v>
      </c>
      <c r="X33" s="60">
        <v>54387685</v>
      </c>
      <c r="Y33" s="60">
        <v>-18003436</v>
      </c>
      <c r="Z33" s="140">
        <v>-33.1</v>
      </c>
      <c r="AA33" s="155">
        <v>37367572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16768109</v>
      </c>
      <c r="D38" s="153">
        <f>SUM(D39:D41)</f>
        <v>0</v>
      </c>
      <c r="E38" s="154">
        <f t="shared" si="7"/>
        <v>24438452</v>
      </c>
      <c r="F38" s="100">
        <f t="shared" si="7"/>
        <v>13739572</v>
      </c>
      <c r="G38" s="100">
        <f t="shared" si="7"/>
        <v>810953</v>
      </c>
      <c r="H38" s="100">
        <f t="shared" si="7"/>
        <v>540156</v>
      </c>
      <c r="I38" s="100">
        <f t="shared" si="7"/>
        <v>931799</v>
      </c>
      <c r="J38" s="100">
        <f t="shared" si="7"/>
        <v>2282908</v>
      </c>
      <c r="K38" s="100">
        <f t="shared" si="7"/>
        <v>680180</v>
      </c>
      <c r="L38" s="100">
        <f t="shared" si="7"/>
        <v>708679</v>
      </c>
      <c r="M38" s="100">
        <f t="shared" si="7"/>
        <v>757589</v>
      </c>
      <c r="N38" s="100">
        <f t="shared" si="7"/>
        <v>2146448</v>
      </c>
      <c r="O38" s="100">
        <f t="shared" si="7"/>
        <v>583849</v>
      </c>
      <c r="P38" s="100">
        <f t="shared" si="7"/>
        <v>644795</v>
      </c>
      <c r="Q38" s="100">
        <f t="shared" si="7"/>
        <v>1164831</v>
      </c>
      <c r="R38" s="100">
        <f t="shared" si="7"/>
        <v>2393475</v>
      </c>
      <c r="S38" s="100">
        <f t="shared" si="7"/>
        <v>548128</v>
      </c>
      <c r="T38" s="100">
        <f t="shared" si="7"/>
        <v>1074750</v>
      </c>
      <c r="U38" s="100">
        <f t="shared" si="7"/>
        <v>1035964</v>
      </c>
      <c r="V38" s="100">
        <f t="shared" si="7"/>
        <v>2658842</v>
      </c>
      <c r="W38" s="100">
        <f t="shared" si="7"/>
        <v>9481673</v>
      </c>
      <c r="X38" s="100">
        <f t="shared" si="7"/>
        <v>24438452</v>
      </c>
      <c r="Y38" s="100">
        <f t="shared" si="7"/>
        <v>-14956779</v>
      </c>
      <c r="Z38" s="137">
        <f>+IF(X38&lt;&gt;0,+(Y38/X38)*100,0)</f>
        <v>-61.20182653140224</v>
      </c>
      <c r="AA38" s="153">
        <f>SUM(AA39:AA41)</f>
        <v>13739572</v>
      </c>
    </row>
    <row r="39" spans="1:27" ht="13.5">
      <c r="A39" s="138" t="s">
        <v>85</v>
      </c>
      <c r="B39" s="136"/>
      <c r="C39" s="155">
        <v>16768109</v>
      </c>
      <c r="D39" s="155"/>
      <c r="E39" s="156">
        <v>24438452</v>
      </c>
      <c r="F39" s="60">
        <v>13739572</v>
      </c>
      <c r="G39" s="60">
        <v>810953</v>
      </c>
      <c r="H39" s="60">
        <v>540156</v>
      </c>
      <c r="I39" s="60">
        <v>931799</v>
      </c>
      <c r="J39" s="60">
        <v>2282908</v>
      </c>
      <c r="K39" s="60">
        <v>680180</v>
      </c>
      <c r="L39" s="60">
        <v>708679</v>
      </c>
      <c r="M39" s="60">
        <v>757589</v>
      </c>
      <c r="N39" s="60">
        <v>2146448</v>
      </c>
      <c r="O39" s="60">
        <v>583849</v>
      </c>
      <c r="P39" s="60">
        <v>644795</v>
      </c>
      <c r="Q39" s="60">
        <v>1164831</v>
      </c>
      <c r="R39" s="60">
        <v>2393475</v>
      </c>
      <c r="S39" s="60">
        <v>548128</v>
      </c>
      <c r="T39" s="60">
        <v>1074750</v>
      </c>
      <c r="U39" s="60">
        <v>1035964</v>
      </c>
      <c r="V39" s="60">
        <v>2658842</v>
      </c>
      <c r="W39" s="60">
        <v>9481673</v>
      </c>
      <c r="X39" s="60">
        <v>24438452</v>
      </c>
      <c r="Y39" s="60">
        <v>-14956779</v>
      </c>
      <c r="Z39" s="140">
        <v>-61.2</v>
      </c>
      <c r="AA39" s="155">
        <v>13739572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47521113</v>
      </c>
      <c r="D42" s="153">
        <f>SUM(D43:D46)</f>
        <v>0</v>
      </c>
      <c r="E42" s="154">
        <f t="shared" si="8"/>
        <v>166019840</v>
      </c>
      <c r="F42" s="100">
        <f t="shared" si="8"/>
        <v>177314801</v>
      </c>
      <c r="G42" s="100">
        <f t="shared" si="8"/>
        <v>1911836</v>
      </c>
      <c r="H42" s="100">
        <f t="shared" si="8"/>
        <v>2924852</v>
      </c>
      <c r="I42" s="100">
        <f t="shared" si="8"/>
        <v>3229872</v>
      </c>
      <c r="J42" s="100">
        <f t="shared" si="8"/>
        <v>8066560</v>
      </c>
      <c r="K42" s="100">
        <f t="shared" si="8"/>
        <v>1749292</v>
      </c>
      <c r="L42" s="100">
        <f t="shared" si="8"/>
        <v>1510186</v>
      </c>
      <c r="M42" s="100">
        <f t="shared" si="8"/>
        <v>1440471</v>
      </c>
      <c r="N42" s="100">
        <f t="shared" si="8"/>
        <v>4699949</v>
      </c>
      <c r="O42" s="100">
        <f t="shared" si="8"/>
        <v>1822176</v>
      </c>
      <c r="P42" s="100">
        <f t="shared" si="8"/>
        <v>2225396</v>
      </c>
      <c r="Q42" s="100">
        <f t="shared" si="8"/>
        <v>8280583</v>
      </c>
      <c r="R42" s="100">
        <f t="shared" si="8"/>
        <v>12328155</v>
      </c>
      <c r="S42" s="100">
        <f t="shared" si="8"/>
        <v>2530217</v>
      </c>
      <c r="T42" s="100">
        <f t="shared" si="8"/>
        <v>1070225</v>
      </c>
      <c r="U42" s="100">
        <f t="shared" si="8"/>
        <v>9581342</v>
      </c>
      <c r="V42" s="100">
        <f t="shared" si="8"/>
        <v>13181784</v>
      </c>
      <c r="W42" s="100">
        <f t="shared" si="8"/>
        <v>38276448</v>
      </c>
      <c r="X42" s="100">
        <f t="shared" si="8"/>
        <v>166019840</v>
      </c>
      <c r="Y42" s="100">
        <f t="shared" si="8"/>
        <v>-127743392</v>
      </c>
      <c r="Z42" s="137">
        <f>+IF(X42&lt;&gt;0,+(Y42/X42)*100,0)</f>
        <v>-76.94465432565168</v>
      </c>
      <c r="AA42" s="153">
        <f>SUM(AA43:AA46)</f>
        <v>177314801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441815</v>
      </c>
      <c r="Y43" s="60">
        <v>-441815</v>
      </c>
      <c r="Z43" s="140">
        <v>-100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47521113</v>
      </c>
      <c r="D46" s="155"/>
      <c r="E46" s="156">
        <v>166019840</v>
      </c>
      <c r="F46" s="60">
        <v>177314801</v>
      </c>
      <c r="G46" s="60">
        <v>1911836</v>
      </c>
      <c r="H46" s="60">
        <v>2924852</v>
      </c>
      <c r="I46" s="60">
        <v>3229872</v>
      </c>
      <c r="J46" s="60">
        <v>8066560</v>
      </c>
      <c r="K46" s="60">
        <v>1749292</v>
      </c>
      <c r="L46" s="60">
        <v>1510186</v>
      </c>
      <c r="M46" s="60">
        <v>1440471</v>
      </c>
      <c r="N46" s="60">
        <v>4699949</v>
      </c>
      <c r="O46" s="60">
        <v>1822176</v>
      </c>
      <c r="P46" s="60">
        <v>2225396</v>
      </c>
      <c r="Q46" s="60">
        <v>8280583</v>
      </c>
      <c r="R46" s="60">
        <v>12328155</v>
      </c>
      <c r="S46" s="60">
        <v>2530217</v>
      </c>
      <c r="T46" s="60">
        <v>1070225</v>
      </c>
      <c r="U46" s="60">
        <v>9581342</v>
      </c>
      <c r="V46" s="60">
        <v>13181784</v>
      </c>
      <c r="W46" s="60">
        <v>38276448</v>
      </c>
      <c r="X46" s="60">
        <v>165578025</v>
      </c>
      <c r="Y46" s="60">
        <v>-127301577</v>
      </c>
      <c r="Z46" s="140">
        <v>-76.88</v>
      </c>
      <c r="AA46" s="155">
        <v>177314801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222612236</v>
      </c>
      <c r="D48" s="168">
        <f>+D28+D32+D38+D42+D47</f>
        <v>0</v>
      </c>
      <c r="E48" s="169">
        <f t="shared" si="9"/>
        <v>337443253</v>
      </c>
      <c r="F48" s="73">
        <f t="shared" si="9"/>
        <v>266207342</v>
      </c>
      <c r="G48" s="73">
        <f t="shared" si="9"/>
        <v>11485467</v>
      </c>
      <c r="H48" s="73">
        <f t="shared" si="9"/>
        <v>13183424</v>
      </c>
      <c r="I48" s="73">
        <f t="shared" si="9"/>
        <v>16044319</v>
      </c>
      <c r="J48" s="73">
        <f t="shared" si="9"/>
        <v>40713210</v>
      </c>
      <c r="K48" s="73">
        <f t="shared" si="9"/>
        <v>12993266</v>
      </c>
      <c r="L48" s="73">
        <f t="shared" si="9"/>
        <v>12795289</v>
      </c>
      <c r="M48" s="73">
        <f t="shared" si="9"/>
        <v>14695869</v>
      </c>
      <c r="N48" s="73">
        <f t="shared" si="9"/>
        <v>40484424</v>
      </c>
      <c r="O48" s="73">
        <f t="shared" si="9"/>
        <v>11337658</v>
      </c>
      <c r="P48" s="73">
        <f t="shared" si="9"/>
        <v>14588566</v>
      </c>
      <c r="Q48" s="73">
        <f t="shared" si="9"/>
        <v>21167256</v>
      </c>
      <c r="R48" s="73">
        <f t="shared" si="9"/>
        <v>47093480</v>
      </c>
      <c r="S48" s="73">
        <f t="shared" si="9"/>
        <v>12926554</v>
      </c>
      <c r="T48" s="73">
        <f t="shared" si="9"/>
        <v>11430439</v>
      </c>
      <c r="U48" s="73">
        <f t="shared" si="9"/>
        <v>22085458</v>
      </c>
      <c r="V48" s="73">
        <f t="shared" si="9"/>
        <v>46442451</v>
      </c>
      <c r="W48" s="73">
        <f t="shared" si="9"/>
        <v>174733565</v>
      </c>
      <c r="X48" s="73">
        <f t="shared" si="9"/>
        <v>337443367</v>
      </c>
      <c r="Y48" s="73">
        <f t="shared" si="9"/>
        <v>-162709802</v>
      </c>
      <c r="Z48" s="170">
        <f>+IF(X48&lt;&gt;0,+(Y48/X48)*100,0)</f>
        <v>-48.218402823132095</v>
      </c>
      <c r="AA48" s="168">
        <f>+AA28+AA32+AA38+AA42+AA47</f>
        <v>266207342</v>
      </c>
    </row>
    <row r="49" spans="1:27" ht="13.5">
      <c r="A49" s="148" t="s">
        <v>49</v>
      </c>
      <c r="B49" s="149"/>
      <c r="C49" s="171">
        <f aca="true" t="shared" si="10" ref="C49:Y49">+C25-C48</f>
        <v>53374655</v>
      </c>
      <c r="D49" s="171">
        <f>+D25-D48</f>
        <v>0</v>
      </c>
      <c r="E49" s="172">
        <f t="shared" si="10"/>
        <v>1467501</v>
      </c>
      <c r="F49" s="173">
        <f t="shared" si="10"/>
        <v>70703908</v>
      </c>
      <c r="G49" s="173">
        <f t="shared" si="10"/>
        <v>91876755</v>
      </c>
      <c r="H49" s="173">
        <f t="shared" si="10"/>
        <v>-10899444</v>
      </c>
      <c r="I49" s="173">
        <f t="shared" si="10"/>
        <v>-6647726</v>
      </c>
      <c r="J49" s="173">
        <f t="shared" si="10"/>
        <v>74329585</v>
      </c>
      <c r="K49" s="173">
        <f t="shared" si="10"/>
        <v>-8057298</v>
      </c>
      <c r="L49" s="173">
        <f t="shared" si="10"/>
        <v>93050461</v>
      </c>
      <c r="M49" s="173">
        <f t="shared" si="10"/>
        <v>-2711780</v>
      </c>
      <c r="N49" s="173">
        <f t="shared" si="10"/>
        <v>82281383</v>
      </c>
      <c r="O49" s="173">
        <f t="shared" si="10"/>
        <v>-7180862</v>
      </c>
      <c r="P49" s="173">
        <f t="shared" si="10"/>
        <v>-12271362</v>
      </c>
      <c r="Q49" s="173">
        <f t="shared" si="10"/>
        <v>51294280</v>
      </c>
      <c r="R49" s="173">
        <f t="shared" si="10"/>
        <v>31842056</v>
      </c>
      <c r="S49" s="173">
        <f t="shared" si="10"/>
        <v>-11408917</v>
      </c>
      <c r="T49" s="173">
        <f t="shared" si="10"/>
        <v>-9113089</v>
      </c>
      <c r="U49" s="173">
        <f t="shared" si="10"/>
        <v>-18154556</v>
      </c>
      <c r="V49" s="173">
        <f t="shared" si="10"/>
        <v>-38676562</v>
      </c>
      <c r="W49" s="173">
        <f t="shared" si="10"/>
        <v>149776462</v>
      </c>
      <c r="X49" s="173">
        <f>IF(F25=F48,0,X25-X48)</f>
        <v>1467388</v>
      </c>
      <c r="Y49" s="173">
        <f t="shared" si="10"/>
        <v>148309074</v>
      </c>
      <c r="Z49" s="174">
        <f>+IF(X49&lt;&gt;0,+(Y49/X49)*100,0)</f>
        <v>10107.011506159242</v>
      </c>
      <c r="AA49" s="171">
        <f>+AA25-AA48</f>
        <v>70703908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16101007</v>
      </c>
      <c r="D5" s="155">
        <v>0</v>
      </c>
      <c r="E5" s="156">
        <v>12000000</v>
      </c>
      <c r="F5" s="60">
        <v>12000000</v>
      </c>
      <c r="G5" s="60">
        <v>394225</v>
      </c>
      <c r="H5" s="60">
        <v>969056</v>
      </c>
      <c r="I5" s="60">
        <v>861227</v>
      </c>
      <c r="J5" s="60">
        <v>2224508</v>
      </c>
      <c r="K5" s="60">
        <v>558290</v>
      </c>
      <c r="L5" s="60">
        <v>5150707</v>
      </c>
      <c r="M5" s="60">
        <v>531624</v>
      </c>
      <c r="N5" s="60">
        <v>6240621</v>
      </c>
      <c r="O5" s="60">
        <v>1866619</v>
      </c>
      <c r="P5" s="60">
        <v>819316</v>
      </c>
      <c r="Q5" s="60">
        <v>727168</v>
      </c>
      <c r="R5" s="60">
        <v>3413103</v>
      </c>
      <c r="S5" s="60">
        <v>331934</v>
      </c>
      <c r="T5" s="60">
        <v>326749</v>
      </c>
      <c r="U5" s="60">
        <v>1427054</v>
      </c>
      <c r="V5" s="60">
        <v>2085737</v>
      </c>
      <c r="W5" s="60">
        <v>13963969</v>
      </c>
      <c r="X5" s="60">
        <v>12000000</v>
      </c>
      <c r="Y5" s="60">
        <v>1963969</v>
      </c>
      <c r="Z5" s="140">
        <v>16.37</v>
      </c>
      <c r="AA5" s="155">
        <v>12000000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263505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881126</v>
      </c>
      <c r="Y10" s="54">
        <v>-881126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881126</v>
      </c>
      <c r="F11" s="60">
        <v>881126</v>
      </c>
      <c r="G11" s="60">
        <v>16062</v>
      </c>
      <c r="H11" s="60">
        <v>2578</v>
      </c>
      <c r="I11" s="60">
        <v>13362</v>
      </c>
      <c r="J11" s="60">
        <v>32002</v>
      </c>
      <c r="K11" s="60">
        <v>52313</v>
      </c>
      <c r="L11" s="60">
        <v>12814</v>
      </c>
      <c r="M11" s="60">
        <v>20573</v>
      </c>
      <c r="N11" s="60">
        <v>85700</v>
      </c>
      <c r="O11" s="60">
        <v>11446</v>
      </c>
      <c r="P11" s="60">
        <v>20260</v>
      </c>
      <c r="Q11" s="60">
        <v>5614</v>
      </c>
      <c r="R11" s="60">
        <v>37320</v>
      </c>
      <c r="S11" s="60">
        <v>13135</v>
      </c>
      <c r="T11" s="60">
        <v>29420</v>
      </c>
      <c r="U11" s="60">
        <v>11934</v>
      </c>
      <c r="V11" s="60">
        <v>54489</v>
      </c>
      <c r="W11" s="60">
        <v>209511</v>
      </c>
      <c r="X11" s="60"/>
      <c r="Y11" s="60">
        <v>209511</v>
      </c>
      <c r="Z11" s="140">
        <v>0</v>
      </c>
      <c r="AA11" s="155">
        <v>881126</v>
      </c>
    </row>
    <row r="12" spans="1:27" ht="13.5">
      <c r="A12" s="183" t="s">
        <v>108</v>
      </c>
      <c r="B12" s="185"/>
      <c r="C12" s="155">
        <v>19944</v>
      </c>
      <c r="D12" s="155">
        <v>0</v>
      </c>
      <c r="E12" s="156">
        <v>700000</v>
      </c>
      <c r="F12" s="60">
        <v>0</v>
      </c>
      <c r="G12" s="60">
        <v>2998</v>
      </c>
      <c r="H12" s="60">
        <v>1632</v>
      </c>
      <c r="I12" s="60">
        <v>816</v>
      </c>
      <c r="J12" s="60">
        <v>5446</v>
      </c>
      <c r="K12" s="60">
        <v>2040</v>
      </c>
      <c r="L12" s="60">
        <v>1224</v>
      </c>
      <c r="M12" s="60">
        <v>3570</v>
      </c>
      <c r="N12" s="60">
        <v>6834</v>
      </c>
      <c r="O12" s="60">
        <v>2332</v>
      </c>
      <c r="P12" s="60">
        <v>2219</v>
      </c>
      <c r="Q12" s="60">
        <v>1632</v>
      </c>
      <c r="R12" s="60">
        <v>6183</v>
      </c>
      <c r="S12" s="60">
        <v>2040</v>
      </c>
      <c r="T12" s="60">
        <v>1516</v>
      </c>
      <c r="U12" s="60">
        <v>1108</v>
      </c>
      <c r="V12" s="60">
        <v>4664</v>
      </c>
      <c r="W12" s="60">
        <v>23127</v>
      </c>
      <c r="X12" s="60">
        <v>700000</v>
      </c>
      <c r="Y12" s="60">
        <v>-676873</v>
      </c>
      <c r="Z12" s="140">
        <v>-96.7</v>
      </c>
      <c r="AA12" s="155">
        <v>0</v>
      </c>
    </row>
    <row r="13" spans="1:27" ht="13.5">
      <c r="A13" s="181" t="s">
        <v>109</v>
      </c>
      <c r="B13" s="185"/>
      <c r="C13" s="155">
        <v>3206549</v>
      </c>
      <c r="D13" s="155">
        <v>0</v>
      </c>
      <c r="E13" s="156">
        <v>2607500</v>
      </c>
      <c r="F13" s="60">
        <v>2607500</v>
      </c>
      <c r="G13" s="60">
        <v>377992</v>
      </c>
      <c r="H13" s="60">
        <v>204764</v>
      </c>
      <c r="I13" s="60">
        <v>422134</v>
      </c>
      <c r="J13" s="60">
        <v>1004890</v>
      </c>
      <c r="K13" s="60">
        <v>328735</v>
      </c>
      <c r="L13" s="60">
        <v>347711</v>
      </c>
      <c r="M13" s="60">
        <v>642087</v>
      </c>
      <c r="N13" s="60">
        <v>1318533</v>
      </c>
      <c r="O13" s="60">
        <v>534219</v>
      </c>
      <c r="P13" s="60">
        <v>482949</v>
      </c>
      <c r="Q13" s="60">
        <v>737062</v>
      </c>
      <c r="R13" s="60">
        <v>1754230</v>
      </c>
      <c r="S13" s="60">
        <v>546053</v>
      </c>
      <c r="T13" s="60">
        <v>728821</v>
      </c>
      <c r="U13" s="60">
        <v>634867</v>
      </c>
      <c r="V13" s="60">
        <v>1909741</v>
      </c>
      <c r="W13" s="60">
        <v>5987394</v>
      </c>
      <c r="X13" s="60">
        <v>2607500</v>
      </c>
      <c r="Y13" s="60">
        <v>3379894</v>
      </c>
      <c r="Z13" s="140">
        <v>129.62</v>
      </c>
      <c r="AA13" s="155">
        <v>2607500</v>
      </c>
    </row>
    <row r="14" spans="1:27" ht="13.5">
      <c r="A14" s="181" t="s">
        <v>110</v>
      </c>
      <c r="B14" s="185"/>
      <c r="C14" s="155">
        <v>1048363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1472200</v>
      </c>
      <c r="D16" s="155">
        <v>0</v>
      </c>
      <c r="E16" s="156">
        <v>834400</v>
      </c>
      <c r="F16" s="60">
        <v>834400</v>
      </c>
      <c r="G16" s="60">
        <v>25400</v>
      </c>
      <c r="H16" s="60">
        <v>33255</v>
      </c>
      <c r="I16" s="60">
        <v>12850</v>
      </c>
      <c r="J16" s="60">
        <v>71505</v>
      </c>
      <c r="K16" s="60">
        <v>40950</v>
      </c>
      <c r="L16" s="60">
        <v>18310</v>
      </c>
      <c r="M16" s="60">
        <v>18950</v>
      </c>
      <c r="N16" s="60">
        <v>78210</v>
      </c>
      <c r="O16" s="60">
        <v>57600</v>
      </c>
      <c r="P16" s="60">
        <v>37150</v>
      </c>
      <c r="Q16" s="60">
        <v>10200</v>
      </c>
      <c r="R16" s="60">
        <v>104950</v>
      </c>
      <c r="S16" s="60">
        <v>10500</v>
      </c>
      <c r="T16" s="60">
        <v>48250</v>
      </c>
      <c r="U16" s="60">
        <v>13900</v>
      </c>
      <c r="V16" s="60">
        <v>72650</v>
      </c>
      <c r="W16" s="60">
        <v>327315</v>
      </c>
      <c r="X16" s="60">
        <v>834400</v>
      </c>
      <c r="Y16" s="60">
        <v>-507085</v>
      </c>
      <c r="Z16" s="140">
        <v>-60.77</v>
      </c>
      <c r="AA16" s="155">
        <v>834400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2749365</v>
      </c>
      <c r="D18" s="155">
        <v>0</v>
      </c>
      <c r="E18" s="156">
        <v>3304224</v>
      </c>
      <c r="F18" s="60">
        <v>3304224</v>
      </c>
      <c r="G18" s="60">
        <v>297654</v>
      </c>
      <c r="H18" s="60">
        <v>301704</v>
      </c>
      <c r="I18" s="60">
        <v>270057</v>
      </c>
      <c r="J18" s="60">
        <v>869415</v>
      </c>
      <c r="K18" s="60">
        <v>246613</v>
      </c>
      <c r="L18" s="60">
        <v>221754</v>
      </c>
      <c r="M18" s="60">
        <v>347255</v>
      </c>
      <c r="N18" s="60">
        <v>815622</v>
      </c>
      <c r="O18" s="60">
        <v>244913</v>
      </c>
      <c r="P18" s="60">
        <v>295688</v>
      </c>
      <c r="Q18" s="60">
        <v>274976</v>
      </c>
      <c r="R18" s="60">
        <v>815577</v>
      </c>
      <c r="S18" s="60">
        <v>281412</v>
      </c>
      <c r="T18" s="60">
        <v>311707</v>
      </c>
      <c r="U18" s="60">
        <v>269312</v>
      </c>
      <c r="V18" s="60">
        <v>862431</v>
      </c>
      <c r="W18" s="60">
        <v>3363045</v>
      </c>
      <c r="X18" s="60">
        <v>3304224</v>
      </c>
      <c r="Y18" s="60">
        <v>58821</v>
      </c>
      <c r="Z18" s="140">
        <v>1.78</v>
      </c>
      <c r="AA18" s="155">
        <v>3304224</v>
      </c>
    </row>
    <row r="19" spans="1:27" ht="13.5">
      <c r="A19" s="181" t="s">
        <v>34</v>
      </c>
      <c r="B19" s="185"/>
      <c r="C19" s="155">
        <v>157040852</v>
      </c>
      <c r="D19" s="155">
        <v>0</v>
      </c>
      <c r="E19" s="156">
        <v>204487000</v>
      </c>
      <c r="F19" s="60">
        <v>192566000</v>
      </c>
      <c r="G19" s="60">
        <v>85946000</v>
      </c>
      <c r="H19" s="60">
        <v>414000</v>
      </c>
      <c r="I19" s="60">
        <v>0</v>
      </c>
      <c r="J19" s="60">
        <v>86360000</v>
      </c>
      <c r="K19" s="60">
        <v>3500000</v>
      </c>
      <c r="L19" s="60">
        <v>66700000</v>
      </c>
      <c r="M19" s="60">
        <v>311000</v>
      </c>
      <c r="N19" s="60">
        <v>70511000</v>
      </c>
      <c r="O19" s="60">
        <v>0</v>
      </c>
      <c r="P19" s="60">
        <v>0</v>
      </c>
      <c r="Q19" s="60">
        <v>50049000</v>
      </c>
      <c r="R19" s="60">
        <v>50049000</v>
      </c>
      <c r="S19" s="60">
        <v>0</v>
      </c>
      <c r="T19" s="60">
        <v>0</v>
      </c>
      <c r="U19" s="60">
        <v>0</v>
      </c>
      <c r="V19" s="60">
        <v>0</v>
      </c>
      <c r="W19" s="60">
        <v>206920000</v>
      </c>
      <c r="X19" s="60">
        <v>122045820</v>
      </c>
      <c r="Y19" s="60">
        <v>84874180</v>
      </c>
      <c r="Z19" s="140">
        <v>69.54</v>
      </c>
      <c r="AA19" s="155">
        <v>192566000</v>
      </c>
    </row>
    <row r="20" spans="1:27" ht="13.5">
      <c r="A20" s="181" t="s">
        <v>35</v>
      </c>
      <c r="B20" s="185"/>
      <c r="C20" s="155">
        <v>12009365</v>
      </c>
      <c r="D20" s="155">
        <v>0</v>
      </c>
      <c r="E20" s="156">
        <v>43392504</v>
      </c>
      <c r="F20" s="54">
        <v>54014000</v>
      </c>
      <c r="G20" s="54">
        <v>4268891</v>
      </c>
      <c r="H20" s="54">
        <v>356991</v>
      </c>
      <c r="I20" s="54">
        <v>947147</v>
      </c>
      <c r="J20" s="54">
        <v>5573029</v>
      </c>
      <c r="K20" s="54">
        <v>207027</v>
      </c>
      <c r="L20" s="54">
        <v>902230</v>
      </c>
      <c r="M20" s="54">
        <v>10109030</v>
      </c>
      <c r="N20" s="54">
        <v>11218287</v>
      </c>
      <c r="O20" s="54">
        <v>1439667</v>
      </c>
      <c r="P20" s="54">
        <v>659622</v>
      </c>
      <c r="Q20" s="54">
        <v>1344884</v>
      </c>
      <c r="R20" s="54">
        <v>3444173</v>
      </c>
      <c r="S20" s="54">
        <v>332563</v>
      </c>
      <c r="T20" s="54">
        <v>103842</v>
      </c>
      <c r="U20" s="54">
        <v>1572727</v>
      </c>
      <c r="V20" s="54">
        <v>2009132</v>
      </c>
      <c r="W20" s="54">
        <v>22244621</v>
      </c>
      <c r="X20" s="54">
        <v>125944000</v>
      </c>
      <c r="Y20" s="54">
        <v>-103699379</v>
      </c>
      <c r="Z20" s="184">
        <v>-82.34</v>
      </c>
      <c r="AA20" s="130">
        <v>54014000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767045</v>
      </c>
      <c r="U21" s="60">
        <v>0</v>
      </c>
      <c r="V21" s="60">
        <v>767045</v>
      </c>
      <c r="W21" s="82">
        <v>767045</v>
      </c>
      <c r="X21" s="60"/>
      <c r="Y21" s="60">
        <v>767045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193911150</v>
      </c>
      <c r="D22" s="188">
        <f>SUM(D5:D21)</f>
        <v>0</v>
      </c>
      <c r="E22" s="189">
        <f t="shared" si="0"/>
        <v>268206754</v>
      </c>
      <c r="F22" s="190">
        <f t="shared" si="0"/>
        <v>266207250</v>
      </c>
      <c r="G22" s="190">
        <f t="shared" si="0"/>
        <v>91329222</v>
      </c>
      <c r="H22" s="190">
        <f t="shared" si="0"/>
        <v>2283980</v>
      </c>
      <c r="I22" s="190">
        <f t="shared" si="0"/>
        <v>2527593</v>
      </c>
      <c r="J22" s="190">
        <f t="shared" si="0"/>
        <v>96140795</v>
      </c>
      <c r="K22" s="190">
        <f t="shared" si="0"/>
        <v>4935968</v>
      </c>
      <c r="L22" s="190">
        <f t="shared" si="0"/>
        <v>73354750</v>
      </c>
      <c r="M22" s="190">
        <f t="shared" si="0"/>
        <v>11984089</v>
      </c>
      <c r="N22" s="190">
        <f t="shared" si="0"/>
        <v>90274807</v>
      </c>
      <c r="O22" s="190">
        <f t="shared" si="0"/>
        <v>4156796</v>
      </c>
      <c r="P22" s="190">
        <f t="shared" si="0"/>
        <v>2317204</v>
      </c>
      <c r="Q22" s="190">
        <f t="shared" si="0"/>
        <v>53150536</v>
      </c>
      <c r="R22" s="190">
        <f t="shared" si="0"/>
        <v>59624536</v>
      </c>
      <c r="S22" s="190">
        <f t="shared" si="0"/>
        <v>1517637</v>
      </c>
      <c r="T22" s="190">
        <f t="shared" si="0"/>
        <v>2317350</v>
      </c>
      <c r="U22" s="190">
        <f t="shared" si="0"/>
        <v>3930902</v>
      </c>
      <c r="V22" s="190">
        <f t="shared" si="0"/>
        <v>7765889</v>
      </c>
      <c r="W22" s="190">
        <f t="shared" si="0"/>
        <v>253806027</v>
      </c>
      <c r="X22" s="190">
        <f t="shared" si="0"/>
        <v>268317070</v>
      </c>
      <c r="Y22" s="190">
        <f t="shared" si="0"/>
        <v>-14511043</v>
      </c>
      <c r="Z22" s="191">
        <f>+IF(X22&lt;&gt;0,+(Y22/X22)*100,0)</f>
        <v>-5.408169893924378</v>
      </c>
      <c r="AA22" s="188">
        <f>SUM(AA5:AA21)</f>
        <v>266207250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75923949</v>
      </c>
      <c r="D25" s="155">
        <v>0</v>
      </c>
      <c r="E25" s="156">
        <v>95374553</v>
      </c>
      <c r="F25" s="60">
        <v>89053000</v>
      </c>
      <c r="G25" s="60">
        <v>5987317</v>
      </c>
      <c r="H25" s="60">
        <v>5799998</v>
      </c>
      <c r="I25" s="60">
        <v>6993400</v>
      </c>
      <c r="J25" s="60">
        <v>18780715</v>
      </c>
      <c r="K25" s="60">
        <v>7631568</v>
      </c>
      <c r="L25" s="60">
        <v>6730599</v>
      </c>
      <c r="M25" s="60">
        <v>6348678</v>
      </c>
      <c r="N25" s="60">
        <v>20710845</v>
      </c>
      <c r="O25" s="60">
        <v>6876638</v>
      </c>
      <c r="P25" s="60">
        <v>6916082</v>
      </c>
      <c r="Q25" s="60">
        <v>6719718</v>
      </c>
      <c r="R25" s="60">
        <v>20512438</v>
      </c>
      <c r="S25" s="60">
        <v>6953363</v>
      </c>
      <c r="T25" s="60">
        <v>6557655</v>
      </c>
      <c r="U25" s="60">
        <v>6735356</v>
      </c>
      <c r="V25" s="60">
        <v>20246374</v>
      </c>
      <c r="W25" s="60">
        <v>80250372</v>
      </c>
      <c r="X25" s="60">
        <v>95374905</v>
      </c>
      <c r="Y25" s="60">
        <v>-15124533</v>
      </c>
      <c r="Z25" s="140">
        <v>-15.86</v>
      </c>
      <c r="AA25" s="155">
        <v>89053000</v>
      </c>
    </row>
    <row r="26" spans="1:27" ht="13.5">
      <c r="A26" s="183" t="s">
        <v>38</v>
      </c>
      <c r="B26" s="182"/>
      <c r="C26" s="155">
        <v>16779262</v>
      </c>
      <c r="D26" s="155">
        <v>0</v>
      </c>
      <c r="E26" s="156">
        <v>17417373</v>
      </c>
      <c r="F26" s="60">
        <v>3197000</v>
      </c>
      <c r="G26" s="60">
        <v>1401256</v>
      </c>
      <c r="H26" s="60">
        <v>1401256</v>
      </c>
      <c r="I26" s="60">
        <v>1401256</v>
      </c>
      <c r="J26" s="60">
        <v>4203768</v>
      </c>
      <c r="K26" s="60">
        <v>1401256</v>
      </c>
      <c r="L26" s="60">
        <v>1381556</v>
      </c>
      <c r="M26" s="60">
        <v>1381556</v>
      </c>
      <c r="N26" s="60">
        <v>4164368</v>
      </c>
      <c r="O26" s="60">
        <v>1381556</v>
      </c>
      <c r="P26" s="60">
        <v>1990950</v>
      </c>
      <c r="Q26" s="60">
        <v>1457325</v>
      </c>
      <c r="R26" s="60">
        <v>4829831</v>
      </c>
      <c r="S26" s="60">
        <v>1457325</v>
      </c>
      <c r="T26" s="60">
        <v>1457325</v>
      </c>
      <c r="U26" s="60">
        <v>1457325</v>
      </c>
      <c r="V26" s="60">
        <v>4371975</v>
      </c>
      <c r="W26" s="60">
        <v>17569942</v>
      </c>
      <c r="X26" s="60">
        <v>17417373</v>
      </c>
      <c r="Y26" s="60">
        <v>152569</v>
      </c>
      <c r="Z26" s="140">
        <v>0.88</v>
      </c>
      <c r="AA26" s="155">
        <v>3197000</v>
      </c>
    </row>
    <row r="27" spans="1:27" ht="13.5">
      <c r="A27" s="183" t="s">
        <v>118</v>
      </c>
      <c r="B27" s="182"/>
      <c r="C27" s="155">
        <v>2213635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31228867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537002</v>
      </c>
      <c r="D29" s="155">
        <v>0</v>
      </c>
      <c r="E29" s="156">
        <v>104300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104300</v>
      </c>
      <c r="Y29" s="60">
        <v>-104300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441815</v>
      </c>
      <c r="F30" s="60">
        <v>441815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441815</v>
      </c>
      <c r="Y30" s="60">
        <v>-441815</v>
      </c>
      <c r="Z30" s="140">
        <v>-100</v>
      </c>
      <c r="AA30" s="155">
        <v>441815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25056000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25056000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767940</v>
      </c>
      <c r="F32" s="60">
        <v>2823611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767940</v>
      </c>
      <c r="Y32" s="60">
        <v>-767940</v>
      </c>
      <c r="Z32" s="140">
        <v>-100</v>
      </c>
      <c r="AA32" s="155">
        <v>2823611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94996468</v>
      </c>
      <c r="D34" s="155">
        <v>0</v>
      </c>
      <c r="E34" s="156">
        <v>223337272</v>
      </c>
      <c r="F34" s="60">
        <v>145635916</v>
      </c>
      <c r="G34" s="60">
        <v>4096894</v>
      </c>
      <c r="H34" s="60">
        <v>5982170</v>
      </c>
      <c r="I34" s="60">
        <v>7649663</v>
      </c>
      <c r="J34" s="60">
        <v>17728727</v>
      </c>
      <c r="K34" s="60">
        <v>3960442</v>
      </c>
      <c r="L34" s="60">
        <v>4683134</v>
      </c>
      <c r="M34" s="60">
        <v>6965635</v>
      </c>
      <c r="N34" s="60">
        <v>15609211</v>
      </c>
      <c r="O34" s="60">
        <v>3079464</v>
      </c>
      <c r="P34" s="60">
        <v>5681534</v>
      </c>
      <c r="Q34" s="60">
        <v>12990213</v>
      </c>
      <c r="R34" s="60">
        <v>21751211</v>
      </c>
      <c r="S34" s="60">
        <v>4515866</v>
      </c>
      <c r="T34" s="60">
        <v>3415459</v>
      </c>
      <c r="U34" s="60">
        <v>13892777</v>
      </c>
      <c r="V34" s="60">
        <v>21824102</v>
      </c>
      <c r="W34" s="60">
        <v>76913251</v>
      </c>
      <c r="X34" s="60">
        <v>70192091</v>
      </c>
      <c r="Y34" s="60">
        <v>6721160</v>
      </c>
      <c r="Z34" s="140">
        <v>9.58</v>
      </c>
      <c r="AA34" s="155">
        <v>145635916</v>
      </c>
    </row>
    <row r="35" spans="1:27" ht="13.5">
      <c r="A35" s="181" t="s">
        <v>122</v>
      </c>
      <c r="B35" s="185"/>
      <c r="C35" s="155">
        <v>933053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222612236</v>
      </c>
      <c r="D36" s="188">
        <f>SUM(D25:D35)</f>
        <v>0</v>
      </c>
      <c r="E36" s="189">
        <f t="shared" si="1"/>
        <v>337443253</v>
      </c>
      <c r="F36" s="190">
        <f t="shared" si="1"/>
        <v>266207342</v>
      </c>
      <c r="G36" s="190">
        <f t="shared" si="1"/>
        <v>11485467</v>
      </c>
      <c r="H36" s="190">
        <f t="shared" si="1"/>
        <v>13183424</v>
      </c>
      <c r="I36" s="190">
        <f t="shared" si="1"/>
        <v>16044319</v>
      </c>
      <c r="J36" s="190">
        <f t="shared" si="1"/>
        <v>40713210</v>
      </c>
      <c r="K36" s="190">
        <f t="shared" si="1"/>
        <v>12993266</v>
      </c>
      <c r="L36" s="190">
        <f t="shared" si="1"/>
        <v>12795289</v>
      </c>
      <c r="M36" s="190">
        <f t="shared" si="1"/>
        <v>14695869</v>
      </c>
      <c r="N36" s="190">
        <f t="shared" si="1"/>
        <v>40484424</v>
      </c>
      <c r="O36" s="190">
        <f t="shared" si="1"/>
        <v>11337658</v>
      </c>
      <c r="P36" s="190">
        <f t="shared" si="1"/>
        <v>14588566</v>
      </c>
      <c r="Q36" s="190">
        <f t="shared" si="1"/>
        <v>21167256</v>
      </c>
      <c r="R36" s="190">
        <f t="shared" si="1"/>
        <v>47093480</v>
      </c>
      <c r="S36" s="190">
        <f t="shared" si="1"/>
        <v>12926554</v>
      </c>
      <c r="T36" s="190">
        <f t="shared" si="1"/>
        <v>11430439</v>
      </c>
      <c r="U36" s="190">
        <f t="shared" si="1"/>
        <v>22085458</v>
      </c>
      <c r="V36" s="190">
        <f t="shared" si="1"/>
        <v>46442451</v>
      </c>
      <c r="W36" s="190">
        <f t="shared" si="1"/>
        <v>174733565</v>
      </c>
      <c r="X36" s="190">
        <f t="shared" si="1"/>
        <v>184298424</v>
      </c>
      <c r="Y36" s="190">
        <f t="shared" si="1"/>
        <v>-9564859</v>
      </c>
      <c r="Z36" s="191">
        <f>+IF(X36&lt;&gt;0,+(Y36/X36)*100,0)</f>
        <v>-5.18987563344546</v>
      </c>
      <c r="AA36" s="188">
        <f>SUM(AA25:AA35)</f>
        <v>266207342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-28701086</v>
      </c>
      <c r="D38" s="199">
        <f>+D22-D36</f>
        <v>0</v>
      </c>
      <c r="E38" s="200">
        <f t="shared" si="2"/>
        <v>-69236499</v>
      </c>
      <c r="F38" s="106">
        <f t="shared" si="2"/>
        <v>-92</v>
      </c>
      <c r="G38" s="106">
        <f t="shared" si="2"/>
        <v>79843755</v>
      </c>
      <c r="H38" s="106">
        <f t="shared" si="2"/>
        <v>-10899444</v>
      </c>
      <c r="I38" s="106">
        <f t="shared" si="2"/>
        <v>-13516726</v>
      </c>
      <c r="J38" s="106">
        <f t="shared" si="2"/>
        <v>55427585</v>
      </c>
      <c r="K38" s="106">
        <f t="shared" si="2"/>
        <v>-8057298</v>
      </c>
      <c r="L38" s="106">
        <f t="shared" si="2"/>
        <v>60559461</v>
      </c>
      <c r="M38" s="106">
        <f t="shared" si="2"/>
        <v>-2711780</v>
      </c>
      <c r="N38" s="106">
        <f t="shared" si="2"/>
        <v>49790383</v>
      </c>
      <c r="O38" s="106">
        <f t="shared" si="2"/>
        <v>-7180862</v>
      </c>
      <c r="P38" s="106">
        <f t="shared" si="2"/>
        <v>-12271362</v>
      </c>
      <c r="Q38" s="106">
        <f t="shared" si="2"/>
        <v>31983280</v>
      </c>
      <c r="R38" s="106">
        <f t="shared" si="2"/>
        <v>12531056</v>
      </c>
      <c r="S38" s="106">
        <f t="shared" si="2"/>
        <v>-11408917</v>
      </c>
      <c r="T38" s="106">
        <f t="shared" si="2"/>
        <v>-9113089</v>
      </c>
      <c r="U38" s="106">
        <f t="shared" si="2"/>
        <v>-18154556</v>
      </c>
      <c r="V38" s="106">
        <f t="shared" si="2"/>
        <v>-38676562</v>
      </c>
      <c r="W38" s="106">
        <f t="shared" si="2"/>
        <v>79072462</v>
      </c>
      <c r="X38" s="106">
        <f>IF(F22=F36,0,X22-X36)</f>
        <v>84018646</v>
      </c>
      <c r="Y38" s="106">
        <f t="shared" si="2"/>
        <v>-4946184</v>
      </c>
      <c r="Z38" s="201">
        <f>+IF(X38&lt;&gt;0,+(Y38/X38)*100,0)</f>
        <v>-5.887007510213864</v>
      </c>
      <c r="AA38" s="199">
        <f>+AA22-AA36</f>
        <v>-92</v>
      </c>
    </row>
    <row r="39" spans="1:27" ht="13.5">
      <c r="A39" s="181" t="s">
        <v>46</v>
      </c>
      <c r="B39" s="185"/>
      <c r="C39" s="155">
        <v>82075741</v>
      </c>
      <c r="D39" s="155">
        <v>0</v>
      </c>
      <c r="E39" s="156">
        <v>70704000</v>
      </c>
      <c r="F39" s="60">
        <v>70704000</v>
      </c>
      <c r="G39" s="60">
        <v>12033000</v>
      </c>
      <c r="H39" s="60">
        <v>0</v>
      </c>
      <c r="I39" s="60">
        <v>6869000</v>
      </c>
      <c r="J39" s="60">
        <v>18902000</v>
      </c>
      <c r="K39" s="60">
        <v>0</v>
      </c>
      <c r="L39" s="60">
        <v>32491000</v>
      </c>
      <c r="M39" s="60">
        <v>0</v>
      </c>
      <c r="N39" s="60">
        <v>32491000</v>
      </c>
      <c r="O39" s="60">
        <v>0</v>
      </c>
      <c r="P39" s="60">
        <v>0</v>
      </c>
      <c r="Q39" s="60">
        <v>19311000</v>
      </c>
      <c r="R39" s="60">
        <v>19311000</v>
      </c>
      <c r="S39" s="60">
        <v>0</v>
      </c>
      <c r="T39" s="60">
        <v>0</v>
      </c>
      <c r="U39" s="60">
        <v>0</v>
      </c>
      <c r="V39" s="60">
        <v>0</v>
      </c>
      <c r="W39" s="60">
        <v>70704000</v>
      </c>
      <c r="X39" s="60">
        <v>70704000</v>
      </c>
      <c r="Y39" s="60">
        <v>0</v>
      </c>
      <c r="Z39" s="140">
        <v>0</v>
      </c>
      <c r="AA39" s="155">
        <v>70704000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53374655</v>
      </c>
      <c r="D42" s="206">
        <f>SUM(D38:D41)</f>
        <v>0</v>
      </c>
      <c r="E42" s="207">
        <f t="shared" si="3"/>
        <v>1467501</v>
      </c>
      <c r="F42" s="88">
        <f t="shared" si="3"/>
        <v>70703908</v>
      </c>
      <c r="G42" s="88">
        <f t="shared" si="3"/>
        <v>91876755</v>
      </c>
      <c r="H42" s="88">
        <f t="shared" si="3"/>
        <v>-10899444</v>
      </c>
      <c r="I42" s="88">
        <f t="shared" si="3"/>
        <v>-6647726</v>
      </c>
      <c r="J42" s="88">
        <f t="shared" si="3"/>
        <v>74329585</v>
      </c>
      <c r="K42" s="88">
        <f t="shared" si="3"/>
        <v>-8057298</v>
      </c>
      <c r="L42" s="88">
        <f t="shared" si="3"/>
        <v>93050461</v>
      </c>
      <c r="M42" s="88">
        <f t="shared" si="3"/>
        <v>-2711780</v>
      </c>
      <c r="N42" s="88">
        <f t="shared" si="3"/>
        <v>82281383</v>
      </c>
      <c r="O42" s="88">
        <f t="shared" si="3"/>
        <v>-7180862</v>
      </c>
      <c r="P42" s="88">
        <f t="shared" si="3"/>
        <v>-12271362</v>
      </c>
      <c r="Q42" s="88">
        <f t="shared" si="3"/>
        <v>51294280</v>
      </c>
      <c r="R42" s="88">
        <f t="shared" si="3"/>
        <v>31842056</v>
      </c>
      <c r="S42" s="88">
        <f t="shared" si="3"/>
        <v>-11408917</v>
      </c>
      <c r="T42" s="88">
        <f t="shared" si="3"/>
        <v>-9113089</v>
      </c>
      <c r="U42" s="88">
        <f t="shared" si="3"/>
        <v>-18154556</v>
      </c>
      <c r="V42" s="88">
        <f t="shared" si="3"/>
        <v>-38676562</v>
      </c>
      <c r="W42" s="88">
        <f t="shared" si="3"/>
        <v>149776462</v>
      </c>
      <c r="X42" s="88">
        <f t="shared" si="3"/>
        <v>154722646</v>
      </c>
      <c r="Y42" s="88">
        <f t="shared" si="3"/>
        <v>-4946184</v>
      </c>
      <c r="Z42" s="208">
        <f>+IF(X42&lt;&gt;0,+(Y42/X42)*100,0)</f>
        <v>-3.1968067557479594</v>
      </c>
      <c r="AA42" s="206">
        <f>SUM(AA38:AA41)</f>
        <v>70703908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53374655</v>
      </c>
      <c r="D44" s="210">
        <f>+D42-D43</f>
        <v>0</v>
      </c>
      <c r="E44" s="211">
        <f t="shared" si="4"/>
        <v>1467501</v>
      </c>
      <c r="F44" s="77">
        <f t="shared" si="4"/>
        <v>70703908</v>
      </c>
      <c r="G44" s="77">
        <f t="shared" si="4"/>
        <v>91876755</v>
      </c>
      <c r="H44" s="77">
        <f t="shared" si="4"/>
        <v>-10899444</v>
      </c>
      <c r="I44" s="77">
        <f t="shared" si="4"/>
        <v>-6647726</v>
      </c>
      <c r="J44" s="77">
        <f t="shared" si="4"/>
        <v>74329585</v>
      </c>
      <c r="K44" s="77">
        <f t="shared" si="4"/>
        <v>-8057298</v>
      </c>
      <c r="L44" s="77">
        <f t="shared" si="4"/>
        <v>93050461</v>
      </c>
      <c r="M44" s="77">
        <f t="shared" si="4"/>
        <v>-2711780</v>
      </c>
      <c r="N44" s="77">
        <f t="shared" si="4"/>
        <v>82281383</v>
      </c>
      <c r="O44" s="77">
        <f t="shared" si="4"/>
        <v>-7180862</v>
      </c>
      <c r="P44" s="77">
        <f t="shared" si="4"/>
        <v>-12271362</v>
      </c>
      <c r="Q44" s="77">
        <f t="shared" si="4"/>
        <v>51294280</v>
      </c>
      <c r="R44" s="77">
        <f t="shared" si="4"/>
        <v>31842056</v>
      </c>
      <c r="S44" s="77">
        <f t="shared" si="4"/>
        <v>-11408917</v>
      </c>
      <c r="T44" s="77">
        <f t="shared" si="4"/>
        <v>-9113089</v>
      </c>
      <c r="U44" s="77">
        <f t="shared" si="4"/>
        <v>-18154556</v>
      </c>
      <c r="V44" s="77">
        <f t="shared" si="4"/>
        <v>-38676562</v>
      </c>
      <c r="W44" s="77">
        <f t="shared" si="4"/>
        <v>149776462</v>
      </c>
      <c r="X44" s="77">
        <f t="shared" si="4"/>
        <v>154722646</v>
      </c>
      <c r="Y44" s="77">
        <f t="shared" si="4"/>
        <v>-4946184</v>
      </c>
      <c r="Z44" s="212">
        <f>+IF(X44&lt;&gt;0,+(Y44/X44)*100,0)</f>
        <v>-3.1968067557479594</v>
      </c>
      <c r="AA44" s="210">
        <f>+AA42-AA43</f>
        <v>70703908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53374655</v>
      </c>
      <c r="D46" s="206">
        <f>SUM(D44:D45)</f>
        <v>0</v>
      </c>
      <c r="E46" s="207">
        <f t="shared" si="5"/>
        <v>1467501</v>
      </c>
      <c r="F46" s="88">
        <f t="shared" si="5"/>
        <v>70703908</v>
      </c>
      <c r="G46" s="88">
        <f t="shared" si="5"/>
        <v>91876755</v>
      </c>
      <c r="H46" s="88">
        <f t="shared" si="5"/>
        <v>-10899444</v>
      </c>
      <c r="I46" s="88">
        <f t="shared" si="5"/>
        <v>-6647726</v>
      </c>
      <c r="J46" s="88">
        <f t="shared" si="5"/>
        <v>74329585</v>
      </c>
      <c r="K46" s="88">
        <f t="shared" si="5"/>
        <v>-8057298</v>
      </c>
      <c r="L46" s="88">
        <f t="shared" si="5"/>
        <v>93050461</v>
      </c>
      <c r="M46" s="88">
        <f t="shared" si="5"/>
        <v>-2711780</v>
      </c>
      <c r="N46" s="88">
        <f t="shared" si="5"/>
        <v>82281383</v>
      </c>
      <c r="O46" s="88">
        <f t="shared" si="5"/>
        <v>-7180862</v>
      </c>
      <c r="P46" s="88">
        <f t="shared" si="5"/>
        <v>-12271362</v>
      </c>
      <c r="Q46" s="88">
        <f t="shared" si="5"/>
        <v>51294280</v>
      </c>
      <c r="R46" s="88">
        <f t="shared" si="5"/>
        <v>31842056</v>
      </c>
      <c r="S46" s="88">
        <f t="shared" si="5"/>
        <v>-11408917</v>
      </c>
      <c r="T46" s="88">
        <f t="shared" si="5"/>
        <v>-9113089</v>
      </c>
      <c r="U46" s="88">
        <f t="shared" si="5"/>
        <v>-18154556</v>
      </c>
      <c r="V46" s="88">
        <f t="shared" si="5"/>
        <v>-38676562</v>
      </c>
      <c r="W46" s="88">
        <f t="shared" si="5"/>
        <v>149776462</v>
      </c>
      <c r="X46" s="88">
        <f t="shared" si="5"/>
        <v>154722646</v>
      </c>
      <c r="Y46" s="88">
        <f t="shared" si="5"/>
        <v>-4946184</v>
      </c>
      <c r="Z46" s="208">
        <f>+IF(X46&lt;&gt;0,+(Y46/X46)*100,0)</f>
        <v>-3.1968067557479594</v>
      </c>
      <c r="AA46" s="206">
        <f>SUM(AA44:AA45)</f>
        <v>70703908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53374655</v>
      </c>
      <c r="D48" s="217">
        <f>SUM(D46:D47)</f>
        <v>0</v>
      </c>
      <c r="E48" s="218">
        <f t="shared" si="6"/>
        <v>1467501</v>
      </c>
      <c r="F48" s="219">
        <f t="shared" si="6"/>
        <v>70703908</v>
      </c>
      <c r="G48" s="219">
        <f t="shared" si="6"/>
        <v>91876755</v>
      </c>
      <c r="H48" s="220">
        <f t="shared" si="6"/>
        <v>-10899444</v>
      </c>
      <c r="I48" s="220">
        <f t="shared" si="6"/>
        <v>-6647726</v>
      </c>
      <c r="J48" s="220">
        <f t="shared" si="6"/>
        <v>74329585</v>
      </c>
      <c r="K48" s="220">
        <f t="shared" si="6"/>
        <v>-8057298</v>
      </c>
      <c r="L48" s="220">
        <f t="shared" si="6"/>
        <v>93050461</v>
      </c>
      <c r="M48" s="219">
        <f t="shared" si="6"/>
        <v>-2711780</v>
      </c>
      <c r="N48" s="219">
        <f t="shared" si="6"/>
        <v>82281383</v>
      </c>
      <c r="O48" s="220">
        <f t="shared" si="6"/>
        <v>-7180862</v>
      </c>
      <c r="P48" s="220">
        <f t="shared" si="6"/>
        <v>-12271362</v>
      </c>
      <c r="Q48" s="220">
        <f t="shared" si="6"/>
        <v>51294280</v>
      </c>
      <c r="R48" s="220">
        <f t="shared" si="6"/>
        <v>31842056</v>
      </c>
      <c r="S48" s="220">
        <f t="shared" si="6"/>
        <v>-11408917</v>
      </c>
      <c r="T48" s="219">
        <f t="shared" si="6"/>
        <v>-9113089</v>
      </c>
      <c r="U48" s="219">
        <f t="shared" si="6"/>
        <v>-18154556</v>
      </c>
      <c r="V48" s="220">
        <f t="shared" si="6"/>
        <v>-38676562</v>
      </c>
      <c r="W48" s="220">
        <f t="shared" si="6"/>
        <v>149776462</v>
      </c>
      <c r="X48" s="220">
        <f t="shared" si="6"/>
        <v>154722646</v>
      </c>
      <c r="Y48" s="220">
        <f t="shared" si="6"/>
        <v>-4946184</v>
      </c>
      <c r="Z48" s="221">
        <f>+IF(X48&lt;&gt;0,+(Y48/X48)*100,0)</f>
        <v>-3.1968067557479594</v>
      </c>
      <c r="AA48" s="222">
        <f>SUM(AA46:AA47)</f>
        <v>70703908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2362166</v>
      </c>
      <c r="D5" s="153">
        <f>SUM(D6:D8)</f>
        <v>0</v>
      </c>
      <c r="E5" s="154">
        <f t="shared" si="0"/>
        <v>2961180</v>
      </c>
      <c r="F5" s="100">
        <f t="shared" si="0"/>
        <v>2961180</v>
      </c>
      <c r="G5" s="100">
        <f t="shared" si="0"/>
        <v>200955</v>
      </c>
      <c r="H5" s="100">
        <f t="shared" si="0"/>
        <v>9737</v>
      </c>
      <c r="I5" s="100">
        <f t="shared" si="0"/>
        <v>179817</v>
      </c>
      <c r="J5" s="100">
        <f t="shared" si="0"/>
        <v>390509</v>
      </c>
      <c r="K5" s="100">
        <f t="shared" si="0"/>
        <v>37857</v>
      </c>
      <c r="L5" s="100">
        <f t="shared" si="0"/>
        <v>27203</v>
      </c>
      <c r="M5" s="100">
        <f t="shared" si="0"/>
        <v>14820</v>
      </c>
      <c r="N5" s="100">
        <f t="shared" si="0"/>
        <v>79880</v>
      </c>
      <c r="O5" s="100">
        <f t="shared" si="0"/>
        <v>0</v>
      </c>
      <c r="P5" s="100">
        <f t="shared" si="0"/>
        <v>116296</v>
      </c>
      <c r="Q5" s="100">
        <f t="shared" si="0"/>
        <v>44596</v>
      </c>
      <c r="R5" s="100">
        <f t="shared" si="0"/>
        <v>160892</v>
      </c>
      <c r="S5" s="100">
        <f t="shared" si="0"/>
        <v>70908</v>
      </c>
      <c r="T5" s="100">
        <f t="shared" si="0"/>
        <v>14820</v>
      </c>
      <c r="U5" s="100">
        <f t="shared" si="0"/>
        <v>880410</v>
      </c>
      <c r="V5" s="100">
        <f t="shared" si="0"/>
        <v>966138</v>
      </c>
      <c r="W5" s="100">
        <f t="shared" si="0"/>
        <v>1597419</v>
      </c>
      <c r="X5" s="100">
        <f t="shared" si="0"/>
        <v>2961180</v>
      </c>
      <c r="Y5" s="100">
        <f t="shared" si="0"/>
        <v>-1363761</v>
      </c>
      <c r="Z5" s="137">
        <f>+IF(X5&lt;&gt;0,+(Y5/X5)*100,0)</f>
        <v>-46.05464713391283</v>
      </c>
      <c r="AA5" s="153">
        <f>SUM(AA6:AA8)</f>
        <v>2961180</v>
      </c>
    </row>
    <row r="6" spans="1:27" ht="13.5">
      <c r="A6" s="138" t="s">
        <v>75</v>
      </c>
      <c r="B6" s="136"/>
      <c r="C6" s="155"/>
      <c r="D6" s="155"/>
      <c r="E6" s="156">
        <v>561180</v>
      </c>
      <c r="F6" s="60">
        <v>561180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561180</v>
      </c>
      <c r="Y6" s="60">
        <v>-561180</v>
      </c>
      <c r="Z6" s="140">
        <v>-100</v>
      </c>
      <c r="AA6" s="62">
        <v>561180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2362166</v>
      </c>
      <c r="D8" s="155"/>
      <c r="E8" s="156">
        <v>2400000</v>
      </c>
      <c r="F8" s="60">
        <v>2400000</v>
      </c>
      <c r="G8" s="60">
        <v>200955</v>
      </c>
      <c r="H8" s="60">
        <v>9737</v>
      </c>
      <c r="I8" s="60">
        <v>179817</v>
      </c>
      <c r="J8" s="60">
        <v>390509</v>
      </c>
      <c r="K8" s="60">
        <v>37857</v>
      </c>
      <c r="L8" s="60">
        <v>27203</v>
      </c>
      <c r="M8" s="60">
        <v>14820</v>
      </c>
      <c r="N8" s="60">
        <v>79880</v>
      </c>
      <c r="O8" s="60"/>
      <c r="P8" s="60">
        <v>116296</v>
      </c>
      <c r="Q8" s="60">
        <v>44596</v>
      </c>
      <c r="R8" s="60">
        <v>160892</v>
      </c>
      <c r="S8" s="60">
        <v>70908</v>
      </c>
      <c r="T8" s="60">
        <v>14820</v>
      </c>
      <c r="U8" s="60">
        <v>880410</v>
      </c>
      <c r="V8" s="60">
        <v>966138</v>
      </c>
      <c r="W8" s="60">
        <v>1597419</v>
      </c>
      <c r="X8" s="60">
        <v>2400000</v>
      </c>
      <c r="Y8" s="60">
        <v>-802581</v>
      </c>
      <c r="Z8" s="140">
        <v>-33.44</v>
      </c>
      <c r="AA8" s="62">
        <v>2400000</v>
      </c>
    </row>
    <row r="9" spans="1:27" ht="13.5">
      <c r="A9" s="135" t="s">
        <v>78</v>
      </c>
      <c r="B9" s="136"/>
      <c r="C9" s="153">
        <f aca="true" t="shared" si="1" ref="C9:Y9">SUM(C10:C14)</f>
        <v>21032880</v>
      </c>
      <c r="D9" s="153">
        <f>SUM(D10:D14)</f>
        <v>0</v>
      </c>
      <c r="E9" s="154">
        <f t="shared" si="1"/>
        <v>6780000</v>
      </c>
      <c r="F9" s="100">
        <f t="shared" si="1"/>
        <v>6780000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113829</v>
      </c>
      <c r="R9" s="100">
        <f t="shared" si="1"/>
        <v>113829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113829</v>
      </c>
      <c r="X9" s="100">
        <f t="shared" si="1"/>
        <v>6780000</v>
      </c>
      <c r="Y9" s="100">
        <f t="shared" si="1"/>
        <v>-6666171</v>
      </c>
      <c r="Z9" s="137">
        <f>+IF(X9&lt;&gt;0,+(Y9/X9)*100,0)</f>
        <v>-98.32110619469027</v>
      </c>
      <c r="AA9" s="102">
        <f>SUM(AA10:AA14)</f>
        <v>6780000</v>
      </c>
    </row>
    <row r="10" spans="1:27" ht="13.5">
      <c r="A10" s="138" t="s">
        <v>79</v>
      </c>
      <c r="B10" s="136"/>
      <c r="C10" s="155">
        <v>21032880</v>
      </c>
      <c r="D10" s="155"/>
      <c r="E10" s="156">
        <v>6780000</v>
      </c>
      <c r="F10" s="60">
        <v>6780000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113829</v>
      </c>
      <c r="R10" s="60">
        <v>113829</v>
      </c>
      <c r="S10" s="60"/>
      <c r="T10" s="60"/>
      <c r="U10" s="60"/>
      <c r="V10" s="60"/>
      <c r="W10" s="60">
        <v>113829</v>
      </c>
      <c r="X10" s="60">
        <v>6780000</v>
      </c>
      <c r="Y10" s="60">
        <v>-6666171</v>
      </c>
      <c r="Z10" s="140">
        <v>-98.32</v>
      </c>
      <c r="AA10" s="62">
        <v>6780000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15000000</v>
      </c>
      <c r="F15" s="100">
        <f t="shared" si="2"/>
        <v>15000000</v>
      </c>
      <c r="G15" s="100">
        <f t="shared" si="2"/>
        <v>117660</v>
      </c>
      <c r="H15" s="100">
        <f t="shared" si="2"/>
        <v>74284</v>
      </c>
      <c r="I15" s="100">
        <f t="shared" si="2"/>
        <v>208023</v>
      </c>
      <c r="J15" s="100">
        <f t="shared" si="2"/>
        <v>399967</v>
      </c>
      <c r="K15" s="100">
        <f t="shared" si="2"/>
        <v>123237</v>
      </c>
      <c r="L15" s="100">
        <f t="shared" si="2"/>
        <v>336086</v>
      </c>
      <c r="M15" s="100">
        <f t="shared" si="2"/>
        <v>200443</v>
      </c>
      <c r="N15" s="100">
        <f t="shared" si="2"/>
        <v>659766</v>
      </c>
      <c r="O15" s="100">
        <f t="shared" si="2"/>
        <v>251545</v>
      </c>
      <c r="P15" s="100">
        <f t="shared" si="2"/>
        <v>286308</v>
      </c>
      <c r="Q15" s="100">
        <f t="shared" si="2"/>
        <v>544687</v>
      </c>
      <c r="R15" s="100">
        <f t="shared" si="2"/>
        <v>1082540</v>
      </c>
      <c r="S15" s="100">
        <f t="shared" si="2"/>
        <v>200236</v>
      </c>
      <c r="T15" s="100">
        <f t="shared" si="2"/>
        <v>35134</v>
      </c>
      <c r="U15" s="100">
        <f t="shared" si="2"/>
        <v>173944</v>
      </c>
      <c r="V15" s="100">
        <f t="shared" si="2"/>
        <v>409314</v>
      </c>
      <c r="W15" s="100">
        <f t="shared" si="2"/>
        <v>2551587</v>
      </c>
      <c r="X15" s="100">
        <f t="shared" si="2"/>
        <v>15000000</v>
      </c>
      <c r="Y15" s="100">
        <f t="shared" si="2"/>
        <v>-12448413</v>
      </c>
      <c r="Z15" s="137">
        <f>+IF(X15&lt;&gt;0,+(Y15/X15)*100,0)</f>
        <v>-82.98942</v>
      </c>
      <c r="AA15" s="102">
        <f>SUM(AA16:AA18)</f>
        <v>15000000</v>
      </c>
    </row>
    <row r="16" spans="1:27" ht="13.5">
      <c r="A16" s="138" t="s">
        <v>85</v>
      </c>
      <c r="B16" s="136"/>
      <c r="C16" s="155"/>
      <c r="D16" s="155"/>
      <c r="E16" s="156">
        <v>15000000</v>
      </c>
      <c r="F16" s="60">
        <v>15000000</v>
      </c>
      <c r="G16" s="60">
        <v>117660</v>
      </c>
      <c r="H16" s="60">
        <v>74284</v>
      </c>
      <c r="I16" s="60">
        <v>208023</v>
      </c>
      <c r="J16" s="60">
        <v>399967</v>
      </c>
      <c r="K16" s="60">
        <v>123237</v>
      </c>
      <c r="L16" s="60">
        <v>336086</v>
      </c>
      <c r="M16" s="60">
        <v>200443</v>
      </c>
      <c r="N16" s="60">
        <v>659766</v>
      </c>
      <c r="O16" s="60">
        <v>251545</v>
      </c>
      <c r="P16" s="60">
        <v>286308</v>
      </c>
      <c r="Q16" s="60">
        <v>544687</v>
      </c>
      <c r="R16" s="60">
        <v>1082540</v>
      </c>
      <c r="S16" s="60">
        <v>200236</v>
      </c>
      <c r="T16" s="60">
        <v>35134</v>
      </c>
      <c r="U16" s="60">
        <v>173944</v>
      </c>
      <c r="V16" s="60">
        <v>409314</v>
      </c>
      <c r="W16" s="60">
        <v>2551587</v>
      </c>
      <c r="X16" s="60">
        <v>15000000</v>
      </c>
      <c r="Y16" s="60">
        <v>-12448413</v>
      </c>
      <c r="Z16" s="140">
        <v>-82.99</v>
      </c>
      <c r="AA16" s="62">
        <v>15000000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72651656</v>
      </c>
      <c r="D19" s="153">
        <f>SUM(D20:D23)</f>
        <v>0</v>
      </c>
      <c r="E19" s="154">
        <f t="shared" si="3"/>
        <v>120404000</v>
      </c>
      <c r="F19" s="100">
        <f t="shared" si="3"/>
        <v>120404000</v>
      </c>
      <c r="G19" s="100">
        <f t="shared" si="3"/>
        <v>6455292</v>
      </c>
      <c r="H19" s="100">
        <f t="shared" si="3"/>
        <v>6842704</v>
      </c>
      <c r="I19" s="100">
        <f t="shared" si="3"/>
        <v>7905029</v>
      </c>
      <c r="J19" s="100">
        <f t="shared" si="3"/>
        <v>21203025</v>
      </c>
      <c r="K19" s="100">
        <f t="shared" si="3"/>
        <v>1026764</v>
      </c>
      <c r="L19" s="100">
        <f t="shared" si="3"/>
        <v>7790319</v>
      </c>
      <c r="M19" s="100">
        <f t="shared" si="3"/>
        <v>6129039</v>
      </c>
      <c r="N19" s="100">
        <f t="shared" si="3"/>
        <v>14946122</v>
      </c>
      <c r="O19" s="100">
        <f t="shared" si="3"/>
        <v>1020152</v>
      </c>
      <c r="P19" s="100">
        <f t="shared" si="3"/>
        <v>10858510</v>
      </c>
      <c r="Q19" s="100">
        <f t="shared" si="3"/>
        <v>7109573</v>
      </c>
      <c r="R19" s="100">
        <f t="shared" si="3"/>
        <v>18988235</v>
      </c>
      <c r="S19" s="100">
        <f t="shared" si="3"/>
        <v>9600051</v>
      </c>
      <c r="T19" s="100">
        <f t="shared" si="3"/>
        <v>7929771</v>
      </c>
      <c r="U19" s="100">
        <f t="shared" si="3"/>
        <v>15863006</v>
      </c>
      <c r="V19" s="100">
        <f t="shared" si="3"/>
        <v>33392828</v>
      </c>
      <c r="W19" s="100">
        <f t="shared" si="3"/>
        <v>88530210</v>
      </c>
      <c r="X19" s="100">
        <f t="shared" si="3"/>
        <v>120404000</v>
      </c>
      <c r="Y19" s="100">
        <f t="shared" si="3"/>
        <v>-31873790</v>
      </c>
      <c r="Z19" s="137">
        <f>+IF(X19&lt;&gt;0,+(Y19/X19)*100,0)</f>
        <v>-26.472368027640275</v>
      </c>
      <c r="AA19" s="102">
        <f>SUM(AA20:AA23)</f>
        <v>120404000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72651656</v>
      </c>
      <c r="D23" s="155"/>
      <c r="E23" s="156">
        <v>120404000</v>
      </c>
      <c r="F23" s="60">
        <v>120404000</v>
      </c>
      <c r="G23" s="60">
        <v>6455292</v>
      </c>
      <c r="H23" s="60">
        <v>6842704</v>
      </c>
      <c r="I23" s="60">
        <v>7905029</v>
      </c>
      <c r="J23" s="60">
        <v>21203025</v>
      </c>
      <c r="K23" s="60">
        <v>1026764</v>
      </c>
      <c r="L23" s="60">
        <v>7790319</v>
      </c>
      <c r="M23" s="60">
        <v>6129039</v>
      </c>
      <c r="N23" s="60">
        <v>14946122</v>
      </c>
      <c r="O23" s="60">
        <v>1020152</v>
      </c>
      <c r="P23" s="60">
        <v>10858510</v>
      </c>
      <c r="Q23" s="60">
        <v>7109573</v>
      </c>
      <c r="R23" s="60">
        <v>18988235</v>
      </c>
      <c r="S23" s="60">
        <v>9600051</v>
      </c>
      <c r="T23" s="60">
        <v>7929771</v>
      </c>
      <c r="U23" s="60">
        <v>15863006</v>
      </c>
      <c r="V23" s="60">
        <v>33392828</v>
      </c>
      <c r="W23" s="60">
        <v>88530210</v>
      </c>
      <c r="X23" s="60">
        <v>120404000</v>
      </c>
      <c r="Y23" s="60">
        <v>-31873790</v>
      </c>
      <c r="Z23" s="140">
        <v>-26.47</v>
      </c>
      <c r="AA23" s="62">
        <v>120404000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96046702</v>
      </c>
      <c r="D25" s="217">
        <f>+D5+D9+D15+D19+D24</f>
        <v>0</v>
      </c>
      <c r="E25" s="230">
        <f t="shared" si="4"/>
        <v>145145180</v>
      </c>
      <c r="F25" s="219">
        <f t="shared" si="4"/>
        <v>145145180</v>
      </c>
      <c r="G25" s="219">
        <f t="shared" si="4"/>
        <v>6773907</v>
      </c>
      <c r="H25" s="219">
        <f t="shared" si="4"/>
        <v>6926725</v>
      </c>
      <c r="I25" s="219">
        <f t="shared" si="4"/>
        <v>8292869</v>
      </c>
      <c r="J25" s="219">
        <f t="shared" si="4"/>
        <v>21993501</v>
      </c>
      <c r="K25" s="219">
        <f t="shared" si="4"/>
        <v>1187858</v>
      </c>
      <c r="L25" s="219">
        <f t="shared" si="4"/>
        <v>8153608</v>
      </c>
      <c r="M25" s="219">
        <f t="shared" si="4"/>
        <v>6344302</v>
      </c>
      <c r="N25" s="219">
        <f t="shared" si="4"/>
        <v>15685768</v>
      </c>
      <c r="O25" s="219">
        <f t="shared" si="4"/>
        <v>1271697</v>
      </c>
      <c r="P25" s="219">
        <f t="shared" si="4"/>
        <v>11261114</v>
      </c>
      <c r="Q25" s="219">
        <f t="shared" si="4"/>
        <v>7812685</v>
      </c>
      <c r="R25" s="219">
        <f t="shared" si="4"/>
        <v>20345496</v>
      </c>
      <c r="S25" s="219">
        <f t="shared" si="4"/>
        <v>9871195</v>
      </c>
      <c r="T25" s="219">
        <f t="shared" si="4"/>
        <v>7979725</v>
      </c>
      <c r="U25" s="219">
        <f t="shared" si="4"/>
        <v>16917360</v>
      </c>
      <c r="V25" s="219">
        <f t="shared" si="4"/>
        <v>34768280</v>
      </c>
      <c r="W25" s="219">
        <f t="shared" si="4"/>
        <v>92793045</v>
      </c>
      <c r="X25" s="219">
        <f t="shared" si="4"/>
        <v>145145180</v>
      </c>
      <c r="Y25" s="219">
        <f t="shared" si="4"/>
        <v>-52352135</v>
      </c>
      <c r="Z25" s="231">
        <f>+IF(X25&lt;&gt;0,+(Y25/X25)*100,0)</f>
        <v>-36.0688071074768</v>
      </c>
      <c r="AA25" s="232">
        <f>+AA5+AA9+AA15+AA19+AA24</f>
        <v>145145180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96046702</v>
      </c>
      <c r="D28" s="155"/>
      <c r="E28" s="156"/>
      <c r="F28" s="60">
        <v>15000000</v>
      </c>
      <c r="G28" s="60">
        <v>6773907</v>
      </c>
      <c r="H28" s="60">
        <v>6926725</v>
      </c>
      <c r="I28" s="60">
        <v>8292869</v>
      </c>
      <c r="J28" s="60">
        <v>21993501</v>
      </c>
      <c r="K28" s="60">
        <v>1187858</v>
      </c>
      <c r="L28" s="60">
        <v>8153608</v>
      </c>
      <c r="M28" s="60"/>
      <c r="N28" s="60">
        <v>9341466</v>
      </c>
      <c r="O28" s="60"/>
      <c r="P28" s="60"/>
      <c r="Q28" s="60">
        <v>113829</v>
      </c>
      <c r="R28" s="60">
        <v>113829</v>
      </c>
      <c r="S28" s="60"/>
      <c r="T28" s="60"/>
      <c r="U28" s="60"/>
      <c r="V28" s="60"/>
      <c r="W28" s="60">
        <v>31448796</v>
      </c>
      <c r="X28" s="60"/>
      <c r="Y28" s="60">
        <v>31448796</v>
      </c>
      <c r="Z28" s="140"/>
      <c r="AA28" s="155">
        <v>15000000</v>
      </c>
    </row>
    <row r="29" spans="1:27" ht="13.5">
      <c r="A29" s="234" t="s">
        <v>134</v>
      </c>
      <c r="B29" s="136"/>
      <c r="C29" s="155"/>
      <c r="D29" s="155"/>
      <c r="E29" s="156">
        <v>128404000</v>
      </c>
      <c r="F29" s="60">
        <v>130145180</v>
      </c>
      <c r="G29" s="60"/>
      <c r="H29" s="60"/>
      <c r="I29" s="60"/>
      <c r="J29" s="60"/>
      <c r="K29" s="60"/>
      <c r="L29" s="60"/>
      <c r="M29" s="60">
        <v>6344302</v>
      </c>
      <c r="N29" s="60">
        <v>6344302</v>
      </c>
      <c r="O29" s="60">
        <v>1271697</v>
      </c>
      <c r="P29" s="60">
        <v>11261114</v>
      </c>
      <c r="Q29" s="60">
        <v>7698856</v>
      </c>
      <c r="R29" s="60">
        <v>20231667</v>
      </c>
      <c r="S29" s="60">
        <v>9871195</v>
      </c>
      <c r="T29" s="60">
        <v>7979725</v>
      </c>
      <c r="U29" s="60">
        <v>16917360</v>
      </c>
      <c r="V29" s="60">
        <v>34768280</v>
      </c>
      <c r="W29" s="60">
        <v>61344249</v>
      </c>
      <c r="X29" s="60">
        <v>128404000</v>
      </c>
      <c r="Y29" s="60">
        <v>-67059751</v>
      </c>
      <c r="Z29" s="140">
        <v>-52.23</v>
      </c>
      <c r="AA29" s="62">
        <v>130145180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16741180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16741180</v>
      </c>
      <c r="Y31" s="60">
        <v>-16741180</v>
      </c>
      <c r="Z31" s="140">
        <v>-100</v>
      </c>
      <c r="AA31" s="62"/>
    </row>
    <row r="32" spans="1:27" ht="13.5">
      <c r="A32" s="236" t="s">
        <v>46</v>
      </c>
      <c r="B32" s="136"/>
      <c r="C32" s="210">
        <f aca="true" t="shared" si="5" ref="C32:Y32">SUM(C28:C31)</f>
        <v>96046702</v>
      </c>
      <c r="D32" s="210">
        <f>SUM(D28:D31)</f>
        <v>0</v>
      </c>
      <c r="E32" s="211">
        <f t="shared" si="5"/>
        <v>145145180</v>
      </c>
      <c r="F32" s="77">
        <f t="shared" si="5"/>
        <v>145145180</v>
      </c>
      <c r="G32" s="77">
        <f t="shared" si="5"/>
        <v>6773907</v>
      </c>
      <c r="H32" s="77">
        <f t="shared" si="5"/>
        <v>6926725</v>
      </c>
      <c r="I32" s="77">
        <f t="shared" si="5"/>
        <v>8292869</v>
      </c>
      <c r="J32" s="77">
        <f t="shared" si="5"/>
        <v>21993501</v>
      </c>
      <c r="K32" s="77">
        <f t="shared" si="5"/>
        <v>1187858</v>
      </c>
      <c r="L32" s="77">
        <f t="shared" si="5"/>
        <v>8153608</v>
      </c>
      <c r="M32" s="77">
        <f t="shared" si="5"/>
        <v>6344302</v>
      </c>
      <c r="N32" s="77">
        <f t="shared" si="5"/>
        <v>15685768</v>
      </c>
      <c r="O32" s="77">
        <f t="shared" si="5"/>
        <v>1271697</v>
      </c>
      <c r="P32" s="77">
        <f t="shared" si="5"/>
        <v>11261114</v>
      </c>
      <c r="Q32" s="77">
        <f t="shared" si="5"/>
        <v>7812685</v>
      </c>
      <c r="R32" s="77">
        <f t="shared" si="5"/>
        <v>20345496</v>
      </c>
      <c r="S32" s="77">
        <f t="shared" si="5"/>
        <v>9871195</v>
      </c>
      <c r="T32" s="77">
        <f t="shared" si="5"/>
        <v>7979725</v>
      </c>
      <c r="U32" s="77">
        <f t="shared" si="5"/>
        <v>16917360</v>
      </c>
      <c r="V32" s="77">
        <f t="shared" si="5"/>
        <v>34768280</v>
      </c>
      <c r="W32" s="77">
        <f t="shared" si="5"/>
        <v>92793045</v>
      </c>
      <c r="X32" s="77">
        <f t="shared" si="5"/>
        <v>145145180</v>
      </c>
      <c r="Y32" s="77">
        <f t="shared" si="5"/>
        <v>-52352135</v>
      </c>
      <c r="Z32" s="212">
        <f>+IF(X32&lt;&gt;0,+(Y32/X32)*100,0)</f>
        <v>-36.0688071074768</v>
      </c>
      <c r="AA32" s="79">
        <f>SUM(AA28:AA31)</f>
        <v>145145180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96046702</v>
      </c>
      <c r="D36" s="222">
        <f>SUM(D32:D35)</f>
        <v>0</v>
      </c>
      <c r="E36" s="218">
        <f t="shared" si="6"/>
        <v>145145180</v>
      </c>
      <c r="F36" s="220">
        <f t="shared" si="6"/>
        <v>145145180</v>
      </c>
      <c r="G36" s="220">
        <f t="shared" si="6"/>
        <v>6773907</v>
      </c>
      <c r="H36" s="220">
        <f t="shared" si="6"/>
        <v>6926725</v>
      </c>
      <c r="I36" s="220">
        <f t="shared" si="6"/>
        <v>8292869</v>
      </c>
      <c r="J36" s="220">
        <f t="shared" si="6"/>
        <v>21993501</v>
      </c>
      <c r="K36" s="220">
        <f t="shared" si="6"/>
        <v>1187858</v>
      </c>
      <c r="L36" s="220">
        <f t="shared" si="6"/>
        <v>8153608</v>
      </c>
      <c r="M36" s="220">
        <f t="shared" si="6"/>
        <v>6344302</v>
      </c>
      <c r="N36" s="220">
        <f t="shared" si="6"/>
        <v>15685768</v>
      </c>
      <c r="O36" s="220">
        <f t="shared" si="6"/>
        <v>1271697</v>
      </c>
      <c r="P36" s="220">
        <f t="shared" si="6"/>
        <v>11261114</v>
      </c>
      <c r="Q36" s="220">
        <f t="shared" si="6"/>
        <v>7812685</v>
      </c>
      <c r="R36" s="220">
        <f t="shared" si="6"/>
        <v>20345496</v>
      </c>
      <c r="S36" s="220">
        <f t="shared" si="6"/>
        <v>9871195</v>
      </c>
      <c r="T36" s="220">
        <f t="shared" si="6"/>
        <v>7979725</v>
      </c>
      <c r="U36" s="220">
        <f t="shared" si="6"/>
        <v>16917360</v>
      </c>
      <c r="V36" s="220">
        <f t="shared" si="6"/>
        <v>34768280</v>
      </c>
      <c r="W36" s="220">
        <f t="shared" si="6"/>
        <v>92793045</v>
      </c>
      <c r="X36" s="220">
        <f t="shared" si="6"/>
        <v>145145180</v>
      </c>
      <c r="Y36" s="220">
        <f t="shared" si="6"/>
        <v>-52352135</v>
      </c>
      <c r="Z36" s="221">
        <f>+IF(X36&lt;&gt;0,+(Y36/X36)*100,0)</f>
        <v>-36.0688071074768</v>
      </c>
      <c r="AA36" s="239">
        <f>SUM(AA32:AA35)</f>
        <v>145145180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1134499</v>
      </c>
      <c r="D6" s="155"/>
      <c r="E6" s="59">
        <v>110189838</v>
      </c>
      <c r="F6" s="60">
        <v>136277102</v>
      </c>
      <c r="G6" s="60">
        <v>35</v>
      </c>
      <c r="H6" s="60">
        <v>7481847</v>
      </c>
      <c r="I6" s="60">
        <v>7587989</v>
      </c>
      <c r="J6" s="60">
        <v>7587989</v>
      </c>
      <c r="K6" s="60">
        <v>15728582</v>
      </c>
      <c r="L6" s="60">
        <v>96734247</v>
      </c>
      <c r="M6" s="60">
        <v>86038759</v>
      </c>
      <c r="N6" s="60">
        <v>86038759</v>
      </c>
      <c r="O6" s="60">
        <v>7566895</v>
      </c>
      <c r="P6" s="60">
        <v>11107962</v>
      </c>
      <c r="Q6" s="60">
        <v>98897763</v>
      </c>
      <c r="R6" s="60">
        <v>98897763</v>
      </c>
      <c r="S6" s="60">
        <v>95165625</v>
      </c>
      <c r="T6" s="60">
        <v>97085472</v>
      </c>
      <c r="U6" s="60">
        <v>26455363</v>
      </c>
      <c r="V6" s="60">
        <v>26455363</v>
      </c>
      <c r="W6" s="60">
        <v>26455363</v>
      </c>
      <c r="X6" s="60">
        <v>136277102</v>
      </c>
      <c r="Y6" s="60">
        <v>-109821739</v>
      </c>
      <c r="Z6" s="140">
        <v>-80.59</v>
      </c>
      <c r="AA6" s="62">
        <v>136277102</v>
      </c>
    </row>
    <row r="7" spans="1:27" ht="13.5">
      <c r="A7" s="249" t="s">
        <v>144</v>
      </c>
      <c r="B7" s="182"/>
      <c r="C7" s="155">
        <v>18453276</v>
      </c>
      <c r="D7" s="155"/>
      <c r="E7" s="59"/>
      <c r="F7" s="60"/>
      <c r="G7" s="60">
        <v>110189803</v>
      </c>
      <c r="H7" s="60">
        <v>85066243</v>
      </c>
      <c r="I7" s="60">
        <v>70277860</v>
      </c>
      <c r="J7" s="60">
        <v>70277860</v>
      </c>
      <c r="K7" s="60">
        <v>54678776</v>
      </c>
      <c r="L7" s="60">
        <v>55731619</v>
      </c>
      <c r="M7" s="60">
        <v>57862603</v>
      </c>
      <c r="N7" s="60">
        <v>57862603</v>
      </c>
      <c r="O7" s="60">
        <v>128710207</v>
      </c>
      <c r="P7" s="60">
        <v>103433569</v>
      </c>
      <c r="Q7" s="60">
        <v>68092966</v>
      </c>
      <c r="R7" s="60">
        <v>68092966</v>
      </c>
      <c r="S7" s="60">
        <v>44160375</v>
      </c>
      <c r="T7" s="60">
        <v>41393261</v>
      </c>
      <c r="U7" s="60">
        <v>99960076</v>
      </c>
      <c r="V7" s="60">
        <v>99960076</v>
      </c>
      <c r="W7" s="60">
        <v>99960076</v>
      </c>
      <c r="X7" s="60"/>
      <c r="Y7" s="60">
        <v>99960076</v>
      </c>
      <c r="Z7" s="140"/>
      <c r="AA7" s="62"/>
    </row>
    <row r="8" spans="1:27" ht="13.5">
      <c r="A8" s="249" t="s">
        <v>145</v>
      </c>
      <c r="B8" s="182"/>
      <c r="C8" s="155">
        <v>3841284</v>
      </c>
      <c r="D8" s="155"/>
      <c r="E8" s="59">
        <v>60493556</v>
      </c>
      <c r="F8" s="60">
        <v>50943744</v>
      </c>
      <c r="G8" s="60">
        <v>60493556</v>
      </c>
      <c r="H8" s="60">
        <v>59616999</v>
      </c>
      <c r="I8" s="60">
        <v>58809738</v>
      </c>
      <c r="J8" s="60">
        <v>58809738</v>
      </c>
      <c r="K8" s="60">
        <v>58271051</v>
      </c>
      <c r="L8" s="60">
        <v>53188870</v>
      </c>
      <c r="M8" s="60">
        <v>52729124</v>
      </c>
      <c r="N8" s="60">
        <v>52729124</v>
      </c>
      <c r="O8" s="60">
        <v>50943744</v>
      </c>
      <c r="P8" s="60">
        <v>50198854</v>
      </c>
      <c r="Q8" s="60">
        <v>49561358</v>
      </c>
      <c r="R8" s="60">
        <v>49561358</v>
      </c>
      <c r="S8" s="60">
        <v>49353893</v>
      </c>
      <c r="T8" s="60">
        <v>49092368</v>
      </c>
      <c r="U8" s="60">
        <v>49092368</v>
      </c>
      <c r="V8" s="60">
        <v>49092368</v>
      </c>
      <c r="W8" s="60">
        <v>49092368</v>
      </c>
      <c r="X8" s="60">
        <v>50943744</v>
      </c>
      <c r="Y8" s="60">
        <v>-1851376</v>
      </c>
      <c r="Z8" s="140">
        <v>-3.63</v>
      </c>
      <c r="AA8" s="62">
        <v>50943744</v>
      </c>
    </row>
    <row r="9" spans="1:27" ht="13.5">
      <c r="A9" s="249" t="s">
        <v>146</v>
      </c>
      <c r="B9" s="182"/>
      <c r="C9" s="155">
        <v>17458429</v>
      </c>
      <c r="D9" s="155"/>
      <c r="E9" s="59">
        <v>19357529</v>
      </c>
      <c r="F9" s="60">
        <v>26323574</v>
      </c>
      <c r="G9" s="60">
        <v>19357529</v>
      </c>
      <c r="H9" s="60">
        <v>20522963</v>
      </c>
      <c r="I9" s="60">
        <v>21989276</v>
      </c>
      <c r="J9" s="60">
        <v>21989276</v>
      </c>
      <c r="K9" s="60">
        <v>22501495</v>
      </c>
      <c r="L9" s="60">
        <v>24926842</v>
      </c>
      <c r="M9" s="60">
        <v>25981354</v>
      </c>
      <c r="N9" s="60">
        <v>25981354</v>
      </c>
      <c r="O9" s="60">
        <v>26323574</v>
      </c>
      <c r="P9" s="60">
        <v>27039120</v>
      </c>
      <c r="Q9" s="60">
        <v>27922420</v>
      </c>
      <c r="R9" s="60">
        <v>27922420</v>
      </c>
      <c r="S9" s="60">
        <v>29572148</v>
      </c>
      <c r="T9" s="60">
        <v>30389883</v>
      </c>
      <c r="U9" s="60">
        <v>33009045</v>
      </c>
      <c r="V9" s="60">
        <v>33009045</v>
      </c>
      <c r="W9" s="60">
        <v>33009045</v>
      </c>
      <c r="X9" s="60">
        <v>26323574</v>
      </c>
      <c r="Y9" s="60">
        <v>6685471</v>
      </c>
      <c r="Z9" s="140">
        <v>25.4</v>
      </c>
      <c r="AA9" s="62">
        <v>26323574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12977978</v>
      </c>
      <c r="D11" s="155"/>
      <c r="E11" s="59">
        <v>12977978</v>
      </c>
      <c r="F11" s="60">
        <v>12977978</v>
      </c>
      <c r="G11" s="60">
        <v>12977978</v>
      </c>
      <c r="H11" s="60">
        <v>12977978</v>
      </c>
      <c r="I11" s="60">
        <v>12977978</v>
      </c>
      <c r="J11" s="60">
        <v>12977978</v>
      </c>
      <c r="K11" s="60">
        <v>12977978</v>
      </c>
      <c r="L11" s="60">
        <v>12977978</v>
      </c>
      <c r="M11" s="60">
        <v>12977978</v>
      </c>
      <c r="N11" s="60">
        <v>12977978</v>
      </c>
      <c r="O11" s="60">
        <v>12977978</v>
      </c>
      <c r="P11" s="60">
        <v>12977978</v>
      </c>
      <c r="Q11" s="60">
        <v>12977978</v>
      </c>
      <c r="R11" s="60">
        <v>12977978</v>
      </c>
      <c r="S11" s="60">
        <v>12977978</v>
      </c>
      <c r="T11" s="60">
        <v>12977978</v>
      </c>
      <c r="U11" s="60">
        <v>12977978</v>
      </c>
      <c r="V11" s="60">
        <v>12977978</v>
      </c>
      <c r="W11" s="60">
        <v>12977978</v>
      </c>
      <c r="X11" s="60">
        <v>12977978</v>
      </c>
      <c r="Y11" s="60"/>
      <c r="Z11" s="140"/>
      <c r="AA11" s="62">
        <v>12977978</v>
      </c>
    </row>
    <row r="12" spans="1:27" ht="13.5">
      <c r="A12" s="250" t="s">
        <v>56</v>
      </c>
      <c r="B12" s="251"/>
      <c r="C12" s="168">
        <f aca="true" t="shared" si="0" ref="C12:Y12">SUM(C6:C11)</f>
        <v>53865466</v>
      </c>
      <c r="D12" s="168">
        <f>SUM(D6:D11)</f>
        <v>0</v>
      </c>
      <c r="E12" s="72">
        <f t="shared" si="0"/>
        <v>203018901</v>
      </c>
      <c r="F12" s="73">
        <f t="shared" si="0"/>
        <v>226522398</v>
      </c>
      <c r="G12" s="73">
        <f t="shared" si="0"/>
        <v>203018901</v>
      </c>
      <c r="H12" s="73">
        <f t="shared" si="0"/>
        <v>185666030</v>
      </c>
      <c r="I12" s="73">
        <f t="shared" si="0"/>
        <v>171642841</v>
      </c>
      <c r="J12" s="73">
        <f t="shared" si="0"/>
        <v>171642841</v>
      </c>
      <c r="K12" s="73">
        <f t="shared" si="0"/>
        <v>164157882</v>
      </c>
      <c r="L12" s="73">
        <f t="shared" si="0"/>
        <v>243559556</v>
      </c>
      <c r="M12" s="73">
        <f t="shared" si="0"/>
        <v>235589818</v>
      </c>
      <c r="N12" s="73">
        <f t="shared" si="0"/>
        <v>235589818</v>
      </c>
      <c r="O12" s="73">
        <f t="shared" si="0"/>
        <v>226522398</v>
      </c>
      <c r="P12" s="73">
        <f t="shared" si="0"/>
        <v>204757483</v>
      </c>
      <c r="Q12" s="73">
        <f t="shared" si="0"/>
        <v>257452485</v>
      </c>
      <c r="R12" s="73">
        <f t="shared" si="0"/>
        <v>257452485</v>
      </c>
      <c r="S12" s="73">
        <f t="shared" si="0"/>
        <v>231230019</v>
      </c>
      <c r="T12" s="73">
        <f t="shared" si="0"/>
        <v>230938962</v>
      </c>
      <c r="U12" s="73">
        <f t="shared" si="0"/>
        <v>221494830</v>
      </c>
      <c r="V12" s="73">
        <f t="shared" si="0"/>
        <v>221494830</v>
      </c>
      <c r="W12" s="73">
        <f t="shared" si="0"/>
        <v>221494830</v>
      </c>
      <c r="X12" s="73">
        <f t="shared" si="0"/>
        <v>226522398</v>
      </c>
      <c r="Y12" s="73">
        <f t="shared" si="0"/>
        <v>-5027568</v>
      </c>
      <c r="Z12" s="170">
        <f>+IF(X12&lt;&gt;0,+(Y12/X12)*100,0)</f>
        <v>-2.2194573447876</v>
      </c>
      <c r="AA12" s="74">
        <f>SUM(AA6:AA11)</f>
        <v>226522398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459341100</v>
      </c>
      <c r="D17" s="155"/>
      <c r="E17" s="59">
        <v>459341100</v>
      </c>
      <c r="F17" s="60">
        <v>459341100</v>
      </c>
      <c r="G17" s="60">
        <v>459341100</v>
      </c>
      <c r="H17" s="60">
        <v>459341100</v>
      </c>
      <c r="I17" s="60">
        <v>459341100</v>
      </c>
      <c r="J17" s="60">
        <v>459341100</v>
      </c>
      <c r="K17" s="60">
        <v>459341100</v>
      </c>
      <c r="L17" s="60">
        <v>459341100</v>
      </c>
      <c r="M17" s="60">
        <v>459341100</v>
      </c>
      <c r="N17" s="60">
        <v>459341100</v>
      </c>
      <c r="O17" s="60">
        <v>459341100</v>
      </c>
      <c r="P17" s="60">
        <v>459341100</v>
      </c>
      <c r="Q17" s="60">
        <v>459341100</v>
      </c>
      <c r="R17" s="60">
        <v>459341100</v>
      </c>
      <c r="S17" s="60">
        <v>459341100</v>
      </c>
      <c r="T17" s="60">
        <v>459341100</v>
      </c>
      <c r="U17" s="60">
        <v>459341100</v>
      </c>
      <c r="V17" s="60">
        <v>459341100</v>
      </c>
      <c r="W17" s="60">
        <v>459341100</v>
      </c>
      <c r="X17" s="60">
        <v>459341100</v>
      </c>
      <c r="Y17" s="60"/>
      <c r="Z17" s="140"/>
      <c r="AA17" s="62">
        <v>459341100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449681369</v>
      </c>
      <c r="D19" s="155"/>
      <c r="E19" s="59">
        <v>436897794</v>
      </c>
      <c r="F19" s="60">
        <v>436898652</v>
      </c>
      <c r="G19" s="60">
        <v>436897794</v>
      </c>
      <c r="H19" s="60">
        <v>436897793</v>
      </c>
      <c r="I19" s="60">
        <v>436897793</v>
      </c>
      <c r="J19" s="60">
        <v>436897793</v>
      </c>
      <c r="K19" s="60">
        <v>436897794</v>
      </c>
      <c r="L19" s="60">
        <v>436903453</v>
      </c>
      <c r="M19" s="60">
        <v>436897791</v>
      </c>
      <c r="N19" s="60">
        <v>436897791</v>
      </c>
      <c r="O19" s="60">
        <v>436898652</v>
      </c>
      <c r="P19" s="60">
        <v>436898653</v>
      </c>
      <c r="Q19" s="60">
        <v>436898652</v>
      </c>
      <c r="R19" s="60">
        <v>436898652</v>
      </c>
      <c r="S19" s="60">
        <v>436898653</v>
      </c>
      <c r="T19" s="60">
        <v>428172199</v>
      </c>
      <c r="U19" s="60">
        <v>437072713</v>
      </c>
      <c r="V19" s="60">
        <v>437072713</v>
      </c>
      <c r="W19" s="60">
        <v>437072713</v>
      </c>
      <c r="X19" s="60">
        <v>436898652</v>
      </c>
      <c r="Y19" s="60">
        <v>174061</v>
      </c>
      <c r="Z19" s="140">
        <v>0.04</v>
      </c>
      <c r="AA19" s="62">
        <v>436898652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52350</v>
      </c>
      <c r="D22" s="155"/>
      <c r="E22" s="59">
        <v>52351</v>
      </c>
      <c r="F22" s="60">
        <v>52350</v>
      </c>
      <c r="G22" s="60">
        <v>52351</v>
      </c>
      <c r="H22" s="60">
        <v>52350</v>
      </c>
      <c r="I22" s="60">
        <v>52350</v>
      </c>
      <c r="J22" s="60">
        <v>52350</v>
      </c>
      <c r="K22" s="60">
        <v>52350</v>
      </c>
      <c r="L22" s="60">
        <v>52350</v>
      </c>
      <c r="M22" s="60">
        <v>52350</v>
      </c>
      <c r="N22" s="60">
        <v>52350</v>
      </c>
      <c r="O22" s="60">
        <v>52350</v>
      </c>
      <c r="P22" s="60">
        <v>52350</v>
      </c>
      <c r="Q22" s="60">
        <v>52350</v>
      </c>
      <c r="R22" s="60">
        <v>52350</v>
      </c>
      <c r="S22" s="60">
        <v>52350</v>
      </c>
      <c r="T22" s="60">
        <v>52350</v>
      </c>
      <c r="U22" s="60">
        <v>52350</v>
      </c>
      <c r="V22" s="60">
        <v>52350</v>
      </c>
      <c r="W22" s="60">
        <v>52350</v>
      </c>
      <c r="X22" s="60">
        <v>52350</v>
      </c>
      <c r="Y22" s="60"/>
      <c r="Z22" s="140"/>
      <c r="AA22" s="62">
        <v>52350</v>
      </c>
    </row>
    <row r="23" spans="1:27" ht="13.5">
      <c r="A23" s="249" t="s">
        <v>158</v>
      </c>
      <c r="B23" s="182"/>
      <c r="C23" s="155">
        <v>5123184</v>
      </c>
      <c r="D23" s="155"/>
      <c r="E23" s="59">
        <v>12969117</v>
      </c>
      <c r="F23" s="60">
        <v>12969117</v>
      </c>
      <c r="G23" s="159">
        <v>12969117</v>
      </c>
      <c r="H23" s="159">
        <v>12969117</v>
      </c>
      <c r="I23" s="159">
        <v>12969117</v>
      </c>
      <c r="J23" s="60">
        <v>12969117</v>
      </c>
      <c r="K23" s="159">
        <v>12969117</v>
      </c>
      <c r="L23" s="159">
        <v>12969117</v>
      </c>
      <c r="M23" s="60">
        <v>12969117</v>
      </c>
      <c r="N23" s="159">
        <v>12969117</v>
      </c>
      <c r="O23" s="159">
        <v>12969117</v>
      </c>
      <c r="P23" s="159">
        <v>12969117</v>
      </c>
      <c r="Q23" s="60">
        <v>12969117</v>
      </c>
      <c r="R23" s="159">
        <v>12969117</v>
      </c>
      <c r="S23" s="159">
        <v>12969117</v>
      </c>
      <c r="T23" s="60">
        <v>12969117</v>
      </c>
      <c r="U23" s="159">
        <v>12969117</v>
      </c>
      <c r="V23" s="159">
        <v>12969117</v>
      </c>
      <c r="W23" s="159">
        <v>12969117</v>
      </c>
      <c r="X23" s="60">
        <v>12969117</v>
      </c>
      <c r="Y23" s="159"/>
      <c r="Z23" s="141"/>
      <c r="AA23" s="225">
        <v>12969117</v>
      </c>
    </row>
    <row r="24" spans="1:27" ht="13.5">
      <c r="A24" s="250" t="s">
        <v>57</v>
      </c>
      <c r="B24" s="253"/>
      <c r="C24" s="168">
        <f aca="true" t="shared" si="1" ref="C24:Y24">SUM(C15:C23)</f>
        <v>914198003</v>
      </c>
      <c r="D24" s="168">
        <f>SUM(D15:D23)</f>
        <v>0</v>
      </c>
      <c r="E24" s="76">
        <f t="shared" si="1"/>
        <v>909260362</v>
      </c>
      <c r="F24" s="77">
        <f t="shared" si="1"/>
        <v>909261219</v>
      </c>
      <c r="G24" s="77">
        <f t="shared" si="1"/>
        <v>909260362</v>
      </c>
      <c r="H24" s="77">
        <f t="shared" si="1"/>
        <v>909260360</v>
      </c>
      <c r="I24" s="77">
        <f t="shared" si="1"/>
        <v>909260360</v>
      </c>
      <c r="J24" s="77">
        <f t="shared" si="1"/>
        <v>909260360</v>
      </c>
      <c r="K24" s="77">
        <f t="shared" si="1"/>
        <v>909260361</v>
      </c>
      <c r="L24" s="77">
        <f t="shared" si="1"/>
        <v>909266020</v>
      </c>
      <c r="M24" s="77">
        <f t="shared" si="1"/>
        <v>909260358</v>
      </c>
      <c r="N24" s="77">
        <f t="shared" si="1"/>
        <v>909260358</v>
      </c>
      <c r="O24" s="77">
        <f t="shared" si="1"/>
        <v>909261219</v>
      </c>
      <c r="P24" s="77">
        <f t="shared" si="1"/>
        <v>909261220</v>
      </c>
      <c r="Q24" s="77">
        <f t="shared" si="1"/>
        <v>909261219</v>
      </c>
      <c r="R24" s="77">
        <f t="shared" si="1"/>
        <v>909261219</v>
      </c>
      <c r="S24" s="77">
        <f t="shared" si="1"/>
        <v>909261220</v>
      </c>
      <c r="T24" s="77">
        <f t="shared" si="1"/>
        <v>900534766</v>
      </c>
      <c r="U24" s="77">
        <f t="shared" si="1"/>
        <v>909435280</v>
      </c>
      <c r="V24" s="77">
        <f t="shared" si="1"/>
        <v>909435280</v>
      </c>
      <c r="W24" s="77">
        <f t="shared" si="1"/>
        <v>909435280</v>
      </c>
      <c r="X24" s="77">
        <f t="shared" si="1"/>
        <v>909261219</v>
      </c>
      <c r="Y24" s="77">
        <f t="shared" si="1"/>
        <v>174061</v>
      </c>
      <c r="Z24" s="212">
        <f>+IF(X24&lt;&gt;0,+(Y24/X24)*100,0)</f>
        <v>0.01914312370997536</v>
      </c>
      <c r="AA24" s="79">
        <f>SUM(AA15:AA23)</f>
        <v>909261219</v>
      </c>
    </row>
    <row r="25" spans="1:27" ht="13.5">
      <c r="A25" s="250" t="s">
        <v>159</v>
      </c>
      <c r="B25" s="251"/>
      <c r="C25" s="168">
        <f aca="true" t="shared" si="2" ref="C25:Y25">+C12+C24</f>
        <v>968063469</v>
      </c>
      <c r="D25" s="168">
        <f>+D12+D24</f>
        <v>0</v>
      </c>
      <c r="E25" s="72">
        <f t="shared" si="2"/>
        <v>1112279263</v>
      </c>
      <c r="F25" s="73">
        <f t="shared" si="2"/>
        <v>1135783617</v>
      </c>
      <c r="G25" s="73">
        <f t="shared" si="2"/>
        <v>1112279263</v>
      </c>
      <c r="H25" s="73">
        <f t="shared" si="2"/>
        <v>1094926390</v>
      </c>
      <c r="I25" s="73">
        <f t="shared" si="2"/>
        <v>1080903201</v>
      </c>
      <c r="J25" s="73">
        <f t="shared" si="2"/>
        <v>1080903201</v>
      </c>
      <c r="K25" s="73">
        <f t="shared" si="2"/>
        <v>1073418243</v>
      </c>
      <c r="L25" s="73">
        <f t="shared" si="2"/>
        <v>1152825576</v>
      </c>
      <c r="M25" s="73">
        <f t="shared" si="2"/>
        <v>1144850176</v>
      </c>
      <c r="N25" s="73">
        <f t="shared" si="2"/>
        <v>1144850176</v>
      </c>
      <c r="O25" s="73">
        <f t="shared" si="2"/>
        <v>1135783617</v>
      </c>
      <c r="P25" s="73">
        <f t="shared" si="2"/>
        <v>1114018703</v>
      </c>
      <c r="Q25" s="73">
        <f t="shared" si="2"/>
        <v>1166713704</v>
      </c>
      <c r="R25" s="73">
        <f t="shared" si="2"/>
        <v>1166713704</v>
      </c>
      <c r="S25" s="73">
        <f t="shared" si="2"/>
        <v>1140491239</v>
      </c>
      <c r="T25" s="73">
        <f t="shared" si="2"/>
        <v>1131473728</v>
      </c>
      <c r="U25" s="73">
        <f t="shared" si="2"/>
        <v>1130930110</v>
      </c>
      <c r="V25" s="73">
        <f t="shared" si="2"/>
        <v>1130930110</v>
      </c>
      <c r="W25" s="73">
        <f t="shared" si="2"/>
        <v>1130930110</v>
      </c>
      <c r="X25" s="73">
        <f t="shared" si="2"/>
        <v>1135783617</v>
      </c>
      <c r="Y25" s="73">
        <f t="shared" si="2"/>
        <v>-4853507</v>
      </c>
      <c r="Z25" s="170">
        <f>+IF(X25&lt;&gt;0,+(Y25/X25)*100,0)</f>
        <v>-0.42732673084507083</v>
      </c>
      <c r="AA25" s="74">
        <f>+AA12+AA24</f>
        <v>1135783617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310452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114871</v>
      </c>
      <c r="H31" s="60">
        <v>114870</v>
      </c>
      <c r="I31" s="60">
        <v>114870</v>
      </c>
      <c r="J31" s="60">
        <v>114870</v>
      </c>
      <c r="K31" s="60">
        <v>114870</v>
      </c>
      <c r="L31" s="60">
        <v>114870</v>
      </c>
      <c r="M31" s="60">
        <v>114870</v>
      </c>
      <c r="N31" s="60">
        <v>114870</v>
      </c>
      <c r="O31" s="60">
        <v>114870</v>
      </c>
      <c r="P31" s="60">
        <v>114870</v>
      </c>
      <c r="Q31" s="60">
        <v>114870</v>
      </c>
      <c r="R31" s="60">
        <v>114870</v>
      </c>
      <c r="S31" s="60">
        <v>114870</v>
      </c>
      <c r="T31" s="60">
        <v>114870</v>
      </c>
      <c r="U31" s="60">
        <v>114870</v>
      </c>
      <c r="V31" s="60">
        <v>114870</v>
      </c>
      <c r="W31" s="60">
        <v>114870</v>
      </c>
      <c r="X31" s="60"/>
      <c r="Y31" s="60">
        <v>114870</v>
      </c>
      <c r="Z31" s="140"/>
      <c r="AA31" s="62"/>
    </row>
    <row r="32" spans="1:27" ht="13.5">
      <c r="A32" s="249" t="s">
        <v>164</v>
      </c>
      <c r="B32" s="182"/>
      <c r="C32" s="155">
        <v>20693326</v>
      </c>
      <c r="D32" s="155"/>
      <c r="E32" s="59">
        <v>21104098</v>
      </c>
      <c r="F32" s="60">
        <v>23278831</v>
      </c>
      <c r="G32" s="60">
        <v>20989227</v>
      </c>
      <c r="H32" s="60">
        <v>21012574</v>
      </c>
      <c r="I32" s="60">
        <v>21314808</v>
      </c>
      <c r="J32" s="60">
        <v>21314808</v>
      </c>
      <c r="K32" s="60">
        <v>20755459</v>
      </c>
      <c r="L32" s="60">
        <v>18417613</v>
      </c>
      <c r="M32" s="60">
        <v>21953561</v>
      </c>
      <c r="N32" s="60">
        <v>21953561</v>
      </c>
      <c r="O32" s="60">
        <v>23163961</v>
      </c>
      <c r="P32" s="60">
        <v>19549249</v>
      </c>
      <c r="Q32" s="60">
        <v>22760959</v>
      </c>
      <c r="R32" s="60">
        <v>22760959</v>
      </c>
      <c r="S32" s="60">
        <v>24862986</v>
      </c>
      <c r="T32" s="60">
        <v>25584249</v>
      </c>
      <c r="U32" s="60">
        <v>20162461</v>
      </c>
      <c r="V32" s="60">
        <v>20162461</v>
      </c>
      <c r="W32" s="60">
        <v>20162461</v>
      </c>
      <c r="X32" s="60">
        <v>23278831</v>
      </c>
      <c r="Y32" s="60">
        <v>-3116370</v>
      </c>
      <c r="Z32" s="140">
        <v>-13.39</v>
      </c>
      <c r="AA32" s="62">
        <v>23278831</v>
      </c>
    </row>
    <row r="33" spans="1:27" ht="13.5">
      <c r="A33" s="249" t="s">
        <v>165</v>
      </c>
      <c r="B33" s="182"/>
      <c r="C33" s="155">
        <v>5839722</v>
      </c>
      <c r="D33" s="155"/>
      <c r="E33" s="59">
        <v>50825135</v>
      </c>
      <c r="F33" s="60">
        <v>50841174</v>
      </c>
      <c r="G33" s="60">
        <v>50825135</v>
      </c>
      <c r="H33" s="60">
        <v>50825135</v>
      </c>
      <c r="I33" s="60">
        <v>50683758</v>
      </c>
      <c r="J33" s="60">
        <v>50683758</v>
      </c>
      <c r="K33" s="60">
        <v>53938950</v>
      </c>
      <c r="L33" s="60">
        <v>53993161</v>
      </c>
      <c r="M33" s="60">
        <v>50825135</v>
      </c>
      <c r="N33" s="60">
        <v>50825135</v>
      </c>
      <c r="O33" s="60">
        <v>50841174</v>
      </c>
      <c r="P33" s="60">
        <v>54173296</v>
      </c>
      <c r="Q33" s="60">
        <v>50841174</v>
      </c>
      <c r="R33" s="60">
        <v>50841174</v>
      </c>
      <c r="S33" s="60">
        <v>50841174</v>
      </c>
      <c r="T33" s="60">
        <v>50841174</v>
      </c>
      <c r="U33" s="60">
        <v>50841174</v>
      </c>
      <c r="V33" s="60">
        <v>50841174</v>
      </c>
      <c r="W33" s="60">
        <v>50841174</v>
      </c>
      <c r="X33" s="60">
        <v>50841174</v>
      </c>
      <c r="Y33" s="60"/>
      <c r="Z33" s="140"/>
      <c r="AA33" s="62">
        <v>50841174</v>
      </c>
    </row>
    <row r="34" spans="1:27" ht="13.5">
      <c r="A34" s="250" t="s">
        <v>58</v>
      </c>
      <c r="B34" s="251"/>
      <c r="C34" s="168">
        <f aca="true" t="shared" si="3" ref="C34:Y34">SUM(C29:C33)</f>
        <v>26843500</v>
      </c>
      <c r="D34" s="168">
        <f>SUM(D29:D33)</f>
        <v>0</v>
      </c>
      <c r="E34" s="72">
        <f t="shared" si="3"/>
        <v>71929233</v>
      </c>
      <c r="F34" s="73">
        <f t="shared" si="3"/>
        <v>74120005</v>
      </c>
      <c r="G34" s="73">
        <f t="shared" si="3"/>
        <v>71929233</v>
      </c>
      <c r="H34" s="73">
        <f t="shared" si="3"/>
        <v>71952579</v>
      </c>
      <c r="I34" s="73">
        <f t="shared" si="3"/>
        <v>72113436</v>
      </c>
      <c r="J34" s="73">
        <f t="shared" si="3"/>
        <v>72113436</v>
      </c>
      <c r="K34" s="73">
        <f t="shared" si="3"/>
        <v>74809279</v>
      </c>
      <c r="L34" s="73">
        <f t="shared" si="3"/>
        <v>72525644</v>
      </c>
      <c r="M34" s="73">
        <f t="shared" si="3"/>
        <v>72893566</v>
      </c>
      <c r="N34" s="73">
        <f t="shared" si="3"/>
        <v>72893566</v>
      </c>
      <c r="O34" s="73">
        <f t="shared" si="3"/>
        <v>74120005</v>
      </c>
      <c r="P34" s="73">
        <f t="shared" si="3"/>
        <v>73837415</v>
      </c>
      <c r="Q34" s="73">
        <f t="shared" si="3"/>
        <v>73717003</v>
      </c>
      <c r="R34" s="73">
        <f t="shared" si="3"/>
        <v>73717003</v>
      </c>
      <c r="S34" s="73">
        <f t="shared" si="3"/>
        <v>75819030</v>
      </c>
      <c r="T34" s="73">
        <f t="shared" si="3"/>
        <v>76540293</v>
      </c>
      <c r="U34" s="73">
        <f t="shared" si="3"/>
        <v>71118505</v>
      </c>
      <c r="V34" s="73">
        <f t="shared" si="3"/>
        <v>71118505</v>
      </c>
      <c r="W34" s="73">
        <f t="shared" si="3"/>
        <v>71118505</v>
      </c>
      <c r="X34" s="73">
        <f t="shared" si="3"/>
        <v>74120005</v>
      </c>
      <c r="Y34" s="73">
        <f t="shared" si="3"/>
        <v>-3001500</v>
      </c>
      <c r="Z34" s="170">
        <f>+IF(X34&lt;&gt;0,+(Y34/X34)*100,0)</f>
        <v>-4.049514027960468</v>
      </c>
      <c r="AA34" s="74">
        <f>SUM(AA29:AA33)</f>
        <v>74120005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7312711</v>
      </c>
      <c r="D37" s="155"/>
      <c r="E37" s="59">
        <v>6825840</v>
      </c>
      <c r="F37" s="60">
        <v>6825840</v>
      </c>
      <c r="G37" s="60">
        <v>6825840</v>
      </c>
      <c r="H37" s="60">
        <v>6825840</v>
      </c>
      <c r="I37" s="60">
        <v>6825840</v>
      </c>
      <c r="J37" s="60">
        <v>6825840</v>
      </c>
      <c r="K37" s="60">
        <v>6825840</v>
      </c>
      <c r="L37" s="60">
        <v>6825840</v>
      </c>
      <c r="M37" s="60">
        <v>6825840</v>
      </c>
      <c r="N37" s="60">
        <v>6825840</v>
      </c>
      <c r="O37" s="60">
        <v>6825840</v>
      </c>
      <c r="P37" s="60">
        <v>6825840</v>
      </c>
      <c r="Q37" s="60">
        <v>6825840</v>
      </c>
      <c r="R37" s="60">
        <v>6825840</v>
      </c>
      <c r="S37" s="60">
        <v>6825840</v>
      </c>
      <c r="T37" s="60">
        <v>6825840</v>
      </c>
      <c r="U37" s="60">
        <v>6825840</v>
      </c>
      <c r="V37" s="60">
        <v>6825840</v>
      </c>
      <c r="W37" s="60">
        <v>6825840</v>
      </c>
      <c r="X37" s="60">
        <v>6825840</v>
      </c>
      <c r="Y37" s="60"/>
      <c r="Z37" s="140"/>
      <c r="AA37" s="62">
        <v>6825840</v>
      </c>
    </row>
    <row r="38" spans="1:27" ht="13.5">
      <c r="A38" s="249" t="s">
        <v>165</v>
      </c>
      <c r="B38" s="182"/>
      <c r="C38" s="155">
        <v>3868359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11181070</v>
      </c>
      <c r="D39" s="168">
        <f>SUM(D37:D38)</f>
        <v>0</v>
      </c>
      <c r="E39" s="76">
        <f t="shared" si="4"/>
        <v>6825840</v>
      </c>
      <c r="F39" s="77">
        <f t="shared" si="4"/>
        <v>6825840</v>
      </c>
      <c r="G39" s="77">
        <f t="shared" si="4"/>
        <v>6825840</v>
      </c>
      <c r="H39" s="77">
        <f t="shared" si="4"/>
        <v>6825840</v>
      </c>
      <c r="I39" s="77">
        <f t="shared" si="4"/>
        <v>6825840</v>
      </c>
      <c r="J39" s="77">
        <f t="shared" si="4"/>
        <v>6825840</v>
      </c>
      <c r="K39" s="77">
        <f t="shared" si="4"/>
        <v>6825840</v>
      </c>
      <c r="L39" s="77">
        <f t="shared" si="4"/>
        <v>6825840</v>
      </c>
      <c r="M39" s="77">
        <f t="shared" si="4"/>
        <v>6825840</v>
      </c>
      <c r="N39" s="77">
        <f t="shared" si="4"/>
        <v>6825840</v>
      </c>
      <c r="O39" s="77">
        <f t="shared" si="4"/>
        <v>6825840</v>
      </c>
      <c r="P39" s="77">
        <f t="shared" si="4"/>
        <v>6825840</v>
      </c>
      <c r="Q39" s="77">
        <f t="shared" si="4"/>
        <v>6825840</v>
      </c>
      <c r="R39" s="77">
        <f t="shared" si="4"/>
        <v>6825840</v>
      </c>
      <c r="S39" s="77">
        <f t="shared" si="4"/>
        <v>6825840</v>
      </c>
      <c r="T39" s="77">
        <f t="shared" si="4"/>
        <v>6825840</v>
      </c>
      <c r="U39" s="77">
        <f t="shared" si="4"/>
        <v>6825840</v>
      </c>
      <c r="V39" s="77">
        <f t="shared" si="4"/>
        <v>6825840</v>
      </c>
      <c r="W39" s="77">
        <f t="shared" si="4"/>
        <v>6825840</v>
      </c>
      <c r="X39" s="77">
        <f t="shared" si="4"/>
        <v>6825840</v>
      </c>
      <c r="Y39" s="77">
        <f t="shared" si="4"/>
        <v>0</v>
      </c>
      <c r="Z39" s="212">
        <f>+IF(X39&lt;&gt;0,+(Y39/X39)*100,0)</f>
        <v>0</v>
      </c>
      <c r="AA39" s="79">
        <f>SUM(AA37:AA38)</f>
        <v>6825840</v>
      </c>
    </row>
    <row r="40" spans="1:27" ht="13.5">
      <c r="A40" s="250" t="s">
        <v>167</v>
      </c>
      <c r="B40" s="251"/>
      <c r="C40" s="168">
        <f aca="true" t="shared" si="5" ref="C40:Y40">+C34+C39</f>
        <v>38024570</v>
      </c>
      <c r="D40" s="168">
        <f>+D34+D39</f>
        <v>0</v>
      </c>
      <c r="E40" s="72">
        <f t="shared" si="5"/>
        <v>78755073</v>
      </c>
      <c r="F40" s="73">
        <f t="shared" si="5"/>
        <v>80945845</v>
      </c>
      <c r="G40" s="73">
        <f t="shared" si="5"/>
        <v>78755073</v>
      </c>
      <c r="H40" s="73">
        <f t="shared" si="5"/>
        <v>78778419</v>
      </c>
      <c r="I40" s="73">
        <f t="shared" si="5"/>
        <v>78939276</v>
      </c>
      <c r="J40" s="73">
        <f t="shared" si="5"/>
        <v>78939276</v>
      </c>
      <c r="K40" s="73">
        <f t="shared" si="5"/>
        <v>81635119</v>
      </c>
      <c r="L40" s="73">
        <f t="shared" si="5"/>
        <v>79351484</v>
      </c>
      <c r="M40" s="73">
        <f t="shared" si="5"/>
        <v>79719406</v>
      </c>
      <c r="N40" s="73">
        <f t="shared" si="5"/>
        <v>79719406</v>
      </c>
      <c r="O40" s="73">
        <f t="shared" si="5"/>
        <v>80945845</v>
      </c>
      <c r="P40" s="73">
        <f t="shared" si="5"/>
        <v>80663255</v>
      </c>
      <c r="Q40" s="73">
        <f t="shared" si="5"/>
        <v>80542843</v>
      </c>
      <c r="R40" s="73">
        <f t="shared" si="5"/>
        <v>80542843</v>
      </c>
      <c r="S40" s="73">
        <f t="shared" si="5"/>
        <v>82644870</v>
      </c>
      <c r="T40" s="73">
        <f t="shared" si="5"/>
        <v>83366133</v>
      </c>
      <c r="U40" s="73">
        <f t="shared" si="5"/>
        <v>77944345</v>
      </c>
      <c r="V40" s="73">
        <f t="shared" si="5"/>
        <v>77944345</v>
      </c>
      <c r="W40" s="73">
        <f t="shared" si="5"/>
        <v>77944345</v>
      </c>
      <c r="X40" s="73">
        <f t="shared" si="5"/>
        <v>80945845</v>
      </c>
      <c r="Y40" s="73">
        <f t="shared" si="5"/>
        <v>-3001500</v>
      </c>
      <c r="Z40" s="170">
        <f>+IF(X40&lt;&gt;0,+(Y40/X40)*100,0)</f>
        <v>-3.7080346742936587</v>
      </c>
      <c r="AA40" s="74">
        <f>+AA34+AA39</f>
        <v>80945845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930038899</v>
      </c>
      <c r="D42" s="257">
        <f>+D25-D40</f>
        <v>0</v>
      </c>
      <c r="E42" s="258">
        <f t="shared" si="6"/>
        <v>1033524190</v>
      </c>
      <c r="F42" s="259">
        <f t="shared" si="6"/>
        <v>1054837772</v>
      </c>
      <c r="G42" s="259">
        <f t="shared" si="6"/>
        <v>1033524190</v>
      </c>
      <c r="H42" s="259">
        <f t="shared" si="6"/>
        <v>1016147971</v>
      </c>
      <c r="I42" s="259">
        <f t="shared" si="6"/>
        <v>1001963925</v>
      </c>
      <c r="J42" s="259">
        <f t="shared" si="6"/>
        <v>1001963925</v>
      </c>
      <c r="K42" s="259">
        <f t="shared" si="6"/>
        <v>991783124</v>
      </c>
      <c r="L42" s="259">
        <f t="shared" si="6"/>
        <v>1073474092</v>
      </c>
      <c r="M42" s="259">
        <f t="shared" si="6"/>
        <v>1065130770</v>
      </c>
      <c r="N42" s="259">
        <f t="shared" si="6"/>
        <v>1065130770</v>
      </c>
      <c r="O42" s="259">
        <f t="shared" si="6"/>
        <v>1054837772</v>
      </c>
      <c r="P42" s="259">
        <f t="shared" si="6"/>
        <v>1033355448</v>
      </c>
      <c r="Q42" s="259">
        <f t="shared" si="6"/>
        <v>1086170861</v>
      </c>
      <c r="R42" s="259">
        <f t="shared" si="6"/>
        <v>1086170861</v>
      </c>
      <c r="S42" s="259">
        <f t="shared" si="6"/>
        <v>1057846369</v>
      </c>
      <c r="T42" s="259">
        <f t="shared" si="6"/>
        <v>1048107595</v>
      </c>
      <c r="U42" s="259">
        <f t="shared" si="6"/>
        <v>1052985765</v>
      </c>
      <c r="V42" s="259">
        <f t="shared" si="6"/>
        <v>1052985765</v>
      </c>
      <c r="W42" s="259">
        <f t="shared" si="6"/>
        <v>1052985765</v>
      </c>
      <c r="X42" s="259">
        <f t="shared" si="6"/>
        <v>1054837772</v>
      </c>
      <c r="Y42" s="259">
        <f t="shared" si="6"/>
        <v>-1852007</v>
      </c>
      <c r="Z42" s="260">
        <f>+IF(X42&lt;&gt;0,+(Y42/X42)*100,0)</f>
        <v>-0.1755726851237557</v>
      </c>
      <c r="AA42" s="261">
        <f>+AA25-AA40</f>
        <v>1054837772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930038899</v>
      </c>
      <c r="D45" s="155"/>
      <c r="E45" s="59">
        <v>1033524190</v>
      </c>
      <c r="F45" s="60">
        <v>1054837772</v>
      </c>
      <c r="G45" s="60">
        <v>1033524190</v>
      </c>
      <c r="H45" s="60">
        <v>1016147971</v>
      </c>
      <c r="I45" s="60">
        <v>1001963925</v>
      </c>
      <c r="J45" s="60">
        <v>1001963925</v>
      </c>
      <c r="K45" s="60">
        <v>991783124</v>
      </c>
      <c r="L45" s="60">
        <v>1073474092</v>
      </c>
      <c r="M45" s="60">
        <v>1065130770</v>
      </c>
      <c r="N45" s="60">
        <v>1065130770</v>
      </c>
      <c r="O45" s="60">
        <v>1054837772</v>
      </c>
      <c r="P45" s="60">
        <v>1033355448</v>
      </c>
      <c r="Q45" s="60">
        <v>1086170861</v>
      </c>
      <c r="R45" s="60">
        <v>1086170861</v>
      </c>
      <c r="S45" s="60">
        <v>1057846369</v>
      </c>
      <c r="T45" s="60">
        <v>1048107595</v>
      </c>
      <c r="U45" s="60">
        <v>1052985765</v>
      </c>
      <c r="V45" s="60">
        <v>1052985765</v>
      </c>
      <c r="W45" s="60">
        <v>1052985765</v>
      </c>
      <c r="X45" s="60">
        <v>1054837772</v>
      </c>
      <c r="Y45" s="60">
        <v>-1852007</v>
      </c>
      <c r="Z45" s="139">
        <v>-0.18</v>
      </c>
      <c r="AA45" s="62">
        <v>1054837772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930038899</v>
      </c>
      <c r="D48" s="217">
        <f>SUM(D45:D47)</f>
        <v>0</v>
      </c>
      <c r="E48" s="264">
        <f t="shared" si="7"/>
        <v>1033524190</v>
      </c>
      <c r="F48" s="219">
        <f t="shared" si="7"/>
        <v>1054837772</v>
      </c>
      <c r="G48" s="219">
        <f t="shared" si="7"/>
        <v>1033524190</v>
      </c>
      <c r="H48" s="219">
        <f t="shared" si="7"/>
        <v>1016147971</v>
      </c>
      <c r="I48" s="219">
        <f t="shared" si="7"/>
        <v>1001963925</v>
      </c>
      <c r="J48" s="219">
        <f t="shared" si="7"/>
        <v>1001963925</v>
      </c>
      <c r="K48" s="219">
        <f t="shared" si="7"/>
        <v>991783124</v>
      </c>
      <c r="L48" s="219">
        <f t="shared" si="7"/>
        <v>1073474092</v>
      </c>
      <c r="M48" s="219">
        <f t="shared" si="7"/>
        <v>1065130770</v>
      </c>
      <c r="N48" s="219">
        <f t="shared" si="7"/>
        <v>1065130770</v>
      </c>
      <c r="O48" s="219">
        <f t="shared" si="7"/>
        <v>1054837772</v>
      </c>
      <c r="P48" s="219">
        <f t="shared" si="7"/>
        <v>1033355448</v>
      </c>
      <c r="Q48" s="219">
        <f t="shared" si="7"/>
        <v>1086170861</v>
      </c>
      <c r="R48" s="219">
        <f t="shared" si="7"/>
        <v>1086170861</v>
      </c>
      <c r="S48" s="219">
        <f t="shared" si="7"/>
        <v>1057846369</v>
      </c>
      <c r="T48" s="219">
        <f t="shared" si="7"/>
        <v>1048107595</v>
      </c>
      <c r="U48" s="219">
        <f t="shared" si="7"/>
        <v>1052985765</v>
      </c>
      <c r="V48" s="219">
        <f t="shared" si="7"/>
        <v>1052985765</v>
      </c>
      <c r="W48" s="219">
        <f t="shared" si="7"/>
        <v>1052985765</v>
      </c>
      <c r="X48" s="219">
        <f t="shared" si="7"/>
        <v>1054837772</v>
      </c>
      <c r="Y48" s="219">
        <f t="shared" si="7"/>
        <v>-1852007</v>
      </c>
      <c r="Z48" s="265">
        <f>+IF(X48&lt;&gt;0,+(Y48/X48)*100,0)</f>
        <v>-0.1755726851237557</v>
      </c>
      <c r="AA48" s="232">
        <f>SUM(AA45:AA47)</f>
        <v>1054837772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16101007</v>
      </c>
      <c r="D6" s="155"/>
      <c r="E6" s="59">
        <v>12000000</v>
      </c>
      <c r="F6" s="60">
        <v>12000000</v>
      </c>
      <c r="G6" s="60">
        <v>394225</v>
      </c>
      <c r="H6" s="60">
        <v>969056</v>
      </c>
      <c r="I6" s="60">
        <v>861227</v>
      </c>
      <c r="J6" s="60">
        <v>2224508</v>
      </c>
      <c r="K6" s="60">
        <v>558290</v>
      </c>
      <c r="L6" s="60">
        <v>5150707</v>
      </c>
      <c r="M6" s="60">
        <v>531624</v>
      </c>
      <c r="N6" s="60">
        <v>6240621</v>
      </c>
      <c r="O6" s="60">
        <v>1866620</v>
      </c>
      <c r="P6" s="60">
        <v>819316</v>
      </c>
      <c r="Q6" s="60">
        <v>727168</v>
      </c>
      <c r="R6" s="60">
        <v>3413104</v>
      </c>
      <c r="S6" s="60">
        <v>331934</v>
      </c>
      <c r="T6" s="60">
        <v>326749</v>
      </c>
      <c r="U6" s="60">
        <v>1427054</v>
      </c>
      <c r="V6" s="60">
        <v>2085737</v>
      </c>
      <c r="W6" s="60">
        <v>13963970</v>
      </c>
      <c r="X6" s="60">
        <v>12000000</v>
      </c>
      <c r="Y6" s="60">
        <v>1963970</v>
      </c>
      <c r="Z6" s="140">
        <v>16.37</v>
      </c>
      <c r="AA6" s="62">
        <v>12000000</v>
      </c>
    </row>
    <row r="7" spans="1:27" ht="13.5">
      <c r="A7" s="249" t="s">
        <v>32</v>
      </c>
      <c r="B7" s="182"/>
      <c r="C7" s="155"/>
      <c r="D7" s="155"/>
      <c r="E7" s="59">
        <v>881124</v>
      </c>
      <c r="F7" s="60">
        <v>881124</v>
      </c>
      <c r="G7" s="60">
        <v>16062</v>
      </c>
      <c r="H7" s="60">
        <v>2578</v>
      </c>
      <c r="I7" s="60">
        <v>13362</v>
      </c>
      <c r="J7" s="60">
        <v>32002</v>
      </c>
      <c r="K7" s="60">
        <v>52313</v>
      </c>
      <c r="L7" s="60">
        <v>12814</v>
      </c>
      <c r="M7" s="60">
        <v>20573</v>
      </c>
      <c r="N7" s="60">
        <v>85700</v>
      </c>
      <c r="O7" s="60">
        <v>11446</v>
      </c>
      <c r="P7" s="60">
        <v>20260</v>
      </c>
      <c r="Q7" s="60">
        <v>5614</v>
      </c>
      <c r="R7" s="60">
        <v>37320</v>
      </c>
      <c r="S7" s="60">
        <v>13135</v>
      </c>
      <c r="T7" s="60">
        <v>29420</v>
      </c>
      <c r="U7" s="60">
        <v>11934</v>
      </c>
      <c r="V7" s="60">
        <v>54489</v>
      </c>
      <c r="W7" s="60">
        <v>209511</v>
      </c>
      <c r="X7" s="60">
        <v>881124</v>
      </c>
      <c r="Y7" s="60">
        <v>-671613</v>
      </c>
      <c r="Z7" s="140">
        <v>-76.22</v>
      </c>
      <c r="AA7" s="62">
        <v>881124</v>
      </c>
    </row>
    <row r="8" spans="1:27" ht="13.5">
      <c r="A8" s="249" t="s">
        <v>178</v>
      </c>
      <c r="B8" s="182"/>
      <c r="C8" s="155">
        <v>21726293</v>
      </c>
      <c r="D8" s="155"/>
      <c r="E8" s="59">
        <v>48955380</v>
      </c>
      <c r="F8" s="60">
        <v>63290616</v>
      </c>
      <c r="G8" s="60">
        <v>4594944</v>
      </c>
      <c r="H8" s="60">
        <v>898354</v>
      </c>
      <c r="I8" s="60">
        <v>1653004</v>
      </c>
      <c r="J8" s="60">
        <v>7146302</v>
      </c>
      <c r="K8" s="60">
        <v>496630</v>
      </c>
      <c r="L8" s="60">
        <v>1867519</v>
      </c>
      <c r="M8" s="60">
        <v>369775</v>
      </c>
      <c r="N8" s="60">
        <v>2733924</v>
      </c>
      <c r="O8" s="60">
        <v>1744512</v>
      </c>
      <c r="P8" s="60">
        <v>1068075</v>
      </c>
      <c r="Q8" s="60">
        <v>1631694</v>
      </c>
      <c r="R8" s="60">
        <v>4444281</v>
      </c>
      <c r="S8" s="60">
        <v>1236047</v>
      </c>
      <c r="T8" s="60">
        <v>1961180</v>
      </c>
      <c r="U8" s="60">
        <v>2857046</v>
      </c>
      <c r="V8" s="60">
        <v>6054273</v>
      </c>
      <c r="W8" s="60">
        <v>20378780</v>
      </c>
      <c r="X8" s="60">
        <v>63290616</v>
      </c>
      <c r="Y8" s="60">
        <v>-42911836</v>
      </c>
      <c r="Z8" s="140">
        <v>-67.8</v>
      </c>
      <c r="AA8" s="62">
        <v>63290616</v>
      </c>
    </row>
    <row r="9" spans="1:27" ht="13.5">
      <c r="A9" s="249" t="s">
        <v>179</v>
      </c>
      <c r="B9" s="182"/>
      <c r="C9" s="155">
        <v>157040852</v>
      </c>
      <c r="D9" s="155"/>
      <c r="E9" s="59">
        <v>203763000</v>
      </c>
      <c r="F9" s="60">
        <v>192566004</v>
      </c>
      <c r="G9" s="60">
        <v>85946000</v>
      </c>
      <c r="H9" s="60">
        <v>414000</v>
      </c>
      <c r="I9" s="60"/>
      <c r="J9" s="60">
        <v>86360000</v>
      </c>
      <c r="K9" s="60">
        <v>3500000</v>
      </c>
      <c r="L9" s="60">
        <v>65976000</v>
      </c>
      <c r="M9" s="60">
        <v>311000</v>
      </c>
      <c r="N9" s="60">
        <v>69787000</v>
      </c>
      <c r="O9" s="60"/>
      <c r="P9" s="60">
        <v>311000</v>
      </c>
      <c r="Q9" s="60">
        <v>50049000</v>
      </c>
      <c r="R9" s="60">
        <v>50360000</v>
      </c>
      <c r="S9" s="60"/>
      <c r="T9" s="60"/>
      <c r="U9" s="60"/>
      <c r="V9" s="60"/>
      <c r="W9" s="60">
        <v>206507000</v>
      </c>
      <c r="X9" s="60">
        <v>192566004</v>
      </c>
      <c r="Y9" s="60">
        <v>13940996</v>
      </c>
      <c r="Z9" s="140">
        <v>7.24</v>
      </c>
      <c r="AA9" s="62">
        <v>192566004</v>
      </c>
    </row>
    <row r="10" spans="1:27" ht="13.5">
      <c r="A10" s="249" t="s">
        <v>180</v>
      </c>
      <c r="B10" s="182"/>
      <c r="C10" s="155">
        <v>82075741</v>
      </c>
      <c r="D10" s="155"/>
      <c r="E10" s="59">
        <v>70704000</v>
      </c>
      <c r="F10" s="60">
        <v>70703988</v>
      </c>
      <c r="G10" s="60">
        <v>12033000</v>
      </c>
      <c r="H10" s="60"/>
      <c r="I10" s="60">
        <v>6869000</v>
      </c>
      <c r="J10" s="60">
        <v>18902000</v>
      </c>
      <c r="K10" s="60"/>
      <c r="L10" s="60">
        <v>32491000</v>
      </c>
      <c r="M10" s="60">
        <v>10109030</v>
      </c>
      <c r="N10" s="60">
        <v>42600030</v>
      </c>
      <c r="O10" s="60"/>
      <c r="P10" s="60"/>
      <c r="Q10" s="60">
        <v>19311000</v>
      </c>
      <c r="R10" s="60">
        <v>19311000</v>
      </c>
      <c r="S10" s="60"/>
      <c r="T10" s="60"/>
      <c r="U10" s="60"/>
      <c r="V10" s="60"/>
      <c r="W10" s="60">
        <v>80813030</v>
      </c>
      <c r="X10" s="60">
        <v>70703988</v>
      </c>
      <c r="Y10" s="60">
        <v>10109042</v>
      </c>
      <c r="Z10" s="140">
        <v>14.3</v>
      </c>
      <c r="AA10" s="62">
        <v>70703988</v>
      </c>
    </row>
    <row r="11" spans="1:27" ht="13.5">
      <c r="A11" s="249" t="s">
        <v>181</v>
      </c>
      <c r="B11" s="182"/>
      <c r="C11" s="155">
        <v>3206549</v>
      </c>
      <c r="D11" s="155"/>
      <c r="E11" s="59">
        <v>2499996</v>
      </c>
      <c r="F11" s="60">
        <v>2607996</v>
      </c>
      <c r="G11" s="60">
        <v>377992</v>
      </c>
      <c r="H11" s="60"/>
      <c r="I11" s="60"/>
      <c r="J11" s="60">
        <v>377992</v>
      </c>
      <c r="K11" s="60">
        <v>328735</v>
      </c>
      <c r="L11" s="60">
        <v>347711</v>
      </c>
      <c r="M11" s="60">
        <v>642087</v>
      </c>
      <c r="N11" s="60">
        <v>1318533</v>
      </c>
      <c r="O11" s="60">
        <v>534219</v>
      </c>
      <c r="P11" s="60"/>
      <c r="Q11" s="60">
        <v>737062</v>
      </c>
      <c r="R11" s="60">
        <v>1271281</v>
      </c>
      <c r="S11" s="60"/>
      <c r="T11" s="60"/>
      <c r="U11" s="60">
        <v>634867</v>
      </c>
      <c r="V11" s="60">
        <v>634867</v>
      </c>
      <c r="W11" s="60">
        <v>3602673</v>
      </c>
      <c r="X11" s="60">
        <v>2607996</v>
      </c>
      <c r="Y11" s="60">
        <v>994677</v>
      </c>
      <c r="Z11" s="140">
        <v>38.14</v>
      </c>
      <c r="AA11" s="62">
        <v>2607996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-225162817</v>
      </c>
      <c r="D14" s="155"/>
      <c r="E14" s="59">
        <v>200583927</v>
      </c>
      <c r="F14" s="60">
        <v>-270378432</v>
      </c>
      <c r="G14" s="60">
        <v>-10025776</v>
      </c>
      <c r="H14" s="60">
        <v>-13161029</v>
      </c>
      <c r="I14" s="60">
        <v>-16073354</v>
      </c>
      <c r="J14" s="60">
        <v>-39260159</v>
      </c>
      <c r="K14" s="60">
        <v>-13133532</v>
      </c>
      <c r="L14" s="60">
        <v>-12782209</v>
      </c>
      <c r="M14" s="60">
        <v>-14449499</v>
      </c>
      <c r="N14" s="60">
        <v>-40365240</v>
      </c>
      <c r="O14" s="60">
        <v>-11296634</v>
      </c>
      <c r="P14" s="60">
        <v>-37358460</v>
      </c>
      <c r="Q14" s="60">
        <v>-13313211</v>
      </c>
      <c r="R14" s="60">
        <v>-61968305</v>
      </c>
      <c r="S14" s="60">
        <v>-12876784</v>
      </c>
      <c r="T14" s="60">
        <v>-8519630</v>
      </c>
      <c r="U14" s="60">
        <v>-26873070</v>
      </c>
      <c r="V14" s="60">
        <v>-48269484</v>
      </c>
      <c r="W14" s="60">
        <v>-189863188</v>
      </c>
      <c r="X14" s="60">
        <v>-270378432</v>
      </c>
      <c r="Y14" s="60">
        <v>80515244</v>
      </c>
      <c r="Z14" s="140">
        <v>-29.78</v>
      </c>
      <c r="AA14" s="62">
        <v>-270378432</v>
      </c>
    </row>
    <row r="15" spans="1:27" ht="13.5">
      <c r="A15" s="249" t="s">
        <v>40</v>
      </c>
      <c r="B15" s="182"/>
      <c r="C15" s="155">
        <v>-537002</v>
      </c>
      <c r="D15" s="155"/>
      <c r="E15" s="59">
        <v>-496584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54450623</v>
      </c>
      <c r="D17" s="168">
        <f t="shared" si="0"/>
        <v>0</v>
      </c>
      <c r="E17" s="72">
        <f t="shared" si="0"/>
        <v>538890843</v>
      </c>
      <c r="F17" s="73">
        <f t="shared" si="0"/>
        <v>71671296</v>
      </c>
      <c r="G17" s="73">
        <f t="shared" si="0"/>
        <v>93336447</v>
      </c>
      <c r="H17" s="73">
        <f t="shared" si="0"/>
        <v>-10877041</v>
      </c>
      <c r="I17" s="73">
        <f t="shared" si="0"/>
        <v>-6676761</v>
      </c>
      <c r="J17" s="73">
        <f t="shared" si="0"/>
        <v>75782645</v>
      </c>
      <c r="K17" s="73">
        <f t="shared" si="0"/>
        <v>-8197564</v>
      </c>
      <c r="L17" s="73">
        <f t="shared" si="0"/>
        <v>93063542</v>
      </c>
      <c r="M17" s="73">
        <f t="shared" si="0"/>
        <v>-2465410</v>
      </c>
      <c r="N17" s="73">
        <f t="shared" si="0"/>
        <v>82400568</v>
      </c>
      <c r="O17" s="73">
        <f t="shared" si="0"/>
        <v>-7139837</v>
      </c>
      <c r="P17" s="73">
        <f t="shared" si="0"/>
        <v>-35139809</v>
      </c>
      <c r="Q17" s="73">
        <f t="shared" si="0"/>
        <v>59148327</v>
      </c>
      <c r="R17" s="73">
        <f t="shared" si="0"/>
        <v>16868681</v>
      </c>
      <c r="S17" s="73">
        <f t="shared" si="0"/>
        <v>-11295668</v>
      </c>
      <c r="T17" s="73">
        <f t="shared" si="0"/>
        <v>-6202281</v>
      </c>
      <c r="U17" s="73">
        <f t="shared" si="0"/>
        <v>-21942169</v>
      </c>
      <c r="V17" s="73">
        <f t="shared" si="0"/>
        <v>-39440118</v>
      </c>
      <c r="W17" s="73">
        <f t="shared" si="0"/>
        <v>135611776</v>
      </c>
      <c r="X17" s="73">
        <f t="shared" si="0"/>
        <v>71671296</v>
      </c>
      <c r="Y17" s="73">
        <f t="shared" si="0"/>
        <v>63940480</v>
      </c>
      <c r="Z17" s="170">
        <f>+IF(X17&lt;&gt;0,+(Y17/X17)*100,0)</f>
        <v>89.21351164069922</v>
      </c>
      <c r="AA17" s="74">
        <f>SUM(AA6:AA16)</f>
        <v>71671296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-933052</v>
      </c>
      <c r="D21" s="155"/>
      <c r="E21" s="59"/>
      <c r="F21" s="60">
        <v>17000004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17000004</v>
      </c>
      <c r="Y21" s="159">
        <v>-17000004</v>
      </c>
      <c r="Z21" s="141">
        <v>-100</v>
      </c>
      <c r="AA21" s="225">
        <v>17000004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34900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7572853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-71737392</v>
      </c>
      <c r="D26" s="155"/>
      <c r="E26" s="59">
        <v>-145145184</v>
      </c>
      <c r="F26" s="60">
        <v>-146245188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>
        <v>-7812686</v>
      </c>
      <c r="R26" s="60">
        <v>-7812686</v>
      </c>
      <c r="S26" s="60"/>
      <c r="T26" s="60"/>
      <c r="U26" s="60"/>
      <c r="V26" s="60"/>
      <c r="W26" s="60">
        <v>-7812686</v>
      </c>
      <c r="X26" s="60">
        <v>-146245188</v>
      </c>
      <c r="Y26" s="60">
        <v>138432502</v>
      </c>
      <c r="Z26" s="140">
        <v>-94.66</v>
      </c>
      <c r="AA26" s="62">
        <v>-146245188</v>
      </c>
    </row>
    <row r="27" spans="1:27" ht="13.5">
      <c r="A27" s="250" t="s">
        <v>192</v>
      </c>
      <c r="B27" s="251"/>
      <c r="C27" s="168">
        <f aca="true" t="shared" si="1" ref="C27:Y27">SUM(C21:C26)</f>
        <v>-65062691</v>
      </c>
      <c r="D27" s="168">
        <f>SUM(D21:D26)</f>
        <v>0</v>
      </c>
      <c r="E27" s="72">
        <f t="shared" si="1"/>
        <v>-145145184</v>
      </c>
      <c r="F27" s="73">
        <f t="shared" si="1"/>
        <v>-129245184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-7812686</v>
      </c>
      <c r="R27" s="73">
        <f t="shared" si="1"/>
        <v>-7812686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-7812686</v>
      </c>
      <c r="X27" s="73">
        <f t="shared" si="1"/>
        <v>-129245184</v>
      </c>
      <c r="Y27" s="73">
        <f t="shared" si="1"/>
        <v>121432498</v>
      </c>
      <c r="Z27" s="170">
        <f>+IF(X27&lt;&gt;0,+(Y27/X27)*100,0)</f>
        <v>-93.9551434272398</v>
      </c>
      <c r="AA27" s="74">
        <f>SUM(AA21:AA26)</f>
        <v>-129245184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421020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>
        <v>-517932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-517932</v>
      </c>
      <c r="Y35" s="60">
        <v>517932</v>
      </c>
      <c r="Z35" s="140">
        <v>-100</v>
      </c>
      <c r="AA35" s="62">
        <v>-517932</v>
      </c>
    </row>
    <row r="36" spans="1:27" ht="13.5">
      <c r="A36" s="250" t="s">
        <v>198</v>
      </c>
      <c r="B36" s="251"/>
      <c r="C36" s="168">
        <f aca="true" t="shared" si="2" ref="C36:Y36">SUM(C31:C35)</f>
        <v>421020</v>
      </c>
      <c r="D36" s="168">
        <f>SUM(D31:D35)</f>
        <v>0</v>
      </c>
      <c r="E36" s="72">
        <f t="shared" si="2"/>
        <v>0</v>
      </c>
      <c r="F36" s="73">
        <f t="shared" si="2"/>
        <v>-517932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-517932</v>
      </c>
      <c r="Y36" s="73">
        <f t="shared" si="2"/>
        <v>517932</v>
      </c>
      <c r="Z36" s="170">
        <f>+IF(X36&lt;&gt;0,+(Y36/X36)*100,0)</f>
        <v>-100</v>
      </c>
      <c r="AA36" s="74">
        <f>SUM(AA31:AA35)</f>
        <v>-517932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-10191048</v>
      </c>
      <c r="D38" s="153">
        <f>+D17+D27+D36</f>
        <v>0</v>
      </c>
      <c r="E38" s="99">
        <f t="shared" si="3"/>
        <v>393745659</v>
      </c>
      <c r="F38" s="100">
        <f t="shared" si="3"/>
        <v>-58091820</v>
      </c>
      <c r="G38" s="100">
        <f t="shared" si="3"/>
        <v>93336447</v>
      </c>
      <c r="H38" s="100">
        <f t="shared" si="3"/>
        <v>-10877041</v>
      </c>
      <c r="I38" s="100">
        <f t="shared" si="3"/>
        <v>-6676761</v>
      </c>
      <c r="J38" s="100">
        <f t="shared" si="3"/>
        <v>75782645</v>
      </c>
      <c r="K38" s="100">
        <f t="shared" si="3"/>
        <v>-8197564</v>
      </c>
      <c r="L38" s="100">
        <f t="shared" si="3"/>
        <v>93063542</v>
      </c>
      <c r="M38" s="100">
        <f t="shared" si="3"/>
        <v>-2465410</v>
      </c>
      <c r="N38" s="100">
        <f t="shared" si="3"/>
        <v>82400568</v>
      </c>
      <c r="O38" s="100">
        <f t="shared" si="3"/>
        <v>-7139837</v>
      </c>
      <c r="P38" s="100">
        <f t="shared" si="3"/>
        <v>-35139809</v>
      </c>
      <c r="Q38" s="100">
        <f t="shared" si="3"/>
        <v>51335641</v>
      </c>
      <c r="R38" s="100">
        <f t="shared" si="3"/>
        <v>9055995</v>
      </c>
      <c r="S38" s="100">
        <f t="shared" si="3"/>
        <v>-11295668</v>
      </c>
      <c r="T38" s="100">
        <f t="shared" si="3"/>
        <v>-6202281</v>
      </c>
      <c r="U38" s="100">
        <f t="shared" si="3"/>
        <v>-21942169</v>
      </c>
      <c r="V38" s="100">
        <f t="shared" si="3"/>
        <v>-39440118</v>
      </c>
      <c r="W38" s="100">
        <f t="shared" si="3"/>
        <v>127799090</v>
      </c>
      <c r="X38" s="100">
        <f t="shared" si="3"/>
        <v>-58091820</v>
      </c>
      <c r="Y38" s="100">
        <f t="shared" si="3"/>
        <v>185890910</v>
      </c>
      <c r="Z38" s="137">
        <f>+IF(X38&lt;&gt;0,+(Y38/X38)*100,0)</f>
        <v>-319.9949838032274</v>
      </c>
      <c r="AA38" s="102">
        <f>+AA17+AA27+AA36</f>
        <v>-58091820</v>
      </c>
    </row>
    <row r="39" spans="1:27" ht="13.5">
      <c r="A39" s="249" t="s">
        <v>200</v>
      </c>
      <c r="B39" s="182"/>
      <c r="C39" s="153">
        <v>29778825</v>
      </c>
      <c r="D39" s="153"/>
      <c r="E39" s="99"/>
      <c r="F39" s="100">
        <v>303361820</v>
      </c>
      <c r="G39" s="100">
        <v>35</v>
      </c>
      <c r="H39" s="100">
        <v>93336482</v>
      </c>
      <c r="I39" s="100">
        <v>82459441</v>
      </c>
      <c r="J39" s="100">
        <v>35</v>
      </c>
      <c r="K39" s="100">
        <v>75782680</v>
      </c>
      <c r="L39" s="100">
        <v>67585116</v>
      </c>
      <c r="M39" s="100">
        <v>160648658</v>
      </c>
      <c r="N39" s="100">
        <v>75782680</v>
      </c>
      <c r="O39" s="100">
        <v>158183248</v>
      </c>
      <c r="P39" s="100">
        <v>151043411</v>
      </c>
      <c r="Q39" s="100">
        <v>115903602</v>
      </c>
      <c r="R39" s="100">
        <v>158183248</v>
      </c>
      <c r="S39" s="100">
        <v>167239243</v>
      </c>
      <c r="T39" s="100">
        <v>155943575</v>
      </c>
      <c r="U39" s="100">
        <v>149741294</v>
      </c>
      <c r="V39" s="100">
        <v>167239243</v>
      </c>
      <c r="W39" s="100">
        <v>35</v>
      </c>
      <c r="X39" s="100">
        <v>303361820</v>
      </c>
      <c r="Y39" s="100">
        <v>-303361785</v>
      </c>
      <c r="Z39" s="137">
        <v>-100</v>
      </c>
      <c r="AA39" s="102">
        <v>303361820</v>
      </c>
    </row>
    <row r="40" spans="1:27" ht="13.5">
      <c r="A40" s="269" t="s">
        <v>201</v>
      </c>
      <c r="B40" s="256"/>
      <c r="C40" s="257">
        <v>19587777</v>
      </c>
      <c r="D40" s="257"/>
      <c r="E40" s="258">
        <v>393745659</v>
      </c>
      <c r="F40" s="259">
        <v>245270000</v>
      </c>
      <c r="G40" s="259">
        <v>93336482</v>
      </c>
      <c r="H40" s="259">
        <v>82459441</v>
      </c>
      <c r="I40" s="259">
        <v>75782680</v>
      </c>
      <c r="J40" s="259">
        <v>75782680</v>
      </c>
      <c r="K40" s="259">
        <v>67585116</v>
      </c>
      <c r="L40" s="259">
        <v>160648658</v>
      </c>
      <c r="M40" s="259">
        <v>158183248</v>
      </c>
      <c r="N40" s="259">
        <v>158183248</v>
      </c>
      <c r="O40" s="259">
        <v>151043411</v>
      </c>
      <c r="P40" s="259">
        <v>115903602</v>
      </c>
      <c r="Q40" s="259">
        <v>167239243</v>
      </c>
      <c r="R40" s="259">
        <v>151043411</v>
      </c>
      <c r="S40" s="259">
        <v>155943575</v>
      </c>
      <c r="T40" s="259">
        <v>149741294</v>
      </c>
      <c r="U40" s="259">
        <v>127799125</v>
      </c>
      <c r="V40" s="259">
        <v>127799125</v>
      </c>
      <c r="W40" s="259">
        <v>127799125</v>
      </c>
      <c r="X40" s="259">
        <v>245270000</v>
      </c>
      <c r="Y40" s="259">
        <v>-117470875</v>
      </c>
      <c r="Z40" s="260">
        <v>-47.89</v>
      </c>
      <c r="AA40" s="261">
        <v>245270000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96046702</v>
      </c>
      <c r="D5" s="200">
        <f t="shared" si="0"/>
        <v>0</v>
      </c>
      <c r="E5" s="106">
        <f t="shared" si="0"/>
        <v>145145180</v>
      </c>
      <c r="F5" s="106">
        <f t="shared" si="0"/>
        <v>145145180</v>
      </c>
      <c r="G5" s="106">
        <f t="shared" si="0"/>
        <v>6773907</v>
      </c>
      <c r="H5" s="106">
        <f t="shared" si="0"/>
        <v>6926725</v>
      </c>
      <c r="I5" s="106">
        <f t="shared" si="0"/>
        <v>8292869</v>
      </c>
      <c r="J5" s="106">
        <f t="shared" si="0"/>
        <v>21993501</v>
      </c>
      <c r="K5" s="106">
        <f t="shared" si="0"/>
        <v>1187858</v>
      </c>
      <c r="L5" s="106">
        <f t="shared" si="0"/>
        <v>8153608</v>
      </c>
      <c r="M5" s="106">
        <f t="shared" si="0"/>
        <v>6344302</v>
      </c>
      <c r="N5" s="106">
        <f t="shared" si="0"/>
        <v>15685768</v>
      </c>
      <c r="O5" s="106">
        <f t="shared" si="0"/>
        <v>1271697</v>
      </c>
      <c r="P5" s="106">
        <f t="shared" si="0"/>
        <v>11261114</v>
      </c>
      <c r="Q5" s="106">
        <f t="shared" si="0"/>
        <v>7812685</v>
      </c>
      <c r="R5" s="106">
        <f t="shared" si="0"/>
        <v>20345496</v>
      </c>
      <c r="S5" s="106">
        <f t="shared" si="0"/>
        <v>9871195</v>
      </c>
      <c r="T5" s="106">
        <f t="shared" si="0"/>
        <v>7979725</v>
      </c>
      <c r="U5" s="106">
        <f t="shared" si="0"/>
        <v>16917360</v>
      </c>
      <c r="V5" s="106">
        <f t="shared" si="0"/>
        <v>34768280</v>
      </c>
      <c r="W5" s="106">
        <f t="shared" si="0"/>
        <v>92793045</v>
      </c>
      <c r="X5" s="106">
        <f t="shared" si="0"/>
        <v>145145180</v>
      </c>
      <c r="Y5" s="106">
        <f t="shared" si="0"/>
        <v>-52352135</v>
      </c>
      <c r="Z5" s="201">
        <f>+IF(X5&lt;&gt;0,+(Y5/X5)*100,0)</f>
        <v>-36.0688071074768</v>
      </c>
      <c r="AA5" s="199">
        <f>SUM(AA11:AA18)</f>
        <v>145145180</v>
      </c>
    </row>
    <row r="6" spans="1:27" ht="13.5">
      <c r="A6" s="291" t="s">
        <v>205</v>
      </c>
      <c r="B6" s="142"/>
      <c r="C6" s="62">
        <v>58696723</v>
      </c>
      <c r="D6" s="156"/>
      <c r="E6" s="60">
        <v>42704000</v>
      </c>
      <c r="F6" s="60">
        <v>42704000</v>
      </c>
      <c r="G6" s="60">
        <v>5515981</v>
      </c>
      <c r="H6" s="60">
        <v>5223745</v>
      </c>
      <c r="I6" s="60">
        <v>3655655</v>
      </c>
      <c r="J6" s="60">
        <v>14395381</v>
      </c>
      <c r="K6" s="60"/>
      <c r="L6" s="60">
        <v>3668435</v>
      </c>
      <c r="M6" s="60">
        <v>4470857</v>
      </c>
      <c r="N6" s="60">
        <v>8139292</v>
      </c>
      <c r="O6" s="60">
        <v>1020152</v>
      </c>
      <c r="P6" s="60">
        <v>6074187</v>
      </c>
      <c r="Q6" s="60">
        <v>5602757</v>
      </c>
      <c r="R6" s="60">
        <v>12697096</v>
      </c>
      <c r="S6" s="60">
        <v>6943559</v>
      </c>
      <c r="T6" s="60">
        <v>4228788</v>
      </c>
      <c r="U6" s="60">
        <v>7721692</v>
      </c>
      <c r="V6" s="60">
        <v>18894039</v>
      </c>
      <c r="W6" s="60">
        <v>54125808</v>
      </c>
      <c r="X6" s="60">
        <v>42704000</v>
      </c>
      <c r="Y6" s="60">
        <v>11421808</v>
      </c>
      <c r="Z6" s="140">
        <v>26.75</v>
      </c>
      <c r="AA6" s="155">
        <v>42704000</v>
      </c>
    </row>
    <row r="7" spans="1:27" ht="13.5">
      <c r="A7" s="291" t="s">
        <v>206</v>
      </c>
      <c r="B7" s="142"/>
      <c r="C7" s="62"/>
      <c r="D7" s="156"/>
      <c r="E7" s="60">
        <v>18000000</v>
      </c>
      <c r="F7" s="60">
        <v>21700000</v>
      </c>
      <c r="G7" s="60">
        <v>939311</v>
      </c>
      <c r="H7" s="60"/>
      <c r="I7" s="60">
        <v>1109001</v>
      </c>
      <c r="J7" s="60">
        <v>2048312</v>
      </c>
      <c r="K7" s="60"/>
      <c r="L7" s="60">
        <v>2040608</v>
      </c>
      <c r="M7" s="60"/>
      <c r="N7" s="60">
        <v>2040608</v>
      </c>
      <c r="O7" s="60"/>
      <c r="P7" s="60">
        <v>3288322</v>
      </c>
      <c r="Q7" s="60">
        <v>596194</v>
      </c>
      <c r="R7" s="60">
        <v>3884516</v>
      </c>
      <c r="S7" s="60">
        <v>1506615</v>
      </c>
      <c r="T7" s="60">
        <v>2167529</v>
      </c>
      <c r="U7" s="60">
        <v>5716339</v>
      </c>
      <c r="V7" s="60">
        <v>9390483</v>
      </c>
      <c r="W7" s="60">
        <v>17363919</v>
      </c>
      <c r="X7" s="60">
        <v>21700000</v>
      </c>
      <c r="Y7" s="60">
        <v>-4336081</v>
      </c>
      <c r="Z7" s="140">
        <v>-19.98</v>
      </c>
      <c r="AA7" s="155">
        <v>21700000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>
        <v>59700000</v>
      </c>
      <c r="F10" s="60">
        <v>1041180</v>
      </c>
      <c r="G10" s="60"/>
      <c r="H10" s="60">
        <v>273615</v>
      </c>
      <c r="I10" s="60">
        <v>365576</v>
      </c>
      <c r="J10" s="60">
        <v>639191</v>
      </c>
      <c r="K10" s="60">
        <v>284400</v>
      </c>
      <c r="L10" s="60">
        <v>2081276</v>
      </c>
      <c r="M10" s="60">
        <v>586823</v>
      </c>
      <c r="N10" s="60">
        <v>2952499</v>
      </c>
      <c r="O10" s="60"/>
      <c r="P10" s="60">
        <v>1496001</v>
      </c>
      <c r="Q10" s="60">
        <v>910622</v>
      </c>
      <c r="R10" s="60">
        <v>2406623</v>
      </c>
      <c r="S10" s="60">
        <v>1149877</v>
      </c>
      <c r="T10" s="60"/>
      <c r="U10" s="60"/>
      <c r="V10" s="60">
        <v>1149877</v>
      </c>
      <c r="W10" s="60">
        <v>7148190</v>
      </c>
      <c r="X10" s="60">
        <v>1041180</v>
      </c>
      <c r="Y10" s="60">
        <v>6107010</v>
      </c>
      <c r="Z10" s="140">
        <v>586.55</v>
      </c>
      <c r="AA10" s="155">
        <v>1041180</v>
      </c>
    </row>
    <row r="11" spans="1:27" ht="13.5">
      <c r="A11" s="292" t="s">
        <v>210</v>
      </c>
      <c r="B11" s="142"/>
      <c r="C11" s="293">
        <f aca="true" t="shared" si="1" ref="C11:Y11">SUM(C6:C10)</f>
        <v>58696723</v>
      </c>
      <c r="D11" s="294">
        <f t="shared" si="1"/>
        <v>0</v>
      </c>
      <c r="E11" s="295">
        <f t="shared" si="1"/>
        <v>120404000</v>
      </c>
      <c r="F11" s="295">
        <f t="shared" si="1"/>
        <v>65445180</v>
      </c>
      <c r="G11" s="295">
        <f t="shared" si="1"/>
        <v>6455292</v>
      </c>
      <c r="H11" s="295">
        <f t="shared" si="1"/>
        <v>5497360</v>
      </c>
      <c r="I11" s="295">
        <f t="shared" si="1"/>
        <v>5130232</v>
      </c>
      <c r="J11" s="295">
        <f t="shared" si="1"/>
        <v>17082884</v>
      </c>
      <c r="K11" s="295">
        <f t="shared" si="1"/>
        <v>284400</v>
      </c>
      <c r="L11" s="295">
        <f t="shared" si="1"/>
        <v>7790319</v>
      </c>
      <c r="M11" s="295">
        <f t="shared" si="1"/>
        <v>5057680</v>
      </c>
      <c r="N11" s="295">
        <f t="shared" si="1"/>
        <v>13132399</v>
      </c>
      <c r="O11" s="295">
        <f t="shared" si="1"/>
        <v>1020152</v>
      </c>
      <c r="P11" s="295">
        <f t="shared" si="1"/>
        <v>10858510</v>
      </c>
      <c r="Q11" s="295">
        <f t="shared" si="1"/>
        <v>7109573</v>
      </c>
      <c r="R11" s="295">
        <f t="shared" si="1"/>
        <v>18988235</v>
      </c>
      <c r="S11" s="295">
        <f t="shared" si="1"/>
        <v>9600051</v>
      </c>
      <c r="T11" s="295">
        <f t="shared" si="1"/>
        <v>6396317</v>
      </c>
      <c r="U11" s="295">
        <f t="shared" si="1"/>
        <v>13438031</v>
      </c>
      <c r="V11" s="295">
        <f t="shared" si="1"/>
        <v>29434399</v>
      </c>
      <c r="W11" s="295">
        <f t="shared" si="1"/>
        <v>78637917</v>
      </c>
      <c r="X11" s="295">
        <f t="shared" si="1"/>
        <v>65445180</v>
      </c>
      <c r="Y11" s="295">
        <f t="shared" si="1"/>
        <v>13192737</v>
      </c>
      <c r="Z11" s="296">
        <f>+IF(X11&lt;&gt;0,+(Y11/X11)*100,0)</f>
        <v>20.15845475556794</v>
      </c>
      <c r="AA11" s="297">
        <f>SUM(AA6:AA10)</f>
        <v>65445180</v>
      </c>
    </row>
    <row r="12" spans="1:27" ht="13.5">
      <c r="A12" s="298" t="s">
        <v>211</v>
      </c>
      <c r="B12" s="136"/>
      <c r="C12" s="62">
        <v>21032880</v>
      </c>
      <c r="D12" s="156"/>
      <c r="E12" s="60"/>
      <c r="F12" s="60">
        <v>6300000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754110</v>
      </c>
      <c r="U12" s="60">
        <v>5472</v>
      </c>
      <c r="V12" s="60">
        <v>759582</v>
      </c>
      <c r="W12" s="60">
        <v>759582</v>
      </c>
      <c r="X12" s="60">
        <v>6300000</v>
      </c>
      <c r="Y12" s="60">
        <v>-5540418</v>
      </c>
      <c r="Z12" s="140">
        <v>-87.94</v>
      </c>
      <c r="AA12" s="155">
        <v>6300000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16317099</v>
      </c>
      <c r="D15" s="156"/>
      <c r="E15" s="60">
        <v>24741180</v>
      </c>
      <c r="F15" s="60">
        <v>73400000</v>
      </c>
      <c r="G15" s="60">
        <v>318615</v>
      </c>
      <c r="H15" s="60">
        <v>1429365</v>
      </c>
      <c r="I15" s="60">
        <v>3162637</v>
      </c>
      <c r="J15" s="60">
        <v>4910617</v>
      </c>
      <c r="K15" s="60">
        <v>903458</v>
      </c>
      <c r="L15" s="60">
        <v>363289</v>
      </c>
      <c r="M15" s="60">
        <v>1286622</v>
      </c>
      <c r="N15" s="60">
        <v>2553369</v>
      </c>
      <c r="O15" s="60">
        <v>251545</v>
      </c>
      <c r="P15" s="60">
        <v>402604</v>
      </c>
      <c r="Q15" s="60">
        <v>703112</v>
      </c>
      <c r="R15" s="60">
        <v>1357261</v>
      </c>
      <c r="S15" s="60">
        <v>271144</v>
      </c>
      <c r="T15" s="60">
        <v>829298</v>
      </c>
      <c r="U15" s="60">
        <v>3473857</v>
      </c>
      <c r="V15" s="60">
        <v>4574299</v>
      </c>
      <c r="W15" s="60">
        <v>13395546</v>
      </c>
      <c r="X15" s="60">
        <v>73400000</v>
      </c>
      <c r="Y15" s="60">
        <v>-60004454</v>
      </c>
      <c r="Z15" s="140">
        <v>-81.75</v>
      </c>
      <c r="AA15" s="155">
        <v>73400000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58696723</v>
      </c>
      <c r="D36" s="156">
        <f t="shared" si="4"/>
        <v>0</v>
      </c>
      <c r="E36" s="60">
        <f t="shared" si="4"/>
        <v>42704000</v>
      </c>
      <c r="F36" s="60">
        <f t="shared" si="4"/>
        <v>42704000</v>
      </c>
      <c r="G36" s="60">
        <f t="shared" si="4"/>
        <v>5515981</v>
      </c>
      <c r="H36" s="60">
        <f t="shared" si="4"/>
        <v>5223745</v>
      </c>
      <c r="I36" s="60">
        <f t="shared" si="4"/>
        <v>3655655</v>
      </c>
      <c r="J36" s="60">
        <f t="shared" si="4"/>
        <v>14395381</v>
      </c>
      <c r="K36" s="60">
        <f t="shared" si="4"/>
        <v>0</v>
      </c>
      <c r="L36" s="60">
        <f t="shared" si="4"/>
        <v>3668435</v>
      </c>
      <c r="M36" s="60">
        <f t="shared" si="4"/>
        <v>4470857</v>
      </c>
      <c r="N36" s="60">
        <f t="shared" si="4"/>
        <v>8139292</v>
      </c>
      <c r="O36" s="60">
        <f t="shared" si="4"/>
        <v>1020152</v>
      </c>
      <c r="P36" s="60">
        <f t="shared" si="4"/>
        <v>6074187</v>
      </c>
      <c r="Q36" s="60">
        <f t="shared" si="4"/>
        <v>5602757</v>
      </c>
      <c r="R36" s="60">
        <f t="shared" si="4"/>
        <v>12697096</v>
      </c>
      <c r="S36" s="60">
        <f t="shared" si="4"/>
        <v>6943559</v>
      </c>
      <c r="T36" s="60">
        <f t="shared" si="4"/>
        <v>4228788</v>
      </c>
      <c r="U36" s="60">
        <f t="shared" si="4"/>
        <v>7721692</v>
      </c>
      <c r="V36" s="60">
        <f t="shared" si="4"/>
        <v>18894039</v>
      </c>
      <c r="W36" s="60">
        <f t="shared" si="4"/>
        <v>54125808</v>
      </c>
      <c r="X36" s="60">
        <f t="shared" si="4"/>
        <v>42704000</v>
      </c>
      <c r="Y36" s="60">
        <f t="shared" si="4"/>
        <v>11421808</v>
      </c>
      <c r="Z36" s="140">
        <f aca="true" t="shared" si="5" ref="Z36:Z49">+IF(X36&lt;&gt;0,+(Y36/X36)*100,0)</f>
        <v>26.746459348070438</v>
      </c>
      <c r="AA36" s="155">
        <f>AA6+AA21</f>
        <v>42704000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18000000</v>
      </c>
      <c r="F37" s="60">
        <f t="shared" si="4"/>
        <v>21700000</v>
      </c>
      <c r="G37" s="60">
        <f t="shared" si="4"/>
        <v>939311</v>
      </c>
      <c r="H37" s="60">
        <f t="shared" si="4"/>
        <v>0</v>
      </c>
      <c r="I37" s="60">
        <f t="shared" si="4"/>
        <v>1109001</v>
      </c>
      <c r="J37" s="60">
        <f t="shared" si="4"/>
        <v>2048312</v>
      </c>
      <c r="K37" s="60">
        <f t="shared" si="4"/>
        <v>0</v>
      </c>
      <c r="L37" s="60">
        <f t="shared" si="4"/>
        <v>2040608</v>
      </c>
      <c r="M37" s="60">
        <f t="shared" si="4"/>
        <v>0</v>
      </c>
      <c r="N37" s="60">
        <f t="shared" si="4"/>
        <v>2040608</v>
      </c>
      <c r="O37" s="60">
        <f t="shared" si="4"/>
        <v>0</v>
      </c>
      <c r="P37" s="60">
        <f t="shared" si="4"/>
        <v>3288322</v>
      </c>
      <c r="Q37" s="60">
        <f t="shared" si="4"/>
        <v>596194</v>
      </c>
      <c r="R37" s="60">
        <f t="shared" si="4"/>
        <v>3884516</v>
      </c>
      <c r="S37" s="60">
        <f t="shared" si="4"/>
        <v>1506615</v>
      </c>
      <c r="T37" s="60">
        <f t="shared" si="4"/>
        <v>2167529</v>
      </c>
      <c r="U37" s="60">
        <f t="shared" si="4"/>
        <v>5716339</v>
      </c>
      <c r="V37" s="60">
        <f t="shared" si="4"/>
        <v>9390483</v>
      </c>
      <c r="W37" s="60">
        <f t="shared" si="4"/>
        <v>17363919</v>
      </c>
      <c r="X37" s="60">
        <f t="shared" si="4"/>
        <v>21700000</v>
      </c>
      <c r="Y37" s="60">
        <f t="shared" si="4"/>
        <v>-4336081</v>
      </c>
      <c r="Z37" s="140">
        <f t="shared" si="5"/>
        <v>-19.9819400921659</v>
      </c>
      <c r="AA37" s="155">
        <f>AA7+AA22</f>
        <v>21700000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59700000</v>
      </c>
      <c r="F40" s="60">
        <f t="shared" si="4"/>
        <v>1041180</v>
      </c>
      <c r="G40" s="60">
        <f t="shared" si="4"/>
        <v>0</v>
      </c>
      <c r="H40" s="60">
        <f t="shared" si="4"/>
        <v>273615</v>
      </c>
      <c r="I40" s="60">
        <f t="shared" si="4"/>
        <v>365576</v>
      </c>
      <c r="J40" s="60">
        <f t="shared" si="4"/>
        <v>639191</v>
      </c>
      <c r="K40" s="60">
        <f t="shared" si="4"/>
        <v>284400</v>
      </c>
      <c r="L40" s="60">
        <f t="shared" si="4"/>
        <v>2081276</v>
      </c>
      <c r="M40" s="60">
        <f t="shared" si="4"/>
        <v>586823</v>
      </c>
      <c r="N40" s="60">
        <f t="shared" si="4"/>
        <v>2952499</v>
      </c>
      <c r="O40" s="60">
        <f t="shared" si="4"/>
        <v>0</v>
      </c>
      <c r="P40" s="60">
        <f t="shared" si="4"/>
        <v>1496001</v>
      </c>
      <c r="Q40" s="60">
        <f t="shared" si="4"/>
        <v>910622</v>
      </c>
      <c r="R40" s="60">
        <f t="shared" si="4"/>
        <v>2406623</v>
      </c>
      <c r="S40" s="60">
        <f t="shared" si="4"/>
        <v>1149877</v>
      </c>
      <c r="T40" s="60">
        <f t="shared" si="4"/>
        <v>0</v>
      </c>
      <c r="U40" s="60">
        <f t="shared" si="4"/>
        <v>0</v>
      </c>
      <c r="V40" s="60">
        <f t="shared" si="4"/>
        <v>1149877</v>
      </c>
      <c r="W40" s="60">
        <f t="shared" si="4"/>
        <v>7148190</v>
      </c>
      <c r="X40" s="60">
        <f t="shared" si="4"/>
        <v>1041180</v>
      </c>
      <c r="Y40" s="60">
        <f t="shared" si="4"/>
        <v>6107010</v>
      </c>
      <c r="Z40" s="140">
        <f t="shared" si="5"/>
        <v>586.54699475595</v>
      </c>
      <c r="AA40" s="155">
        <f>AA10+AA25</f>
        <v>1041180</v>
      </c>
    </row>
    <row r="41" spans="1:27" ht="13.5">
      <c r="A41" s="292" t="s">
        <v>210</v>
      </c>
      <c r="B41" s="142"/>
      <c r="C41" s="293">
        <f aca="true" t="shared" si="6" ref="C41:Y41">SUM(C36:C40)</f>
        <v>58696723</v>
      </c>
      <c r="D41" s="294">
        <f t="shared" si="6"/>
        <v>0</v>
      </c>
      <c r="E41" s="295">
        <f t="shared" si="6"/>
        <v>120404000</v>
      </c>
      <c r="F41" s="295">
        <f t="shared" si="6"/>
        <v>65445180</v>
      </c>
      <c r="G41" s="295">
        <f t="shared" si="6"/>
        <v>6455292</v>
      </c>
      <c r="H41" s="295">
        <f t="shared" si="6"/>
        <v>5497360</v>
      </c>
      <c r="I41" s="295">
        <f t="shared" si="6"/>
        <v>5130232</v>
      </c>
      <c r="J41" s="295">
        <f t="shared" si="6"/>
        <v>17082884</v>
      </c>
      <c r="K41" s="295">
        <f t="shared" si="6"/>
        <v>284400</v>
      </c>
      <c r="L41" s="295">
        <f t="shared" si="6"/>
        <v>7790319</v>
      </c>
      <c r="M41" s="295">
        <f t="shared" si="6"/>
        <v>5057680</v>
      </c>
      <c r="N41" s="295">
        <f t="shared" si="6"/>
        <v>13132399</v>
      </c>
      <c r="O41" s="295">
        <f t="shared" si="6"/>
        <v>1020152</v>
      </c>
      <c r="P41" s="295">
        <f t="shared" si="6"/>
        <v>10858510</v>
      </c>
      <c r="Q41" s="295">
        <f t="shared" si="6"/>
        <v>7109573</v>
      </c>
      <c r="R41" s="295">
        <f t="shared" si="6"/>
        <v>18988235</v>
      </c>
      <c r="S41" s="295">
        <f t="shared" si="6"/>
        <v>9600051</v>
      </c>
      <c r="T41" s="295">
        <f t="shared" si="6"/>
        <v>6396317</v>
      </c>
      <c r="U41" s="295">
        <f t="shared" si="6"/>
        <v>13438031</v>
      </c>
      <c r="V41" s="295">
        <f t="shared" si="6"/>
        <v>29434399</v>
      </c>
      <c r="W41" s="295">
        <f t="shared" si="6"/>
        <v>78637917</v>
      </c>
      <c r="X41" s="295">
        <f t="shared" si="6"/>
        <v>65445180</v>
      </c>
      <c r="Y41" s="295">
        <f t="shared" si="6"/>
        <v>13192737</v>
      </c>
      <c r="Z41" s="296">
        <f t="shared" si="5"/>
        <v>20.15845475556794</v>
      </c>
      <c r="AA41" s="297">
        <f>SUM(AA36:AA40)</f>
        <v>65445180</v>
      </c>
    </row>
    <row r="42" spans="1:27" ht="13.5">
      <c r="A42" s="298" t="s">
        <v>211</v>
      </c>
      <c r="B42" s="136"/>
      <c r="C42" s="95">
        <f aca="true" t="shared" si="7" ref="C42:Y48">C12+C27</f>
        <v>21032880</v>
      </c>
      <c r="D42" s="129">
        <f t="shared" si="7"/>
        <v>0</v>
      </c>
      <c r="E42" s="54">
        <f t="shared" si="7"/>
        <v>0</v>
      </c>
      <c r="F42" s="54">
        <f t="shared" si="7"/>
        <v>6300000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754110</v>
      </c>
      <c r="U42" s="54">
        <f t="shared" si="7"/>
        <v>5472</v>
      </c>
      <c r="V42" s="54">
        <f t="shared" si="7"/>
        <v>759582</v>
      </c>
      <c r="W42" s="54">
        <f t="shared" si="7"/>
        <v>759582</v>
      </c>
      <c r="X42" s="54">
        <f t="shared" si="7"/>
        <v>6300000</v>
      </c>
      <c r="Y42" s="54">
        <f t="shared" si="7"/>
        <v>-5540418</v>
      </c>
      <c r="Z42" s="184">
        <f t="shared" si="5"/>
        <v>-87.94314285714286</v>
      </c>
      <c r="AA42" s="130">
        <f aca="true" t="shared" si="8" ref="AA42:AA48">AA12+AA27</f>
        <v>6300000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16317099</v>
      </c>
      <c r="D45" s="129">
        <f t="shared" si="7"/>
        <v>0</v>
      </c>
      <c r="E45" s="54">
        <f t="shared" si="7"/>
        <v>24741180</v>
      </c>
      <c r="F45" s="54">
        <f t="shared" si="7"/>
        <v>73400000</v>
      </c>
      <c r="G45" s="54">
        <f t="shared" si="7"/>
        <v>318615</v>
      </c>
      <c r="H45" s="54">
        <f t="shared" si="7"/>
        <v>1429365</v>
      </c>
      <c r="I45" s="54">
        <f t="shared" si="7"/>
        <v>3162637</v>
      </c>
      <c r="J45" s="54">
        <f t="shared" si="7"/>
        <v>4910617</v>
      </c>
      <c r="K45" s="54">
        <f t="shared" si="7"/>
        <v>903458</v>
      </c>
      <c r="L45" s="54">
        <f t="shared" si="7"/>
        <v>363289</v>
      </c>
      <c r="M45" s="54">
        <f t="shared" si="7"/>
        <v>1286622</v>
      </c>
      <c r="N45" s="54">
        <f t="shared" si="7"/>
        <v>2553369</v>
      </c>
      <c r="O45" s="54">
        <f t="shared" si="7"/>
        <v>251545</v>
      </c>
      <c r="P45" s="54">
        <f t="shared" si="7"/>
        <v>402604</v>
      </c>
      <c r="Q45" s="54">
        <f t="shared" si="7"/>
        <v>703112</v>
      </c>
      <c r="R45" s="54">
        <f t="shared" si="7"/>
        <v>1357261</v>
      </c>
      <c r="S45" s="54">
        <f t="shared" si="7"/>
        <v>271144</v>
      </c>
      <c r="T45" s="54">
        <f t="shared" si="7"/>
        <v>829298</v>
      </c>
      <c r="U45" s="54">
        <f t="shared" si="7"/>
        <v>3473857</v>
      </c>
      <c r="V45" s="54">
        <f t="shared" si="7"/>
        <v>4574299</v>
      </c>
      <c r="W45" s="54">
        <f t="shared" si="7"/>
        <v>13395546</v>
      </c>
      <c r="X45" s="54">
        <f t="shared" si="7"/>
        <v>73400000</v>
      </c>
      <c r="Y45" s="54">
        <f t="shared" si="7"/>
        <v>-60004454</v>
      </c>
      <c r="Z45" s="184">
        <f t="shared" si="5"/>
        <v>-81.74993732970027</v>
      </c>
      <c r="AA45" s="130">
        <f t="shared" si="8"/>
        <v>73400000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96046702</v>
      </c>
      <c r="D49" s="218">
        <f t="shared" si="9"/>
        <v>0</v>
      </c>
      <c r="E49" s="220">
        <f t="shared" si="9"/>
        <v>145145180</v>
      </c>
      <c r="F49" s="220">
        <f t="shared" si="9"/>
        <v>145145180</v>
      </c>
      <c r="G49" s="220">
        <f t="shared" si="9"/>
        <v>6773907</v>
      </c>
      <c r="H49" s="220">
        <f t="shared" si="9"/>
        <v>6926725</v>
      </c>
      <c r="I49" s="220">
        <f t="shared" si="9"/>
        <v>8292869</v>
      </c>
      <c r="J49" s="220">
        <f t="shared" si="9"/>
        <v>21993501</v>
      </c>
      <c r="K49" s="220">
        <f t="shared" si="9"/>
        <v>1187858</v>
      </c>
      <c r="L49" s="220">
        <f t="shared" si="9"/>
        <v>8153608</v>
      </c>
      <c r="M49" s="220">
        <f t="shared" si="9"/>
        <v>6344302</v>
      </c>
      <c r="N49" s="220">
        <f t="shared" si="9"/>
        <v>15685768</v>
      </c>
      <c r="O49" s="220">
        <f t="shared" si="9"/>
        <v>1271697</v>
      </c>
      <c r="P49" s="220">
        <f t="shared" si="9"/>
        <v>11261114</v>
      </c>
      <c r="Q49" s="220">
        <f t="shared" si="9"/>
        <v>7812685</v>
      </c>
      <c r="R49" s="220">
        <f t="shared" si="9"/>
        <v>20345496</v>
      </c>
      <c r="S49" s="220">
        <f t="shared" si="9"/>
        <v>9871195</v>
      </c>
      <c r="T49" s="220">
        <f t="shared" si="9"/>
        <v>7979725</v>
      </c>
      <c r="U49" s="220">
        <f t="shared" si="9"/>
        <v>16917360</v>
      </c>
      <c r="V49" s="220">
        <f t="shared" si="9"/>
        <v>34768280</v>
      </c>
      <c r="W49" s="220">
        <f t="shared" si="9"/>
        <v>92793045</v>
      </c>
      <c r="X49" s="220">
        <f t="shared" si="9"/>
        <v>145145180</v>
      </c>
      <c r="Y49" s="220">
        <f t="shared" si="9"/>
        <v>-52352135</v>
      </c>
      <c r="Z49" s="221">
        <f t="shared" si="5"/>
        <v>-36.0688071074768</v>
      </c>
      <c r="AA49" s="222">
        <f>SUM(AA41:AA48)</f>
        <v>145145180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24191103</v>
      </c>
      <c r="D51" s="129">
        <f t="shared" si="10"/>
        <v>0</v>
      </c>
      <c r="E51" s="54">
        <f t="shared" si="10"/>
        <v>25655631</v>
      </c>
      <c r="F51" s="54">
        <f t="shared" si="10"/>
        <v>25055840</v>
      </c>
      <c r="G51" s="54">
        <f t="shared" si="10"/>
        <v>703609</v>
      </c>
      <c r="H51" s="54">
        <f t="shared" si="10"/>
        <v>850493</v>
      </c>
      <c r="I51" s="54">
        <f t="shared" si="10"/>
        <v>1905960</v>
      </c>
      <c r="J51" s="54">
        <f t="shared" si="10"/>
        <v>3460062</v>
      </c>
      <c r="K51" s="54">
        <f t="shared" si="10"/>
        <v>824796</v>
      </c>
      <c r="L51" s="54">
        <f t="shared" si="10"/>
        <v>837366</v>
      </c>
      <c r="M51" s="54">
        <f t="shared" si="10"/>
        <v>482938</v>
      </c>
      <c r="N51" s="54">
        <f t="shared" si="10"/>
        <v>2145100</v>
      </c>
      <c r="O51" s="54">
        <f t="shared" si="10"/>
        <v>806276</v>
      </c>
      <c r="P51" s="54">
        <f t="shared" si="10"/>
        <v>1049662</v>
      </c>
      <c r="Q51" s="54">
        <f t="shared" si="10"/>
        <v>292127</v>
      </c>
      <c r="R51" s="54">
        <f t="shared" si="10"/>
        <v>2148065</v>
      </c>
      <c r="S51" s="54">
        <f t="shared" si="10"/>
        <v>1527879</v>
      </c>
      <c r="T51" s="54">
        <f t="shared" si="10"/>
        <v>346634</v>
      </c>
      <c r="U51" s="54">
        <f t="shared" si="10"/>
        <v>7732239</v>
      </c>
      <c r="V51" s="54">
        <f t="shared" si="10"/>
        <v>9606752</v>
      </c>
      <c r="W51" s="54">
        <f t="shared" si="10"/>
        <v>17359979</v>
      </c>
      <c r="X51" s="54">
        <f t="shared" si="10"/>
        <v>25055840</v>
      </c>
      <c r="Y51" s="54">
        <f t="shared" si="10"/>
        <v>-7695861</v>
      </c>
      <c r="Z51" s="184">
        <f>+IF(X51&lt;&gt;0,+(Y51/X51)*100,0)</f>
        <v>-30.714839334861654</v>
      </c>
      <c r="AA51" s="130">
        <f>SUM(AA57:AA61)</f>
        <v>25055840</v>
      </c>
    </row>
    <row r="52" spans="1:27" ht="13.5">
      <c r="A52" s="310" t="s">
        <v>205</v>
      </c>
      <c r="B52" s="142"/>
      <c r="C52" s="62">
        <v>23131090</v>
      </c>
      <c r="D52" s="156"/>
      <c r="E52" s="60">
        <v>11671791</v>
      </c>
      <c r="F52" s="60"/>
      <c r="G52" s="60">
        <v>440348</v>
      </c>
      <c r="H52" s="60">
        <v>795108</v>
      </c>
      <c r="I52" s="60">
        <v>1728825</v>
      </c>
      <c r="J52" s="60">
        <v>2964281</v>
      </c>
      <c r="K52" s="60">
        <v>562696</v>
      </c>
      <c r="L52" s="60">
        <v>506564</v>
      </c>
      <c r="M52" s="60">
        <v>218087</v>
      </c>
      <c r="N52" s="60">
        <v>1287347</v>
      </c>
      <c r="O52" s="60">
        <v>691147</v>
      </c>
      <c r="P52" s="60">
        <v>711293</v>
      </c>
      <c r="Q52" s="60">
        <v>154023</v>
      </c>
      <c r="R52" s="60">
        <v>1556463</v>
      </c>
      <c r="S52" s="60">
        <v>1453500</v>
      </c>
      <c r="T52" s="60"/>
      <c r="U52" s="60">
        <v>7294710</v>
      </c>
      <c r="V52" s="60">
        <v>8748210</v>
      </c>
      <c r="W52" s="60">
        <v>14556301</v>
      </c>
      <c r="X52" s="60"/>
      <c r="Y52" s="60">
        <v>14556301</v>
      </c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>
        <v>600000</v>
      </c>
      <c r="G53" s="60"/>
      <c r="H53" s="60"/>
      <c r="I53" s="60"/>
      <c r="J53" s="60"/>
      <c r="K53" s="60"/>
      <c r="L53" s="60"/>
      <c r="M53" s="60"/>
      <c r="N53" s="60"/>
      <c r="O53" s="60"/>
      <c r="P53" s="60">
        <v>131921</v>
      </c>
      <c r="Q53" s="60"/>
      <c r="R53" s="60">
        <v>131921</v>
      </c>
      <c r="S53" s="60"/>
      <c r="T53" s="60"/>
      <c r="U53" s="60">
        <v>231106</v>
      </c>
      <c r="V53" s="60">
        <v>231106</v>
      </c>
      <c r="W53" s="60">
        <v>363027</v>
      </c>
      <c r="X53" s="60">
        <v>600000</v>
      </c>
      <c r="Y53" s="60">
        <v>-236973</v>
      </c>
      <c r="Z53" s="140">
        <v>-39.5</v>
      </c>
      <c r="AA53" s="155">
        <v>600000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>
        <v>8730</v>
      </c>
      <c r="H56" s="60">
        <v>4470</v>
      </c>
      <c r="I56" s="60">
        <v>22930</v>
      </c>
      <c r="J56" s="60">
        <v>36130</v>
      </c>
      <c r="K56" s="60">
        <v>1295</v>
      </c>
      <c r="L56" s="60">
        <v>6000</v>
      </c>
      <c r="M56" s="60">
        <v>197248</v>
      </c>
      <c r="N56" s="60">
        <v>204543</v>
      </c>
      <c r="O56" s="60"/>
      <c r="P56" s="60"/>
      <c r="Q56" s="60"/>
      <c r="R56" s="60"/>
      <c r="S56" s="60"/>
      <c r="T56" s="60"/>
      <c r="U56" s="60"/>
      <c r="V56" s="60"/>
      <c r="W56" s="60">
        <v>240673</v>
      </c>
      <c r="X56" s="60"/>
      <c r="Y56" s="60">
        <v>240673</v>
      </c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23131090</v>
      </c>
      <c r="D57" s="294">
        <f t="shared" si="11"/>
        <v>0</v>
      </c>
      <c r="E57" s="295">
        <f t="shared" si="11"/>
        <v>11671791</v>
      </c>
      <c r="F57" s="295">
        <f t="shared" si="11"/>
        <v>600000</v>
      </c>
      <c r="G57" s="295">
        <f t="shared" si="11"/>
        <v>449078</v>
      </c>
      <c r="H57" s="295">
        <f t="shared" si="11"/>
        <v>799578</v>
      </c>
      <c r="I57" s="295">
        <f t="shared" si="11"/>
        <v>1751755</v>
      </c>
      <c r="J57" s="295">
        <f t="shared" si="11"/>
        <v>3000411</v>
      </c>
      <c r="K57" s="295">
        <f t="shared" si="11"/>
        <v>563991</v>
      </c>
      <c r="L57" s="295">
        <f t="shared" si="11"/>
        <v>512564</v>
      </c>
      <c r="M57" s="295">
        <f t="shared" si="11"/>
        <v>415335</v>
      </c>
      <c r="N57" s="295">
        <f t="shared" si="11"/>
        <v>1491890</v>
      </c>
      <c r="O57" s="295">
        <f t="shared" si="11"/>
        <v>691147</v>
      </c>
      <c r="P57" s="295">
        <f t="shared" si="11"/>
        <v>843214</v>
      </c>
      <c r="Q57" s="295">
        <f t="shared" si="11"/>
        <v>154023</v>
      </c>
      <c r="R57" s="295">
        <f t="shared" si="11"/>
        <v>1688384</v>
      </c>
      <c r="S57" s="295">
        <f t="shared" si="11"/>
        <v>1453500</v>
      </c>
      <c r="T57" s="295">
        <f t="shared" si="11"/>
        <v>0</v>
      </c>
      <c r="U57" s="295">
        <f t="shared" si="11"/>
        <v>7525816</v>
      </c>
      <c r="V57" s="295">
        <f t="shared" si="11"/>
        <v>8979316</v>
      </c>
      <c r="W57" s="295">
        <f t="shared" si="11"/>
        <v>15160001</v>
      </c>
      <c r="X57" s="295">
        <f t="shared" si="11"/>
        <v>600000</v>
      </c>
      <c r="Y57" s="295">
        <f t="shared" si="11"/>
        <v>14560001</v>
      </c>
      <c r="Z57" s="296">
        <f>+IF(X57&lt;&gt;0,+(Y57/X57)*100,0)</f>
        <v>2426.666833333333</v>
      </c>
      <c r="AA57" s="297">
        <f>SUM(AA52:AA56)</f>
        <v>600000</v>
      </c>
    </row>
    <row r="58" spans="1:27" ht="13.5">
      <c r="A58" s="311" t="s">
        <v>211</v>
      </c>
      <c r="B58" s="136"/>
      <c r="C58" s="62"/>
      <c r="D58" s="156"/>
      <c r="E58" s="60">
        <v>13983840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1060013</v>
      </c>
      <c r="D61" s="156"/>
      <c r="E61" s="60"/>
      <c r="F61" s="60">
        <v>24455840</v>
      </c>
      <c r="G61" s="60">
        <v>254531</v>
      </c>
      <c r="H61" s="60">
        <v>50915</v>
      </c>
      <c r="I61" s="60">
        <v>154205</v>
      </c>
      <c r="J61" s="60">
        <v>459651</v>
      </c>
      <c r="K61" s="60">
        <v>260805</v>
      </c>
      <c r="L61" s="60">
        <v>324802</v>
      </c>
      <c r="M61" s="60">
        <v>67603</v>
      </c>
      <c r="N61" s="60">
        <v>653210</v>
      </c>
      <c r="O61" s="60">
        <v>115129</v>
      </c>
      <c r="P61" s="60">
        <v>206448</v>
      </c>
      <c r="Q61" s="60">
        <v>138104</v>
      </c>
      <c r="R61" s="60">
        <v>459681</v>
      </c>
      <c r="S61" s="60">
        <v>74379</v>
      </c>
      <c r="T61" s="60">
        <v>346634</v>
      </c>
      <c r="U61" s="60">
        <v>206423</v>
      </c>
      <c r="V61" s="60">
        <v>627436</v>
      </c>
      <c r="W61" s="60">
        <v>2199978</v>
      </c>
      <c r="X61" s="60">
        <v>24455840</v>
      </c>
      <c r="Y61" s="60">
        <v>-22255862</v>
      </c>
      <c r="Z61" s="140">
        <v>-91</v>
      </c>
      <c r="AA61" s="155">
        <v>24455840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24206000</v>
      </c>
      <c r="D66" s="274"/>
      <c r="E66" s="275"/>
      <c r="F66" s="275">
        <v>25055000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25055000</v>
      </c>
      <c r="Y66" s="275">
        <v>-25055000</v>
      </c>
      <c r="Z66" s="140">
        <v>-100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>
        <v>1049662</v>
      </c>
      <c r="Q67" s="60">
        <v>299335</v>
      </c>
      <c r="R67" s="60">
        <v>1348997</v>
      </c>
      <c r="S67" s="60">
        <v>1527879</v>
      </c>
      <c r="T67" s="60">
        <v>122993</v>
      </c>
      <c r="U67" s="60"/>
      <c r="V67" s="60">
        <v>1650872</v>
      </c>
      <c r="W67" s="60">
        <v>2999869</v>
      </c>
      <c r="X67" s="60"/>
      <c r="Y67" s="60">
        <v>2999869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17655840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24206000</v>
      </c>
      <c r="D69" s="218">
        <f t="shared" si="12"/>
        <v>0</v>
      </c>
      <c r="E69" s="220">
        <f t="shared" si="12"/>
        <v>17655840</v>
      </c>
      <c r="F69" s="220">
        <f t="shared" si="12"/>
        <v>25055000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1049662</v>
      </c>
      <c r="Q69" s="220">
        <f t="shared" si="12"/>
        <v>299335</v>
      </c>
      <c r="R69" s="220">
        <f t="shared" si="12"/>
        <v>1348997</v>
      </c>
      <c r="S69" s="220">
        <f t="shared" si="12"/>
        <v>1527879</v>
      </c>
      <c r="T69" s="220">
        <f t="shared" si="12"/>
        <v>122993</v>
      </c>
      <c r="U69" s="220">
        <f t="shared" si="12"/>
        <v>0</v>
      </c>
      <c r="V69" s="220">
        <f t="shared" si="12"/>
        <v>1650872</v>
      </c>
      <c r="W69" s="220">
        <f t="shared" si="12"/>
        <v>2999869</v>
      </c>
      <c r="X69" s="220">
        <f t="shared" si="12"/>
        <v>25055000</v>
      </c>
      <c r="Y69" s="220">
        <f t="shared" si="12"/>
        <v>-22055131</v>
      </c>
      <c r="Z69" s="221">
        <f>+IF(X69&lt;&gt;0,+(Y69/X69)*100,0)</f>
        <v>-88.0268648972261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58696723</v>
      </c>
      <c r="D5" s="357">
        <f t="shared" si="0"/>
        <v>0</v>
      </c>
      <c r="E5" s="356">
        <f t="shared" si="0"/>
        <v>120404000</v>
      </c>
      <c r="F5" s="358">
        <f t="shared" si="0"/>
        <v>65445180</v>
      </c>
      <c r="G5" s="358">
        <f t="shared" si="0"/>
        <v>6455292</v>
      </c>
      <c r="H5" s="356">
        <f t="shared" si="0"/>
        <v>5497360</v>
      </c>
      <c r="I5" s="356">
        <f t="shared" si="0"/>
        <v>5130232</v>
      </c>
      <c r="J5" s="358">
        <f t="shared" si="0"/>
        <v>17082884</v>
      </c>
      <c r="K5" s="358">
        <f t="shared" si="0"/>
        <v>284400</v>
      </c>
      <c r="L5" s="356">
        <f t="shared" si="0"/>
        <v>7790319</v>
      </c>
      <c r="M5" s="356">
        <f t="shared" si="0"/>
        <v>5057680</v>
      </c>
      <c r="N5" s="358">
        <f t="shared" si="0"/>
        <v>13132399</v>
      </c>
      <c r="O5" s="358">
        <f t="shared" si="0"/>
        <v>1020152</v>
      </c>
      <c r="P5" s="356">
        <f t="shared" si="0"/>
        <v>10858510</v>
      </c>
      <c r="Q5" s="356">
        <f t="shared" si="0"/>
        <v>7109573</v>
      </c>
      <c r="R5" s="358">
        <f t="shared" si="0"/>
        <v>18988235</v>
      </c>
      <c r="S5" s="358">
        <f t="shared" si="0"/>
        <v>9600051</v>
      </c>
      <c r="T5" s="356">
        <f t="shared" si="0"/>
        <v>6396317</v>
      </c>
      <c r="U5" s="356">
        <f t="shared" si="0"/>
        <v>13438031</v>
      </c>
      <c r="V5" s="358">
        <f t="shared" si="0"/>
        <v>29434399</v>
      </c>
      <c r="W5" s="358">
        <f t="shared" si="0"/>
        <v>78637917</v>
      </c>
      <c r="X5" s="356">
        <f t="shared" si="0"/>
        <v>65445180</v>
      </c>
      <c r="Y5" s="358">
        <f t="shared" si="0"/>
        <v>13192737</v>
      </c>
      <c r="Z5" s="359">
        <f>+IF(X5&lt;&gt;0,+(Y5/X5)*100,0)</f>
        <v>20.15845475556794</v>
      </c>
      <c r="AA5" s="360">
        <f>+AA6+AA8+AA11+AA13+AA15</f>
        <v>65445180</v>
      </c>
    </row>
    <row r="6" spans="1:27" ht="13.5">
      <c r="A6" s="361" t="s">
        <v>205</v>
      </c>
      <c r="B6" s="142"/>
      <c r="C6" s="60">
        <f>+C7</f>
        <v>58696723</v>
      </c>
      <c r="D6" s="340">
        <f aca="true" t="shared" si="1" ref="D6:AA6">+D7</f>
        <v>0</v>
      </c>
      <c r="E6" s="60">
        <f t="shared" si="1"/>
        <v>42704000</v>
      </c>
      <c r="F6" s="59">
        <f t="shared" si="1"/>
        <v>42704000</v>
      </c>
      <c r="G6" s="59">
        <f t="shared" si="1"/>
        <v>5515981</v>
      </c>
      <c r="H6" s="60">
        <f t="shared" si="1"/>
        <v>5223745</v>
      </c>
      <c r="I6" s="60">
        <f t="shared" si="1"/>
        <v>3655655</v>
      </c>
      <c r="J6" s="59">
        <f t="shared" si="1"/>
        <v>14395381</v>
      </c>
      <c r="K6" s="59">
        <f t="shared" si="1"/>
        <v>0</v>
      </c>
      <c r="L6" s="60">
        <f t="shared" si="1"/>
        <v>3668435</v>
      </c>
      <c r="M6" s="60">
        <f t="shared" si="1"/>
        <v>4470857</v>
      </c>
      <c r="N6" s="59">
        <f t="shared" si="1"/>
        <v>8139292</v>
      </c>
      <c r="O6" s="59">
        <f t="shared" si="1"/>
        <v>1020152</v>
      </c>
      <c r="P6" s="60">
        <f t="shared" si="1"/>
        <v>6074187</v>
      </c>
      <c r="Q6" s="60">
        <f t="shared" si="1"/>
        <v>5602757</v>
      </c>
      <c r="R6" s="59">
        <f t="shared" si="1"/>
        <v>12697096</v>
      </c>
      <c r="S6" s="59">
        <f t="shared" si="1"/>
        <v>6943559</v>
      </c>
      <c r="T6" s="60">
        <f t="shared" si="1"/>
        <v>4228788</v>
      </c>
      <c r="U6" s="60">
        <f t="shared" si="1"/>
        <v>7721692</v>
      </c>
      <c r="V6" s="59">
        <f t="shared" si="1"/>
        <v>18894039</v>
      </c>
      <c r="W6" s="59">
        <f t="shared" si="1"/>
        <v>54125808</v>
      </c>
      <c r="X6" s="60">
        <f t="shared" si="1"/>
        <v>42704000</v>
      </c>
      <c r="Y6" s="59">
        <f t="shared" si="1"/>
        <v>11421808</v>
      </c>
      <c r="Z6" s="61">
        <f>+IF(X6&lt;&gt;0,+(Y6/X6)*100,0)</f>
        <v>26.746459348070438</v>
      </c>
      <c r="AA6" s="62">
        <f t="shared" si="1"/>
        <v>42704000</v>
      </c>
    </row>
    <row r="7" spans="1:27" ht="13.5">
      <c r="A7" s="291" t="s">
        <v>229</v>
      </c>
      <c r="B7" s="142"/>
      <c r="C7" s="60">
        <v>58696723</v>
      </c>
      <c r="D7" s="340"/>
      <c r="E7" s="60">
        <v>42704000</v>
      </c>
      <c r="F7" s="59">
        <v>42704000</v>
      </c>
      <c r="G7" s="59">
        <v>5515981</v>
      </c>
      <c r="H7" s="60">
        <v>5223745</v>
      </c>
      <c r="I7" s="60">
        <v>3655655</v>
      </c>
      <c r="J7" s="59">
        <v>14395381</v>
      </c>
      <c r="K7" s="59"/>
      <c r="L7" s="60">
        <v>3668435</v>
      </c>
      <c r="M7" s="60">
        <v>4470857</v>
      </c>
      <c r="N7" s="59">
        <v>8139292</v>
      </c>
      <c r="O7" s="59">
        <v>1020152</v>
      </c>
      <c r="P7" s="60">
        <v>6074187</v>
      </c>
      <c r="Q7" s="60">
        <v>5602757</v>
      </c>
      <c r="R7" s="59">
        <v>12697096</v>
      </c>
      <c r="S7" s="59">
        <v>6943559</v>
      </c>
      <c r="T7" s="60">
        <v>4228788</v>
      </c>
      <c r="U7" s="60">
        <v>7721692</v>
      </c>
      <c r="V7" s="59">
        <v>18894039</v>
      </c>
      <c r="W7" s="59">
        <v>54125808</v>
      </c>
      <c r="X7" s="60">
        <v>42704000</v>
      </c>
      <c r="Y7" s="59">
        <v>11421808</v>
      </c>
      <c r="Z7" s="61">
        <v>26.75</v>
      </c>
      <c r="AA7" s="62">
        <v>42704000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18000000</v>
      </c>
      <c r="F8" s="59">
        <f t="shared" si="2"/>
        <v>21700000</v>
      </c>
      <c r="G8" s="59">
        <f t="shared" si="2"/>
        <v>939311</v>
      </c>
      <c r="H8" s="60">
        <f t="shared" si="2"/>
        <v>0</v>
      </c>
      <c r="I8" s="60">
        <f t="shared" si="2"/>
        <v>1109001</v>
      </c>
      <c r="J8" s="59">
        <f t="shared" si="2"/>
        <v>2048312</v>
      </c>
      <c r="K8" s="59">
        <f t="shared" si="2"/>
        <v>0</v>
      </c>
      <c r="L8" s="60">
        <f t="shared" si="2"/>
        <v>2040608</v>
      </c>
      <c r="M8" s="60">
        <f t="shared" si="2"/>
        <v>0</v>
      </c>
      <c r="N8" s="59">
        <f t="shared" si="2"/>
        <v>2040608</v>
      </c>
      <c r="O8" s="59">
        <f t="shared" si="2"/>
        <v>0</v>
      </c>
      <c r="P8" s="60">
        <f t="shared" si="2"/>
        <v>3288322</v>
      </c>
      <c r="Q8" s="60">
        <f t="shared" si="2"/>
        <v>596194</v>
      </c>
      <c r="R8" s="59">
        <f t="shared" si="2"/>
        <v>3884516</v>
      </c>
      <c r="S8" s="59">
        <f t="shared" si="2"/>
        <v>1506615</v>
      </c>
      <c r="T8" s="60">
        <f t="shared" si="2"/>
        <v>2167529</v>
      </c>
      <c r="U8" s="60">
        <f t="shared" si="2"/>
        <v>5716339</v>
      </c>
      <c r="V8" s="59">
        <f t="shared" si="2"/>
        <v>9390483</v>
      </c>
      <c r="W8" s="59">
        <f t="shared" si="2"/>
        <v>17363919</v>
      </c>
      <c r="X8" s="60">
        <f t="shared" si="2"/>
        <v>21700000</v>
      </c>
      <c r="Y8" s="59">
        <f t="shared" si="2"/>
        <v>-4336081</v>
      </c>
      <c r="Z8" s="61">
        <f>+IF(X8&lt;&gt;0,+(Y8/X8)*100,0)</f>
        <v>-19.9819400921659</v>
      </c>
      <c r="AA8" s="62">
        <f>SUM(AA9:AA10)</f>
        <v>21700000</v>
      </c>
    </row>
    <row r="9" spans="1:27" ht="13.5">
      <c r="A9" s="291" t="s">
        <v>230</v>
      </c>
      <c r="B9" s="142"/>
      <c r="C9" s="60"/>
      <c r="D9" s="340"/>
      <c r="E9" s="60">
        <v>18000000</v>
      </c>
      <c r="F9" s="59">
        <v>18000000</v>
      </c>
      <c r="G9" s="59">
        <v>939311</v>
      </c>
      <c r="H9" s="60"/>
      <c r="I9" s="60">
        <v>1109001</v>
      </c>
      <c r="J9" s="59">
        <v>2048312</v>
      </c>
      <c r="K9" s="59"/>
      <c r="L9" s="60">
        <v>2040608</v>
      </c>
      <c r="M9" s="60"/>
      <c r="N9" s="59">
        <v>2040608</v>
      </c>
      <c r="O9" s="59"/>
      <c r="P9" s="60">
        <v>3243053</v>
      </c>
      <c r="Q9" s="60">
        <v>596194</v>
      </c>
      <c r="R9" s="59">
        <v>3839247</v>
      </c>
      <c r="S9" s="59">
        <v>1506615</v>
      </c>
      <c r="T9" s="60">
        <v>2167529</v>
      </c>
      <c r="U9" s="60">
        <v>3758050</v>
      </c>
      <c r="V9" s="59">
        <v>7432194</v>
      </c>
      <c r="W9" s="59">
        <v>15360361</v>
      </c>
      <c r="X9" s="60">
        <v>18000000</v>
      </c>
      <c r="Y9" s="59">
        <v>-2639639</v>
      </c>
      <c r="Z9" s="61">
        <v>-14.66</v>
      </c>
      <c r="AA9" s="62">
        <v>18000000</v>
      </c>
    </row>
    <row r="10" spans="1:27" ht="13.5">
      <c r="A10" s="291" t="s">
        <v>231</v>
      </c>
      <c r="B10" s="142"/>
      <c r="C10" s="60"/>
      <c r="D10" s="340"/>
      <c r="E10" s="60"/>
      <c r="F10" s="59">
        <v>3700000</v>
      </c>
      <c r="G10" s="59"/>
      <c r="H10" s="60"/>
      <c r="I10" s="60"/>
      <c r="J10" s="59"/>
      <c r="K10" s="59"/>
      <c r="L10" s="60"/>
      <c r="M10" s="60"/>
      <c r="N10" s="59"/>
      <c r="O10" s="59"/>
      <c r="P10" s="60">
        <v>45269</v>
      </c>
      <c r="Q10" s="60"/>
      <c r="R10" s="59">
        <v>45269</v>
      </c>
      <c r="S10" s="59"/>
      <c r="T10" s="60"/>
      <c r="U10" s="60">
        <v>1958289</v>
      </c>
      <c r="V10" s="59">
        <v>1958289</v>
      </c>
      <c r="W10" s="59">
        <v>2003558</v>
      </c>
      <c r="X10" s="60">
        <v>3700000</v>
      </c>
      <c r="Y10" s="59">
        <v>-1696442</v>
      </c>
      <c r="Z10" s="61">
        <v>-45.85</v>
      </c>
      <c r="AA10" s="62">
        <v>3700000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59700000</v>
      </c>
      <c r="F15" s="59">
        <f t="shared" si="5"/>
        <v>1041180</v>
      </c>
      <c r="G15" s="59">
        <f t="shared" si="5"/>
        <v>0</v>
      </c>
      <c r="H15" s="60">
        <f t="shared" si="5"/>
        <v>273615</v>
      </c>
      <c r="I15" s="60">
        <f t="shared" si="5"/>
        <v>365576</v>
      </c>
      <c r="J15" s="59">
        <f t="shared" si="5"/>
        <v>639191</v>
      </c>
      <c r="K15" s="59">
        <f t="shared" si="5"/>
        <v>284400</v>
      </c>
      <c r="L15" s="60">
        <f t="shared" si="5"/>
        <v>2081276</v>
      </c>
      <c r="M15" s="60">
        <f t="shared" si="5"/>
        <v>586823</v>
      </c>
      <c r="N15" s="59">
        <f t="shared" si="5"/>
        <v>2952499</v>
      </c>
      <c r="O15" s="59">
        <f t="shared" si="5"/>
        <v>0</v>
      </c>
      <c r="P15" s="60">
        <f t="shared" si="5"/>
        <v>1496001</v>
      </c>
      <c r="Q15" s="60">
        <f t="shared" si="5"/>
        <v>910622</v>
      </c>
      <c r="R15" s="59">
        <f t="shared" si="5"/>
        <v>2406623</v>
      </c>
      <c r="S15" s="59">
        <f t="shared" si="5"/>
        <v>1149877</v>
      </c>
      <c r="T15" s="60">
        <f t="shared" si="5"/>
        <v>0</v>
      </c>
      <c r="U15" s="60">
        <f t="shared" si="5"/>
        <v>0</v>
      </c>
      <c r="V15" s="59">
        <f t="shared" si="5"/>
        <v>1149877</v>
      </c>
      <c r="W15" s="59">
        <f t="shared" si="5"/>
        <v>7148190</v>
      </c>
      <c r="X15" s="60">
        <f t="shared" si="5"/>
        <v>1041180</v>
      </c>
      <c r="Y15" s="59">
        <f t="shared" si="5"/>
        <v>6107010</v>
      </c>
      <c r="Z15" s="61">
        <f>+IF(X15&lt;&gt;0,+(Y15/X15)*100,0)</f>
        <v>586.54699475595</v>
      </c>
      <c r="AA15" s="62">
        <f>SUM(AA16:AA20)</f>
        <v>1041180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59700000</v>
      </c>
      <c r="F20" s="59">
        <v>1041180</v>
      </c>
      <c r="G20" s="59"/>
      <c r="H20" s="60">
        <v>273615</v>
      </c>
      <c r="I20" s="60">
        <v>365576</v>
      </c>
      <c r="J20" s="59">
        <v>639191</v>
      </c>
      <c r="K20" s="59">
        <v>284400</v>
      </c>
      <c r="L20" s="60">
        <v>2081276</v>
      </c>
      <c r="M20" s="60">
        <v>586823</v>
      </c>
      <c r="N20" s="59">
        <v>2952499</v>
      </c>
      <c r="O20" s="59"/>
      <c r="P20" s="60">
        <v>1496001</v>
      </c>
      <c r="Q20" s="60">
        <v>910622</v>
      </c>
      <c r="R20" s="59">
        <v>2406623</v>
      </c>
      <c r="S20" s="59">
        <v>1149877</v>
      </c>
      <c r="T20" s="60"/>
      <c r="U20" s="60"/>
      <c r="V20" s="59">
        <v>1149877</v>
      </c>
      <c r="W20" s="59">
        <v>7148190</v>
      </c>
      <c r="X20" s="60">
        <v>1041180</v>
      </c>
      <c r="Y20" s="59">
        <v>6107010</v>
      </c>
      <c r="Z20" s="61">
        <v>586.55</v>
      </c>
      <c r="AA20" s="62">
        <v>1041180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21032880</v>
      </c>
      <c r="D22" s="344">
        <f t="shared" si="6"/>
        <v>0</v>
      </c>
      <c r="E22" s="343">
        <f t="shared" si="6"/>
        <v>0</v>
      </c>
      <c r="F22" s="345">
        <f t="shared" si="6"/>
        <v>6300000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754110</v>
      </c>
      <c r="U22" s="343">
        <f t="shared" si="6"/>
        <v>5472</v>
      </c>
      <c r="V22" s="345">
        <f t="shared" si="6"/>
        <v>759582</v>
      </c>
      <c r="W22" s="345">
        <f t="shared" si="6"/>
        <v>759582</v>
      </c>
      <c r="X22" s="343">
        <f t="shared" si="6"/>
        <v>6300000</v>
      </c>
      <c r="Y22" s="345">
        <f t="shared" si="6"/>
        <v>-5540418</v>
      </c>
      <c r="Z22" s="336">
        <f>+IF(X22&lt;&gt;0,+(Y22/X22)*100,0)</f>
        <v>-87.94314285714286</v>
      </c>
      <c r="AA22" s="350">
        <f>SUM(AA23:AA32)</f>
        <v>6300000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4138472</v>
      </c>
      <c r="D24" s="340"/>
      <c r="E24" s="60"/>
      <c r="F24" s="59">
        <v>6300000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6300000</v>
      </c>
      <c r="Y24" s="59">
        <v>-6300000</v>
      </c>
      <c r="Z24" s="61">
        <v>-100</v>
      </c>
      <c r="AA24" s="62">
        <v>6300000</v>
      </c>
    </row>
    <row r="25" spans="1:27" ht="13.5">
      <c r="A25" s="361" t="s">
        <v>239</v>
      </c>
      <c r="B25" s="142"/>
      <c r="C25" s="60">
        <v>16894408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>
        <v>5472</v>
      </c>
      <c r="V25" s="59">
        <v>5472</v>
      </c>
      <c r="W25" s="59">
        <v>5472</v>
      </c>
      <c r="X25" s="60"/>
      <c r="Y25" s="59">
        <v>5472</v>
      </c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>
        <v>754110</v>
      </c>
      <c r="U32" s="60"/>
      <c r="V32" s="59">
        <v>754110</v>
      </c>
      <c r="W32" s="59">
        <v>754110</v>
      </c>
      <c r="X32" s="60"/>
      <c r="Y32" s="59">
        <v>754110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16317099</v>
      </c>
      <c r="D40" s="344">
        <f t="shared" si="9"/>
        <v>0</v>
      </c>
      <c r="E40" s="343">
        <f t="shared" si="9"/>
        <v>24741180</v>
      </c>
      <c r="F40" s="345">
        <f t="shared" si="9"/>
        <v>73400000</v>
      </c>
      <c r="G40" s="345">
        <f t="shared" si="9"/>
        <v>318615</v>
      </c>
      <c r="H40" s="343">
        <f t="shared" si="9"/>
        <v>1429365</v>
      </c>
      <c r="I40" s="343">
        <f t="shared" si="9"/>
        <v>3162637</v>
      </c>
      <c r="J40" s="345">
        <f t="shared" si="9"/>
        <v>4910617</v>
      </c>
      <c r="K40" s="345">
        <f t="shared" si="9"/>
        <v>903458</v>
      </c>
      <c r="L40" s="343">
        <f t="shared" si="9"/>
        <v>363289</v>
      </c>
      <c r="M40" s="343">
        <f t="shared" si="9"/>
        <v>1286622</v>
      </c>
      <c r="N40" s="345">
        <f t="shared" si="9"/>
        <v>2553369</v>
      </c>
      <c r="O40" s="345">
        <f t="shared" si="9"/>
        <v>251545</v>
      </c>
      <c r="P40" s="343">
        <f t="shared" si="9"/>
        <v>402604</v>
      </c>
      <c r="Q40" s="343">
        <f t="shared" si="9"/>
        <v>703112</v>
      </c>
      <c r="R40" s="345">
        <f t="shared" si="9"/>
        <v>1357261</v>
      </c>
      <c r="S40" s="345">
        <f t="shared" si="9"/>
        <v>271144</v>
      </c>
      <c r="T40" s="343">
        <f t="shared" si="9"/>
        <v>829298</v>
      </c>
      <c r="U40" s="343">
        <f t="shared" si="9"/>
        <v>3473857</v>
      </c>
      <c r="V40" s="345">
        <f t="shared" si="9"/>
        <v>4574299</v>
      </c>
      <c r="W40" s="345">
        <f t="shared" si="9"/>
        <v>13395546</v>
      </c>
      <c r="X40" s="343">
        <f t="shared" si="9"/>
        <v>73400000</v>
      </c>
      <c r="Y40" s="345">
        <f t="shared" si="9"/>
        <v>-60004454</v>
      </c>
      <c r="Z40" s="336">
        <f>+IF(X40&lt;&gt;0,+(Y40/X40)*100,0)</f>
        <v>-81.74993732970027</v>
      </c>
      <c r="AA40" s="350">
        <f>SUM(AA41:AA49)</f>
        <v>73400000</v>
      </c>
    </row>
    <row r="41" spans="1:27" ht="13.5">
      <c r="A41" s="361" t="s">
        <v>248</v>
      </c>
      <c r="B41" s="142"/>
      <c r="C41" s="362">
        <v>886790</v>
      </c>
      <c r="D41" s="363"/>
      <c r="E41" s="362">
        <v>1200000</v>
      </c>
      <c r="F41" s="364">
        <v>1200000</v>
      </c>
      <c r="G41" s="364">
        <v>7205</v>
      </c>
      <c r="H41" s="362"/>
      <c r="I41" s="362"/>
      <c r="J41" s="364">
        <v>7205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767045</v>
      </c>
      <c r="V41" s="364">
        <v>767045</v>
      </c>
      <c r="W41" s="364">
        <v>774250</v>
      </c>
      <c r="X41" s="362">
        <v>1200000</v>
      </c>
      <c r="Y41" s="364">
        <v>-425750</v>
      </c>
      <c r="Z41" s="365">
        <v>-35.48</v>
      </c>
      <c r="AA41" s="366">
        <v>1200000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>
        <v>10000000</v>
      </c>
      <c r="G43" s="370"/>
      <c r="H43" s="305"/>
      <c r="I43" s="305"/>
      <c r="J43" s="370"/>
      <c r="K43" s="370">
        <v>26343</v>
      </c>
      <c r="L43" s="305"/>
      <c r="M43" s="305"/>
      <c r="N43" s="370">
        <v>26343</v>
      </c>
      <c r="O43" s="370"/>
      <c r="P43" s="305"/>
      <c r="Q43" s="305"/>
      <c r="R43" s="370"/>
      <c r="S43" s="370"/>
      <c r="T43" s="305"/>
      <c r="U43" s="305">
        <v>1997571</v>
      </c>
      <c r="V43" s="370">
        <v>1997571</v>
      </c>
      <c r="W43" s="370">
        <v>2023914</v>
      </c>
      <c r="X43" s="305">
        <v>10000000</v>
      </c>
      <c r="Y43" s="370">
        <v>-7976086</v>
      </c>
      <c r="Z43" s="371">
        <v>-79.76</v>
      </c>
      <c r="AA43" s="303">
        <v>10000000</v>
      </c>
    </row>
    <row r="44" spans="1:27" ht="13.5">
      <c r="A44" s="361" t="s">
        <v>251</v>
      </c>
      <c r="B44" s="136"/>
      <c r="C44" s="60">
        <v>2465375</v>
      </c>
      <c r="D44" s="368"/>
      <c r="E44" s="54">
        <v>7480000</v>
      </c>
      <c r="F44" s="53">
        <v>700000</v>
      </c>
      <c r="G44" s="53">
        <v>193750</v>
      </c>
      <c r="H44" s="54">
        <v>9737</v>
      </c>
      <c r="I44" s="54">
        <v>179817</v>
      </c>
      <c r="J44" s="53">
        <v>383304</v>
      </c>
      <c r="K44" s="53">
        <v>11514</v>
      </c>
      <c r="L44" s="54">
        <v>27203</v>
      </c>
      <c r="M44" s="54">
        <v>14820</v>
      </c>
      <c r="N44" s="53">
        <v>53537</v>
      </c>
      <c r="O44" s="53"/>
      <c r="P44" s="54">
        <v>116296</v>
      </c>
      <c r="Q44" s="54">
        <v>44596</v>
      </c>
      <c r="R44" s="53">
        <v>160892</v>
      </c>
      <c r="S44" s="53">
        <v>70908</v>
      </c>
      <c r="T44" s="54">
        <v>14820</v>
      </c>
      <c r="U44" s="54">
        <v>113365</v>
      </c>
      <c r="V44" s="53">
        <v>199093</v>
      </c>
      <c r="W44" s="53">
        <v>796826</v>
      </c>
      <c r="X44" s="54">
        <v>700000</v>
      </c>
      <c r="Y44" s="53">
        <v>96826</v>
      </c>
      <c r="Z44" s="94">
        <v>13.83</v>
      </c>
      <c r="AA44" s="95">
        <v>700000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>
        <v>12964934</v>
      </c>
      <c r="D48" s="368"/>
      <c r="E48" s="54"/>
      <c r="F48" s="53">
        <v>27000000</v>
      </c>
      <c r="G48" s="53"/>
      <c r="H48" s="54">
        <v>1345344</v>
      </c>
      <c r="I48" s="54">
        <v>2774797</v>
      </c>
      <c r="J48" s="53">
        <v>4120141</v>
      </c>
      <c r="K48" s="53">
        <v>742364</v>
      </c>
      <c r="L48" s="54"/>
      <c r="M48" s="54">
        <v>1071359</v>
      </c>
      <c r="N48" s="53">
        <v>1813723</v>
      </c>
      <c r="O48" s="53"/>
      <c r="P48" s="54"/>
      <c r="Q48" s="54"/>
      <c r="R48" s="53"/>
      <c r="S48" s="53"/>
      <c r="T48" s="54">
        <v>779344</v>
      </c>
      <c r="U48" s="54">
        <v>421932</v>
      </c>
      <c r="V48" s="53">
        <v>1201276</v>
      </c>
      <c r="W48" s="53">
        <v>7135140</v>
      </c>
      <c r="X48" s="54">
        <v>27000000</v>
      </c>
      <c r="Y48" s="53">
        <v>-19864860</v>
      </c>
      <c r="Z48" s="94">
        <v>-73.57</v>
      </c>
      <c r="AA48" s="95">
        <v>27000000</v>
      </c>
    </row>
    <row r="49" spans="1:27" ht="13.5">
      <c r="A49" s="361" t="s">
        <v>93</v>
      </c>
      <c r="B49" s="136"/>
      <c r="C49" s="54"/>
      <c r="D49" s="368"/>
      <c r="E49" s="54">
        <v>16061180</v>
      </c>
      <c r="F49" s="53">
        <v>34500000</v>
      </c>
      <c r="G49" s="53">
        <v>117660</v>
      </c>
      <c r="H49" s="54">
        <v>74284</v>
      </c>
      <c r="I49" s="54">
        <v>208023</v>
      </c>
      <c r="J49" s="53">
        <v>399967</v>
      </c>
      <c r="K49" s="53">
        <v>123237</v>
      </c>
      <c r="L49" s="54">
        <v>336086</v>
      </c>
      <c r="M49" s="54">
        <v>200443</v>
      </c>
      <c r="N49" s="53">
        <v>659766</v>
      </c>
      <c r="O49" s="53">
        <v>251545</v>
      </c>
      <c r="P49" s="54">
        <v>286308</v>
      </c>
      <c r="Q49" s="54">
        <v>658516</v>
      </c>
      <c r="R49" s="53">
        <v>1196369</v>
      </c>
      <c r="S49" s="53">
        <v>200236</v>
      </c>
      <c r="T49" s="54">
        <v>35134</v>
      </c>
      <c r="U49" s="54">
        <v>173944</v>
      </c>
      <c r="V49" s="53">
        <v>409314</v>
      </c>
      <c r="W49" s="53">
        <v>2665416</v>
      </c>
      <c r="X49" s="54">
        <v>34500000</v>
      </c>
      <c r="Y49" s="53">
        <v>-31834584</v>
      </c>
      <c r="Z49" s="94">
        <v>-92.27</v>
      </c>
      <c r="AA49" s="95">
        <v>34500000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96046702</v>
      </c>
      <c r="D60" s="346">
        <f t="shared" si="14"/>
        <v>0</v>
      </c>
      <c r="E60" s="219">
        <f t="shared" si="14"/>
        <v>145145180</v>
      </c>
      <c r="F60" s="264">
        <f t="shared" si="14"/>
        <v>145145180</v>
      </c>
      <c r="G60" s="264">
        <f t="shared" si="14"/>
        <v>6773907</v>
      </c>
      <c r="H60" s="219">
        <f t="shared" si="14"/>
        <v>6926725</v>
      </c>
      <c r="I60" s="219">
        <f t="shared" si="14"/>
        <v>8292869</v>
      </c>
      <c r="J60" s="264">
        <f t="shared" si="14"/>
        <v>21993501</v>
      </c>
      <c r="K60" s="264">
        <f t="shared" si="14"/>
        <v>1187858</v>
      </c>
      <c r="L60" s="219">
        <f t="shared" si="14"/>
        <v>8153608</v>
      </c>
      <c r="M60" s="219">
        <f t="shared" si="14"/>
        <v>6344302</v>
      </c>
      <c r="N60" s="264">
        <f t="shared" si="14"/>
        <v>15685768</v>
      </c>
      <c r="O60" s="264">
        <f t="shared" si="14"/>
        <v>1271697</v>
      </c>
      <c r="P60" s="219">
        <f t="shared" si="14"/>
        <v>11261114</v>
      </c>
      <c r="Q60" s="219">
        <f t="shared" si="14"/>
        <v>7812685</v>
      </c>
      <c r="R60" s="264">
        <f t="shared" si="14"/>
        <v>20345496</v>
      </c>
      <c r="S60" s="264">
        <f t="shared" si="14"/>
        <v>9871195</v>
      </c>
      <c r="T60" s="219">
        <f t="shared" si="14"/>
        <v>7979725</v>
      </c>
      <c r="U60" s="219">
        <f t="shared" si="14"/>
        <v>16917360</v>
      </c>
      <c r="V60" s="264">
        <f t="shared" si="14"/>
        <v>34768280</v>
      </c>
      <c r="W60" s="264">
        <f t="shared" si="14"/>
        <v>92793045</v>
      </c>
      <c r="X60" s="219">
        <f t="shared" si="14"/>
        <v>145145180</v>
      </c>
      <c r="Y60" s="264">
        <f t="shared" si="14"/>
        <v>-52352135</v>
      </c>
      <c r="Z60" s="337">
        <f>+IF(X60&lt;&gt;0,+(Y60/X60)*100,0)</f>
        <v>-36.0688071074768</v>
      </c>
      <c r="AA60" s="232">
        <f>+AA57+AA54+AA51+AA40+AA37+AA34+AA22+AA5</f>
        <v>145145180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2016-08-05T12:22:47Z</dcterms:created>
  <dcterms:modified xsi:type="dcterms:W3CDTF">2016-08-05T12:22:55Z</dcterms:modified>
  <cp:category/>
  <cp:version/>
  <cp:contentType/>
  <cp:contentStatus/>
</cp:coreProperties>
</file>