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<sst xmlns="http://schemas.openxmlformats.org/spreadsheetml/2006/main" count="857" uniqueCount="303">
  <si>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Port St Johns(EC154)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</si>
  <si>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</si>
  <si>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</si>
  <si>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</si>
  <si>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</si>
  <si>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</si>
  <si>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</si>
  <si>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</si>
  <si>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</si>
  <si>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</si>
  <si>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</si>
  <si>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</si>
  <si>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</si>
  <si>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</si>
  <si>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</si>
  <si>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</si>
  <si>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</si>
  <si>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</si>
  <si>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</si>
  <si>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</si>
  <si>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</si>
  <si>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</si>
  <si>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</si>
  <si>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</si>
  <si>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</si>
  <si>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</si>
  <si>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</si>
  <si>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</si>
  <si>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</si>
  <si>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</si>
  <si>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</si>
  <si>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</si>
  <si>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</si>
  <si>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</si>
  <si>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</si>
  <si>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</si>
  <si>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</si>
  <si>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</si>
  <si>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</si>
  <si>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</si>
  <si>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</si>
  <si>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</si>
  <si>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</si>
  <si>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</si>
  <si>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</si>
  <si>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</si>
  <si>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</si>
  <si>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</si>
  <si>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</si>
  <si>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</si>
  <si>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</si>
  <si>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</si>
  <si>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</si>
  <si>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</si>
  <si>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</si>
  <si>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</si>
  <si>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</si>
  <si>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</si>
  <si>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</si>
  <si>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</si>
  <si>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</si>
  <si>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</si>
  <si>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</si>
  <si>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</si>
  <si>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</si>
  <si>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</si>
  <si>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</si>
  <si>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</si>
  <si>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</si>
  <si>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</si>
  <si>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Port St Johns(EC154)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</si>
  <si>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</si>
  <si>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</si>
  <si>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</si>
  <si>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</si>
  <si>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</si>
  <si>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</si>
  <si>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</si>
  <si>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</si>
  <si>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</si>
  <si>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</si>
  <si>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</si>
  <si>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</si>
  <si>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</si>
  <si>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</si>
  <si>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</si>
  <si>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</si>
  <si>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</si>
  <si>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</si>
  <si>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</si>
  <si>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</si>
  <si>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</si>
  <si>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</si>
  <si>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</si>
  <si>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</si>
  <si>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</si>
  <si>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</si>
  <si>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</si>
  <si>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</si>
  <si>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</si>
  <si>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Port St Johns(EC154)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</si>
  <si>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</si>
  <si>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</si>
  <si>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</si>
  <si>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</si>
  <si>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</si>
  <si>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</si>
  <si>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</si>
  <si>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</si>
  <si>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</si>
  <si>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</si>
  <si>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</si>
  <si>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</si>
  <si>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</si>
  <si>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</si>
  <si>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</si>
  <si>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</si>
  <si>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</si>
  <si>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</si>
  <si>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</si>
  <si>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</si>
  <si>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</si>
  <si>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</si>
  <si>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</si>
  <si>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</si>
  <si>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</si>
  <si>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</si>
  <si>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</si>
  <si>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</si>
  <si>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Port St Johns(EC154)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</si>
  <si>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</si>
  <si>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</si>
  <si>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</si>
  <si>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</si>
  <si>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</si>
  <si>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</si>
  <si>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</si>
  <si>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</si>
  <si>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</si>
  <si>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</si>
  <si>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Port St Johns(EC154)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</si>
  <si>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</si>
  <si>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</si>
  <si>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</si>
  <si>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</si>
  <si>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</si>
  <si>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</si>
  <si>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</si>
  <si>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</si>
  <si>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</si>
  <si>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</si>
  <si>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</si>
  <si>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</si>
  <si>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</si>
  <si>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</si>
  <si>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</si>
  <si>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</si>
  <si>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</si>
  <si>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</si>
  <si>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</si>
  <si>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</si>
  <si>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</si>
  <si>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</si>
  <si>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</si>
  <si>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</si>
  <si>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</si>
  <si>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</si>
  <si>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</si>
  <si>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</si>
  <si>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</si>
  <si>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</si>
  <si>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</si>
  <si>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</si>
  <si>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</si>
  <si>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Port St Johns(EC154)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</si>
  <si>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</si>
  <si>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</si>
  <si>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</si>
  <si>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</si>
  <si>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</si>
  <si>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</si>
  <si>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</si>
  <si>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</si>
  <si>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</si>
  <si>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</si>
  <si>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</si>
  <si>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</si>
  <si>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</si>
  <si>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</si>
  <si>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</si>
  <si>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</si>
  <si>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</si>
  <si>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</si>
  <si>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</si>
  <si>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</si>
  <si>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</si>
  <si>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</si>
  <si>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</si>
  <si>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</si>
  <si>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</si>
  <si>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</si>
  <si>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</si>
  <si>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Port St Johns(EC154)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</si>
  <si>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</si>
  <si>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</si>
  <si>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</si>
  <si>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</si>
  <si>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</si>
  <si>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</si>
  <si>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</si>
  <si>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</si>
  <si>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</si>
  <si>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</si>
  <si>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</si>
  <si>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</si>
  <si>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</si>
  <si>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</si>
  <si>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</si>
  <si>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</si>
  <si>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</si>
  <si>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</si>
  <si>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</si>
  <si>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</si>
  <si>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</si>
  <si>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</si>
  <si>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</si>
  <si>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</si>
  <si>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Port St Johns(EC154)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</si>
  <si>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</si>
  <si>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</si>
  <si>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</si>
  <si>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</si>
  <si>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</si>
  <si>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</si>
  <si>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</si>
  <si>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</si>
  <si>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</si>
  <si>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</si>
  <si>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</si>
  <si>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</si>
  <si>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</si>
  <si>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</si>
  <si>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</si>
  <si>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</si>
  <si>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</si>
  <si>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</si>
  <si>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</si>
  <si>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</si>
  <si>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</si>
  <si>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</si>
  <si>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</si>
  <si>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</si>
  <si>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</si>
  <si>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</si>
  <si>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</si>
  <si>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</si>
  <si>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</si>
  <si>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</si>
  <si>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</si>
  <si>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</si>
  <si>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</si>
  <si>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</si>
  <si>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</si>
  <si>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Port St Johns(EC154)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</si>
  <si>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</si>
  <si>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</si>
  <si>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Eastern Cape: Port St Johns(EC154)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</si>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</sst>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3962250</v>
      </c>
      <c r="C5" s="19">
        <v>0</v>
      </c>
      <c r="D5" s="59">
        <v>0</v>
      </c>
      <c r="E5" s="60">
        <v>8051674</v>
      </c>
      <c r="F5" s="60">
        <v>7205794</v>
      </c>
      <c r="G5" s="60">
        <v>0</v>
      </c>
      <c r="H5" s="60">
        <v>0</v>
      </c>
      <c r="I5" s="60">
        <v>7205794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24892</v>
      </c>
      <c r="S5" s="60">
        <v>0</v>
      </c>
      <c r="T5" s="60">
        <v>0</v>
      </c>
      <c r="U5" s="60">
        <v>24892</v>
      </c>
      <c r="V5" s="60">
        <v>7230686</v>
      </c>
      <c r="W5" s="60">
        <v>4098067</v>
      </c>
      <c r="X5" s="60">
        <v>3132619</v>
      </c>
      <c r="Y5" s="61">
        <v>76.44</v>
      </c>
      <c r="Z5" s="62">
        <v>8051674</v>
      </c>
    </row>
    <row r="6" spans="1:26" ht="13.5">
      <c r="A6" s="58" t="s">
        <v>32</v>
      </c>
      <c r="B6" s="19">
        <v>726277</v>
      </c>
      <c r="C6" s="19">
        <v>0</v>
      </c>
      <c r="D6" s="59">
        <v>0</v>
      </c>
      <c r="E6" s="60">
        <v>1816247</v>
      </c>
      <c r="F6" s="60">
        <v>62982</v>
      </c>
      <c r="G6" s="60">
        <v>62813</v>
      </c>
      <c r="H6" s="60">
        <v>62813</v>
      </c>
      <c r="I6" s="60">
        <v>188608</v>
      </c>
      <c r="J6" s="60">
        <v>62813</v>
      </c>
      <c r="K6" s="60">
        <v>62813</v>
      </c>
      <c r="L6" s="60">
        <v>62813</v>
      </c>
      <c r="M6" s="60">
        <v>188439</v>
      </c>
      <c r="N6" s="60">
        <v>0</v>
      </c>
      <c r="O6" s="60">
        <v>63319</v>
      </c>
      <c r="P6" s="60">
        <v>63319</v>
      </c>
      <c r="Q6" s="60">
        <v>126638</v>
      </c>
      <c r="R6" s="60">
        <v>62897</v>
      </c>
      <c r="S6" s="60">
        <v>-62897</v>
      </c>
      <c r="T6" s="60">
        <v>62897</v>
      </c>
      <c r="U6" s="60">
        <v>62897</v>
      </c>
      <c r="V6" s="60">
        <v>566582</v>
      </c>
      <c r="W6" s="60">
        <v>645562</v>
      </c>
      <c r="X6" s="60">
        <v>-78980</v>
      </c>
      <c r="Y6" s="61">
        <v>-12.23</v>
      </c>
      <c r="Z6" s="62">
        <v>1816247</v>
      </c>
    </row>
    <row r="7" spans="1:26" ht="13.5">
      <c r="A7" s="58" t="s">
        <v>33</v>
      </c>
      <c r="B7" s="19">
        <v>808187</v>
      </c>
      <c r="C7" s="19">
        <v>0</v>
      </c>
      <c r="D7" s="59">
        <v>0</v>
      </c>
      <c r="E7" s="60">
        <v>300000</v>
      </c>
      <c r="F7" s="60">
        <v>0</v>
      </c>
      <c r="G7" s="60">
        <v>232</v>
      </c>
      <c r="H7" s="60">
        <v>166</v>
      </c>
      <c r="I7" s="60">
        <v>398</v>
      </c>
      <c r="J7" s="60">
        <v>123</v>
      </c>
      <c r="K7" s="60">
        <v>0</v>
      </c>
      <c r="L7" s="60">
        <v>57</v>
      </c>
      <c r="M7" s="60">
        <v>180</v>
      </c>
      <c r="N7" s="60">
        <v>0</v>
      </c>
      <c r="O7" s="60">
        <v>31</v>
      </c>
      <c r="P7" s="60">
        <v>78</v>
      </c>
      <c r="Q7" s="60">
        <v>109</v>
      </c>
      <c r="R7" s="60">
        <v>180</v>
      </c>
      <c r="S7" s="60">
        <v>-139</v>
      </c>
      <c r="T7" s="60">
        <v>12</v>
      </c>
      <c r="U7" s="60">
        <v>53</v>
      </c>
      <c r="V7" s="60">
        <v>740</v>
      </c>
      <c r="W7" s="60">
        <v>1800000</v>
      </c>
      <c r="X7" s="60">
        <v>-1799260</v>
      </c>
      <c r="Y7" s="61">
        <v>-99.96</v>
      </c>
      <c r="Z7" s="62">
        <v>300000</v>
      </c>
    </row>
    <row r="8" spans="1:26" ht="13.5">
      <c r="A8" s="58" t="s">
        <v>34</v>
      </c>
      <c r="B8" s="19">
        <v>89735754</v>
      </c>
      <c r="C8" s="19">
        <v>0</v>
      </c>
      <c r="D8" s="59">
        <v>0</v>
      </c>
      <c r="E8" s="60">
        <v>123364425</v>
      </c>
      <c r="F8" s="60">
        <v>52137206</v>
      </c>
      <c r="G8" s="60">
        <v>-139100</v>
      </c>
      <c r="H8" s="60">
        <v>0</v>
      </c>
      <c r="I8" s="60">
        <v>51998106</v>
      </c>
      <c r="J8" s="60">
        <v>-97364</v>
      </c>
      <c r="K8" s="60">
        <v>11903600</v>
      </c>
      <c r="L8" s="60">
        <v>-69000</v>
      </c>
      <c r="M8" s="60">
        <v>11737236</v>
      </c>
      <c r="N8" s="60">
        <v>0</v>
      </c>
      <c r="O8" s="60">
        <v>-280636</v>
      </c>
      <c r="P8" s="60">
        <v>27407750</v>
      </c>
      <c r="Q8" s="60">
        <v>27127114</v>
      </c>
      <c r="R8" s="60">
        <v>0</v>
      </c>
      <c r="S8" s="60">
        <v>367700</v>
      </c>
      <c r="T8" s="60">
        <v>0</v>
      </c>
      <c r="U8" s="60">
        <v>367700</v>
      </c>
      <c r="V8" s="60">
        <v>91230156</v>
      </c>
      <c r="W8" s="60">
        <v>124413000</v>
      </c>
      <c r="X8" s="60">
        <v>-33182844</v>
      </c>
      <c r="Y8" s="61">
        <v>-26.67</v>
      </c>
      <c r="Z8" s="62">
        <v>123364425</v>
      </c>
    </row>
    <row r="9" spans="1:26" ht="13.5">
      <c r="A9" s="58" t="s">
        <v>35</v>
      </c>
      <c r="B9" s="19">
        <v>3176345</v>
      </c>
      <c r="C9" s="19">
        <v>0</v>
      </c>
      <c r="D9" s="59">
        <v>0</v>
      </c>
      <c r="E9" s="60">
        <v>5527473</v>
      </c>
      <c r="F9" s="60">
        <v>759306</v>
      </c>
      <c r="G9" s="60">
        <v>692570</v>
      </c>
      <c r="H9" s="60">
        <v>422987</v>
      </c>
      <c r="I9" s="60">
        <v>1874863</v>
      </c>
      <c r="J9" s="60">
        <v>202208</v>
      </c>
      <c r="K9" s="60">
        <v>280283</v>
      </c>
      <c r="L9" s="60">
        <v>327824</v>
      </c>
      <c r="M9" s="60">
        <v>810315</v>
      </c>
      <c r="N9" s="60">
        <v>0</v>
      </c>
      <c r="O9" s="60">
        <v>236555</v>
      </c>
      <c r="P9" s="60">
        <v>-220800</v>
      </c>
      <c r="Q9" s="60">
        <v>15755</v>
      </c>
      <c r="R9" s="60">
        <v>271629</v>
      </c>
      <c r="S9" s="60">
        <v>-269843</v>
      </c>
      <c r="T9" s="60">
        <v>299152</v>
      </c>
      <c r="U9" s="60">
        <v>300938</v>
      </c>
      <c r="V9" s="60">
        <v>3001871</v>
      </c>
      <c r="W9" s="60">
        <v>2943878</v>
      </c>
      <c r="X9" s="60">
        <v>57993</v>
      </c>
      <c r="Y9" s="61">
        <v>1.97</v>
      </c>
      <c r="Z9" s="62">
        <v>5527473</v>
      </c>
    </row>
    <row r="10" spans="1:26" ht="25.5">
      <c r="A10" s="63" t="s">
        <v>278</v>
      </c>
      <c r="B10" s="64">
        <f>SUM(B5:B9)</f>
        <v>98408813</v>
      </c>
      <c r="C10" s="64">
        <f>SUM(C5:C9)</f>
        <v>0</v>
      </c>
      <c r="D10" s="65">
        <f aca="true" t="shared" si="0" ref="D10:Z10">SUM(D5:D9)</f>
        <v>0</v>
      </c>
      <c r="E10" s="66">
        <f t="shared" si="0"/>
        <v>139059819</v>
      </c>
      <c r="F10" s="66">
        <f t="shared" si="0"/>
        <v>60165288</v>
      </c>
      <c r="G10" s="66">
        <f t="shared" si="0"/>
        <v>616515</v>
      </c>
      <c r="H10" s="66">
        <f t="shared" si="0"/>
        <v>485966</v>
      </c>
      <c r="I10" s="66">
        <f t="shared" si="0"/>
        <v>61267769</v>
      </c>
      <c r="J10" s="66">
        <f t="shared" si="0"/>
        <v>167780</v>
      </c>
      <c r="K10" s="66">
        <f t="shared" si="0"/>
        <v>12246696</v>
      </c>
      <c r="L10" s="66">
        <f t="shared" si="0"/>
        <v>321694</v>
      </c>
      <c r="M10" s="66">
        <f t="shared" si="0"/>
        <v>12736170</v>
      </c>
      <c r="N10" s="66">
        <f t="shared" si="0"/>
        <v>0</v>
      </c>
      <c r="O10" s="66">
        <f t="shared" si="0"/>
        <v>19269</v>
      </c>
      <c r="P10" s="66">
        <f t="shared" si="0"/>
        <v>27250347</v>
      </c>
      <c r="Q10" s="66">
        <f t="shared" si="0"/>
        <v>27269616</v>
      </c>
      <c r="R10" s="66">
        <f t="shared" si="0"/>
        <v>359598</v>
      </c>
      <c r="S10" s="66">
        <f t="shared" si="0"/>
        <v>34821</v>
      </c>
      <c r="T10" s="66">
        <f t="shared" si="0"/>
        <v>362061</v>
      </c>
      <c r="U10" s="66">
        <f t="shared" si="0"/>
        <v>756480</v>
      </c>
      <c r="V10" s="66">
        <f t="shared" si="0"/>
        <v>102030035</v>
      </c>
      <c r="W10" s="66">
        <f t="shared" si="0"/>
        <v>133900507</v>
      </c>
      <c r="X10" s="66">
        <f t="shared" si="0"/>
        <v>-31870472</v>
      </c>
      <c r="Y10" s="67">
        <f>+IF(W10&lt;&gt;0,(X10/W10)*100,0)</f>
        <v>-23.8016066660599</v>
      </c>
      <c r="Z10" s="68">
        <f t="shared" si="0"/>
        <v>139059819</v>
      </c>
    </row>
    <row r="11" spans="1:26" ht="13.5">
      <c r="A11" s="58" t="s">
        <v>37</v>
      </c>
      <c r="B11" s="19">
        <v>52231640</v>
      </c>
      <c r="C11" s="19">
        <v>0</v>
      </c>
      <c r="D11" s="59">
        <v>0</v>
      </c>
      <c r="E11" s="60">
        <v>56918352</v>
      </c>
      <c r="F11" s="60">
        <v>4808661</v>
      </c>
      <c r="G11" s="60">
        <v>3938891</v>
      </c>
      <c r="H11" s="60">
        <v>4055993</v>
      </c>
      <c r="I11" s="60">
        <v>12803545</v>
      </c>
      <c r="J11" s="60">
        <v>4334331</v>
      </c>
      <c r="K11" s="60">
        <v>4261581</v>
      </c>
      <c r="L11" s="60">
        <v>3838904</v>
      </c>
      <c r="M11" s="60">
        <v>12434816</v>
      </c>
      <c r="N11" s="60">
        <v>0</v>
      </c>
      <c r="O11" s="60">
        <v>4079345</v>
      </c>
      <c r="P11" s="60">
        <v>5333904</v>
      </c>
      <c r="Q11" s="60">
        <v>9413249</v>
      </c>
      <c r="R11" s="60">
        <v>4764106</v>
      </c>
      <c r="S11" s="60">
        <v>3649570</v>
      </c>
      <c r="T11" s="60">
        <v>6205614</v>
      </c>
      <c r="U11" s="60">
        <v>14619290</v>
      </c>
      <c r="V11" s="60">
        <v>49270900</v>
      </c>
      <c r="W11" s="60">
        <v>48854281</v>
      </c>
      <c r="X11" s="60">
        <v>416619</v>
      </c>
      <c r="Y11" s="61">
        <v>0.85</v>
      </c>
      <c r="Z11" s="62">
        <v>56918352</v>
      </c>
    </row>
    <row r="12" spans="1:26" ht="13.5">
      <c r="A12" s="58" t="s">
        <v>38</v>
      </c>
      <c r="B12" s="19">
        <v>10123016</v>
      </c>
      <c r="C12" s="19">
        <v>0</v>
      </c>
      <c r="D12" s="59">
        <v>0</v>
      </c>
      <c r="E12" s="60">
        <v>20769225</v>
      </c>
      <c r="F12" s="60">
        <v>834678</v>
      </c>
      <c r="G12" s="60">
        <v>859323</v>
      </c>
      <c r="H12" s="60">
        <v>737762</v>
      </c>
      <c r="I12" s="60">
        <v>2431763</v>
      </c>
      <c r="J12" s="60">
        <v>703180</v>
      </c>
      <c r="K12" s="60">
        <v>763887</v>
      </c>
      <c r="L12" s="60">
        <v>949082</v>
      </c>
      <c r="M12" s="60">
        <v>2416149</v>
      </c>
      <c r="N12" s="60">
        <v>0</v>
      </c>
      <c r="O12" s="60">
        <v>1066848</v>
      </c>
      <c r="P12" s="60">
        <v>1062669</v>
      </c>
      <c r="Q12" s="60">
        <v>2129517</v>
      </c>
      <c r="R12" s="60">
        <v>812952</v>
      </c>
      <c r="S12" s="60">
        <v>821737</v>
      </c>
      <c r="T12" s="60">
        <v>941476</v>
      </c>
      <c r="U12" s="60">
        <v>2576165</v>
      </c>
      <c r="V12" s="60">
        <v>9553594</v>
      </c>
      <c r="W12" s="60">
        <v>10252907</v>
      </c>
      <c r="X12" s="60">
        <v>-699313</v>
      </c>
      <c r="Y12" s="61">
        <v>-6.82</v>
      </c>
      <c r="Z12" s="62">
        <v>20769225</v>
      </c>
    </row>
    <row r="13" spans="1:26" ht="13.5">
      <c r="A13" s="58" t="s">
        <v>279</v>
      </c>
      <c r="B13" s="19">
        <v>29884785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19457988</v>
      </c>
      <c r="X13" s="60">
        <v>-19457988</v>
      </c>
      <c r="Y13" s="61">
        <v>-100</v>
      </c>
      <c r="Z13" s="62">
        <v>0</v>
      </c>
    </row>
    <row r="14" spans="1:26" ht="13.5">
      <c r="A14" s="58" t="s">
        <v>40</v>
      </c>
      <c r="B14" s="19">
        <v>11734338</v>
      </c>
      <c r="C14" s="19">
        <v>0</v>
      </c>
      <c r="D14" s="59">
        <v>0</v>
      </c>
      <c r="E14" s="60">
        <v>40000</v>
      </c>
      <c r="F14" s="60">
        <v>13</v>
      </c>
      <c r="G14" s="60">
        <v>0</v>
      </c>
      <c r="H14" s="60">
        <v>0</v>
      </c>
      <c r="I14" s="60">
        <v>13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3</v>
      </c>
      <c r="P14" s="60">
        <v>15160</v>
      </c>
      <c r="Q14" s="60">
        <v>15163</v>
      </c>
      <c r="R14" s="60">
        <v>0</v>
      </c>
      <c r="S14" s="60">
        <v>0</v>
      </c>
      <c r="T14" s="60">
        <v>0</v>
      </c>
      <c r="U14" s="60">
        <v>0</v>
      </c>
      <c r="V14" s="60">
        <v>15176</v>
      </c>
      <c r="W14" s="60">
        <v>344960</v>
      </c>
      <c r="X14" s="60">
        <v>-329784</v>
      </c>
      <c r="Y14" s="61">
        <v>-95.6</v>
      </c>
      <c r="Z14" s="62">
        <v>40000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3848203</v>
      </c>
      <c r="X15" s="60">
        <v>-3848203</v>
      </c>
      <c r="Y15" s="61">
        <v>-100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3842000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17308489</v>
      </c>
      <c r="X16" s="60">
        <v>-17308489</v>
      </c>
      <c r="Y16" s="61">
        <v>-100</v>
      </c>
      <c r="Z16" s="62">
        <v>3842000</v>
      </c>
    </row>
    <row r="17" spans="1:26" ht="13.5">
      <c r="A17" s="58" t="s">
        <v>43</v>
      </c>
      <c r="B17" s="19">
        <v>36979050</v>
      </c>
      <c r="C17" s="19">
        <v>0</v>
      </c>
      <c r="D17" s="59">
        <v>0</v>
      </c>
      <c r="E17" s="60">
        <v>44728466</v>
      </c>
      <c r="F17" s="60">
        <v>9633407</v>
      </c>
      <c r="G17" s="60">
        <v>2036460</v>
      </c>
      <c r="H17" s="60">
        <v>3842952</v>
      </c>
      <c r="I17" s="60">
        <v>15512819</v>
      </c>
      <c r="J17" s="60">
        <v>7219980</v>
      </c>
      <c r="K17" s="60">
        <v>3633871</v>
      </c>
      <c r="L17" s="60">
        <v>4491801</v>
      </c>
      <c r="M17" s="60">
        <v>15345652</v>
      </c>
      <c r="N17" s="60">
        <v>0</v>
      </c>
      <c r="O17" s="60">
        <v>1806609</v>
      </c>
      <c r="P17" s="60">
        <v>5290348</v>
      </c>
      <c r="Q17" s="60">
        <v>7096957</v>
      </c>
      <c r="R17" s="60">
        <v>11266248</v>
      </c>
      <c r="S17" s="60">
        <v>6633245</v>
      </c>
      <c r="T17" s="60">
        <v>8022852</v>
      </c>
      <c r="U17" s="60">
        <v>25922345</v>
      </c>
      <c r="V17" s="60">
        <v>63877773</v>
      </c>
      <c r="W17" s="60">
        <v>30825973</v>
      </c>
      <c r="X17" s="60">
        <v>33051800</v>
      </c>
      <c r="Y17" s="61">
        <v>107.22</v>
      </c>
      <c r="Z17" s="62">
        <v>44728466</v>
      </c>
    </row>
    <row r="18" spans="1:26" ht="13.5">
      <c r="A18" s="70" t="s">
        <v>44</v>
      </c>
      <c r="B18" s="71">
        <f>SUM(B11:B17)</f>
        <v>140952829</v>
      </c>
      <c r="C18" s="71">
        <f>SUM(C11:C17)</f>
        <v>0</v>
      </c>
      <c r="D18" s="72">
        <f aca="true" t="shared" si="1" ref="D18:Z18">SUM(D11:D17)</f>
        <v>0</v>
      </c>
      <c r="E18" s="73">
        <f t="shared" si="1"/>
        <v>126298043</v>
      </c>
      <c r="F18" s="73">
        <f t="shared" si="1"/>
        <v>15276759</v>
      </c>
      <c r="G18" s="73">
        <f t="shared" si="1"/>
        <v>6834674</v>
      </c>
      <c r="H18" s="73">
        <f t="shared" si="1"/>
        <v>8636707</v>
      </c>
      <c r="I18" s="73">
        <f t="shared" si="1"/>
        <v>30748140</v>
      </c>
      <c r="J18" s="73">
        <f t="shared" si="1"/>
        <v>12257491</v>
      </c>
      <c r="K18" s="73">
        <f t="shared" si="1"/>
        <v>8659339</v>
      </c>
      <c r="L18" s="73">
        <f t="shared" si="1"/>
        <v>9279787</v>
      </c>
      <c r="M18" s="73">
        <f t="shared" si="1"/>
        <v>30196617</v>
      </c>
      <c r="N18" s="73">
        <f t="shared" si="1"/>
        <v>0</v>
      </c>
      <c r="O18" s="73">
        <f t="shared" si="1"/>
        <v>6952805</v>
      </c>
      <c r="P18" s="73">
        <f t="shared" si="1"/>
        <v>11702081</v>
      </c>
      <c r="Q18" s="73">
        <f t="shared" si="1"/>
        <v>18654886</v>
      </c>
      <c r="R18" s="73">
        <f t="shared" si="1"/>
        <v>16843306</v>
      </c>
      <c r="S18" s="73">
        <f t="shared" si="1"/>
        <v>11104552</v>
      </c>
      <c r="T18" s="73">
        <f t="shared" si="1"/>
        <v>15169942</v>
      </c>
      <c r="U18" s="73">
        <f t="shared" si="1"/>
        <v>43117800</v>
      </c>
      <c r="V18" s="73">
        <f t="shared" si="1"/>
        <v>122717443</v>
      </c>
      <c r="W18" s="73">
        <f t="shared" si="1"/>
        <v>130892801</v>
      </c>
      <c r="X18" s="73">
        <f t="shared" si="1"/>
        <v>-8175358</v>
      </c>
      <c r="Y18" s="67">
        <f>+IF(W18&lt;&gt;0,(X18/W18)*100,0)</f>
        <v>-6.245842351559121</v>
      </c>
      <c r="Z18" s="74">
        <f t="shared" si="1"/>
        <v>126298043</v>
      </c>
    </row>
    <row r="19" spans="1:26" ht="13.5">
      <c r="A19" s="70" t="s">
        <v>45</v>
      </c>
      <c r="B19" s="75">
        <f>+B10-B18</f>
        <v>-42544016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12761776</v>
      </c>
      <c r="F19" s="77">
        <f t="shared" si="2"/>
        <v>44888529</v>
      </c>
      <c r="G19" s="77">
        <f t="shared" si="2"/>
        <v>-6218159</v>
      </c>
      <c r="H19" s="77">
        <f t="shared" si="2"/>
        <v>-8150741</v>
      </c>
      <c r="I19" s="77">
        <f t="shared" si="2"/>
        <v>30519629</v>
      </c>
      <c r="J19" s="77">
        <f t="shared" si="2"/>
        <v>-12089711</v>
      </c>
      <c r="K19" s="77">
        <f t="shared" si="2"/>
        <v>3587357</v>
      </c>
      <c r="L19" s="77">
        <f t="shared" si="2"/>
        <v>-8958093</v>
      </c>
      <c r="M19" s="77">
        <f t="shared" si="2"/>
        <v>-17460447</v>
      </c>
      <c r="N19" s="77">
        <f t="shared" si="2"/>
        <v>0</v>
      </c>
      <c r="O19" s="77">
        <f t="shared" si="2"/>
        <v>-6933536</v>
      </c>
      <c r="P19" s="77">
        <f t="shared" si="2"/>
        <v>15548266</v>
      </c>
      <c r="Q19" s="77">
        <f t="shared" si="2"/>
        <v>8614730</v>
      </c>
      <c r="R19" s="77">
        <f t="shared" si="2"/>
        <v>-16483708</v>
      </c>
      <c r="S19" s="77">
        <f t="shared" si="2"/>
        <v>-11069731</v>
      </c>
      <c r="T19" s="77">
        <f t="shared" si="2"/>
        <v>-14807881</v>
      </c>
      <c r="U19" s="77">
        <f t="shared" si="2"/>
        <v>-42361320</v>
      </c>
      <c r="V19" s="77">
        <f t="shared" si="2"/>
        <v>-20687408</v>
      </c>
      <c r="W19" s="77">
        <f>IF(E10=E18,0,W10-W18)</f>
        <v>3007706</v>
      </c>
      <c r="X19" s="77">
        <f t="shared" si="2"/>
        <v>-23695114</v>
      </c>
      <c r="Y19" s="78">
        <f>+IF(W19&lt;&gt;0,(X19/W19)*100,0)</f>
        <v>-787.8135030485028</v>
      </c>
      <c r="Z19" s="79">
        <f t="shared" si="2"/>
        <v>12761776</v>
      </c>
    </row>
    <row r="20" spans="1:26" ht="13.5">
      <c r="A20" s="58" t="s">
        <v>46</v>
      </c>
      <c r="B20" s="19">
        <v>23998559</v>
      </c>
      <c r="C20" s="19">
        <v>0</v>
      </c>
      <c r="D20" s="59">
        <v>0</v>
      </c>
      <c r="E20" s="60">
        <v>34427000</v>
      </c>
      <c r="F20" s="60">
        <v>7068000</v>
      </c>
      <c r="G20" s="60">
        <v>0</v>
      </c>
      <c r="H20" s="60">
        <v>0</v>
      </c>
      <c r="I20" s="60">
        <v>7068000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-3602</v>
      </c>
      <c r="P20" s="60">
        <v>-7068000</v>
      </c>
      <c r="Q20" s="60">
        <v>-7071602</v>
      </c>
      <c r="R20" s="60">
        <v>0</v>
      </c>
      <c r="S20" s="60">
        <v>0</v>
      </c>
      <c r="T20" s="60">
        <v>0</v>
      </c>
      <c r="U20" s="60">
        <v>0</v>
      </c>
      <c r="V20" s="60">
        <v>-3602</v>
      </c>
      <c r="W20" s="60">
        <v>33278000</v>
      </c>
      <c r="X20" s="60">
        <v>-33281602</v>
      </c>
      <c r="Y20" s="61">
        <v>-100.01</v>
      </c>
      <c r="Z20" s="62">
        <v>34427000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-18545457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47188776</v>
      </c>
      <c r="F22" s="88">
        <f t="shared" si="3"/>
        <v>51956529</v>
      </c>
      <c r="G22" s="88">
        <f t="shared" si="3"/>
        <v>-6218159</v>
      </c>
      <c r="H22" s="88">
        <f t="shared" si="3"/>
        <v>-8150741</v>
      </c>
      <c r="I22" s="88">
        <f t="shared" si="3"/>
        <v>37587629</v>
      </c>
      <c r="J22" s="88">
        <f t="shared" si="3"/>
        <v>-12089711</v>
      </c>
      <c r="K22" s="88">
        <f t="shared" si="3"/>
        <v>3587357</v>
      </c>
      <c r="L22" s="88">
        <f t="shared" si="3"/>
        <v>-8958093</v>
      </c>
      <c r="M22" s="88">
        <f t="shared" si="3"/>
        <v>-17460447</v>
      </c>
      <c r="N22" s="88">
        <f t="shared" si="3"/>
        <v>0</v>
      </c>
      <c r="O22" s="88">
        <f t="shared" si="3"/>
        <v>-6937138</v>
      </c>
      <c r="P22" s="88">
        <f t="shared" si="3"/>
        <v>8480266</v>
      </c>
      <c r="Q22" s="88">
        <f t="shared" si="3"/>
        <v>1543128</v>
      </c>
      <c r="R22" s="88">
        <f t="shared" si="3"/>
        <v>-16483708</v>
      </c>
      <c r="S22" s="88">
        <f t="shared" si="3"/>
        <v>-11069731</v>
      </c>
      <c r="T22" s="88">
        <f t="shared" si="3"/>
        <v>-14807881</v>
      </c>
      <c r="U22" s="88">
        <f t="shared" si="3"/>
        <v>-42361320</v>
      </c>
      <c r="V22" s="88">
        <f t="shared" si="3"/>
        <v>-20691010</v>
      </c>
      <c r="W22" s="88">
        <f t="shared" si="3"/>
        <v>36285706</v>
      </c>
      <c r="X22" s="88">
        <f t="shared" si="3"/>
        <v>-56976716</v>
      </c>
      <c r="Y22" s="89">
        <f>+IF(W22&lt;&gt;0,(X22/W22)*100,0)</f>
        <v>-157.0224815248186</v>
      </c>
      <c r="Z22" s="90">
        <f t="shared" si="3"/>
        <v>47188776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-18545457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47188776</v>
      </c>
      <c r="F24" s="77">
        <f t="shared" si="4"/>
        <v>51956529</v>
      </c>
      <c r="G24" s="77">
        <f t="shared" si="4"/>
        <v>-6218159</v>
      </c>
      <c r="H24" s="77">
        <f t="shared" si="4"/>
        <v>-8150741</v>
      </c>
      <c r="I24" s="77">
        <f t="shared" si="4"/>
        <v>37587629</v>
      </c>
      <c r="J24" s="77">
        <f t="shared" si="4"/>
        <v>-12089711</v>
      </c>
      <c r="K24" s="77">
        <f t="shared" si="4"/>
        <v>3587357</v>
      </c>
      <c r="L24" s="77">
        <f t="shared" si="4"/>
        <v>-8958093</v>
      </c>
      <c r="M24" s="77">
        <f t="shared" si="4"/>
        <v>-17460447</v>
      </c>
      <c r="N24" s="77">
        <f t="shared" si="4"/>
        <v>0</v>
      </c>
      <c r="O24" s="77">
        <f t="shared" si="4"/>
        <v>-6937138</v>
      </c>
      <c r="P24" s="77">
        <f t="shared" si="4"/>
        <v>8480266</v>
      </c>
      <c r="Q24" s="77">
        <f t="shared" si="4"/>
        <v>1543128</v>
      </c>
      <c r="R24" s="77">
        <f t="shared" si="4"/>
        <v>-16483708</v>
      </c>
      <c r="S24" s="77">
        <f t="shared" si="4"/>
        <v>-11069731</v>
      </c>
      <c r="T24" s="77">
        <f t="shared" si="4"/>
        <v>-14807881</v>
      </c>
      <c r="U24" s="77">
        <f t="shared" si="4"/>
        <v>-42361320</v>
      </c>
      <c r="V24" s="77">
        <f t="shared" si="4"/>
        <v>-20691010</v>
      </c>
      <c r="W24" s="77">
        <f t="shared" si="4"/>
        <v>36285706</v>
      </c>
      <c r="X24" s="77">
        <f t="shared" si="4"/>
        <v>-56976716</v>
      </c>
      <c r="Y24" s="78">
        <f>+IF(W24&lt;&gt;0,(X24/W24)*100,0)</f>
        <v>-157.0224815248186</v>
      </c>
      <c r="Z24" s="79">
        <f t="shared" si="4"/>
        <v>47188776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38507016</v>
      </c>
      <c r="C27" s="22">
        <v>0</v>
      </c>
      <c r="D27" s="99">
        <v>0</v>
      </c>
      <c r="E27" s="100">
        <v>38877385</v>
      </c>
      <c r="F27" s="100">
        <v>3263948</v>
      </c>
      <c r="G27" s="100">
        <v>784503</v>
      </c>
      <c r="H27" s="100">
        <v>1020330</v>
      </c>
      <c r="I27" s="100">
        <v>5068781</v>
      </c>
      <c r="J27" s="100">
        <v>1759764</v>
      </c>
      <c r="K27" s="100">
        <v>757049</v>
      </c>
      <c r="L27" s="100">
        <v>2664441</v>
      </c>
      <c r="M27" s="100">
        <v>5181254</v>
      </c>
      <c r="N27" s="100">
        <v>1239477</v>
      </c>
      <c r="O27" s="100">
        <v>101887</v>
      </c>
      <c r="P27" s="100">
        <v>3552221</v>
      </c>
      <c r="Q27" s="100">
        <v>4893585</v>
      </c>
      <c r="R27" s="100">
        <v>2632765</v>
      </c>
      <c r="S27" s="100">
        <v>4027806</v>
      </c>
      <c r="T27" s="100">
        <v>2473804</v>
      </c>
      <c r="U27" s="100">
        <v>9134375</v>
      </c>
      <c r="V27" s="100">
        <v>24277995</v>
      </c>
      <c r="W27" s="100">
        <v>38877385</v>
      </c>
      <c r="X27" s="100">
        <v>-14599390</v>
      </c>
      <c r="Y27" s="101">
        <v>-37.55</v>
      </c>
      <c r="Z27" s="102">
        <v>38877385</v>
      </c>
    </row>
    <row r="28" spans="1:26" ht="13.5">
      <c r="A28" s="103" t="s">
        <v>46</v>
      </c>
      <c r="B28" s="19">
        <v>38507016</v>
      </c>
      <c r="C28" s="19">
        <v>0</v>
      </c>
      <c r="D28" s="59">
        <v>0</v>
      </c>
      <c r="E28" s="60">
        <v>33278000</v>
      </c>
      <c r="F28" s="60">
        <v>3263948</v>
      </c>
      <c r="G28" s="60">
        <v>784503</v>
      </c>
      <c r="H28" s="60">
        <v>1020330</v>
      </c>
      <c r="I28" s="60">
        <v>5068781</v>
      </c>
      <c r="J28" s="60">
        <v>1759764</v>
      </c>
      <c r="K28" s="60">
        <v>757049</v>
      </c>
      <c r="L28" s="60">
        <v>2664441</v>
      </c>
      <c r="M28" s="60">
        <v>5181254</v>
      </c>
      <c r="N28" s="60">
        <v>1239477</v>
      </c>
      <c r="O28" s="60">
        <v>101887</v>
      </c>
      <c r="P28" s="60">
        <v>3552221</v>
      </c>
      <c r="Q28" s="60">
        <v>4893585</v>
      </c>
      <c r="R28" s="60">
        <v>2632765</v>
      </c>
      <c r="S28" s="60">
        <v>4027806</v>
      </c>
      <c r="T28" s="60">
        <v>2473804</v>
      </c>
      <c r="U28" s="60">
        <v>9134375</v>
      </c>
      <c r="V28" s="60">
        <v>24277995</v>
      </c>
      <c r="W28" s="60">
        <v>33278000</v>
      </c>
      <c r="X28" s="60">
        <v>-9000005</v>
      </c>
      <c r="Y28" s="61">
        <v>-27.04</v>
      </c>
      <c r="Z28" s="62">
        <v>33278000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5599385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5599385</v>
      </c>
      <c r="X31" s="60">
        <v>-5599385</v>
      </c>
      <c r="Y31" s="61">
        <v>-100</v>
      </c>
      <c r="Z31" s="62">
        <v>5599385</v>
      </c>
    </row>
    <row r="32" spans="1:26" ht="13.5">
      <c r="A32" s="70" t="s">
        <v>54</v>
      </c>
      <c r="B32" s="22">
        <f>SUM(B28:B31)</f>
        <v>38507016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38877385</v>
      </c>
      <c r="F32" s="100">
        <f t="shared" si="5"/>
        <v>3263948</v>
      </c>
      <c r="G32" s="100">
        <f t="shared" si="5"/>
        <v>784503</v>
      </c>
      <c r="H32" s="100">
        <f t="shared" si="5"/>
        <v>1020330</v>
      </c>
      <c r="I32" s="100">
        <f t="shared" si="5"/>
        <v>5068781</v>
      </c>
      <c r="J32" s="100">
        <f t="shared" si="5"/>
        <v>1759764</v>
      </c>
      <c r="K32" s="100">
        <f t="shared" si="5"/>
        <v>757049</v>
      </c>
      <c r="L32" s="100">
        <f t="shared" si="5"/>
        <v>2664441</v>
      </c>
      <c r="M32" s="100">
        <f t="shared" si="5"/>
        <v>5181254</v>
      </c>
      <c r="N32" s="100">
        <f t="shared" si="5"/>
        <v>1239477</v>
      </c>
      <c r="O32" s="100">
        <f t="shared" si="5"/>
        <v>101887</v>
      </c>
      <c r="P32" s="100">
        <f t="shared" si="5"/>
        <v>3552221</v>
      </c>
      <c r="Q32" s="100">
        <f t="shared" si="5"/>
        <v>4893585</v>
      </c>
      <c r="R32" s="100">
        <f t="shared" si="5"/>
        <v>2632765</v>
      </c>
      <c r="S32" s="100">
        <f t="shared" si="5"/>
        <v>4027806</v>
      </c>
      <c r="T32" s="100">
        <f t="shared" si="5"/>
        <v>2473804</v>
      </c>
      <c r="U32" s="100">
        <f t="shared" si="5"/>
        <v>9134375</v>
      </c>
      <c r="V32" s="100">
        <f t="shared" si="5"/>
        <v>24277995</v>
      </c>
      <c r="W32" s="100">
        <f t="shared" si="5"/>
        <v>38877385</v>
      </c>
      <c r="X32" s="100">
        <f t="shared" si="5"/>
        <v>-14599390</v>
      </c>
      <c r="Y32" s="101">
        <f>+IF(W32&lt;&gt;0,(X32/W32)*100,0)</f>
        <v>-37.552397106955624</v>
      </c>
      <c r="Z32" s="102">
        <f t="shared" si="5"/>
        <v>38877385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37164985</v>
      </c>
      <c r="C35" s="19">
        <v>0</v>
      </c>
      <c r="D35" s="59">
        <v>0</v>
      </c>
      <c r="E35" s="60">
        <v>10792461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10792461</v>
      </c>
      <c r="X35" s="60">
        <v>-10792461</v>
      </c>
      <c r="Y35" s="61">
        <v>-100</v>
      </c>
      <c r="Z35" s="62">
        <v>10792461</v>
      </c>
    </row>
    <row r="36" spans="1:26" ht="13.5">
      <c r="A36" s="58" t="s">
        <v>57</v>
      </c>
      <c r="B36" s="19">
        <v>354466651</v>
      </c>
      <c r="C36" s="19">
        <v>0</v>
      </c>
      <c r="D36" s="59">
        <v>0</v>
      </c>
      <c r="E36" s="60">
        <v>392464166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392464166</v>
      </c>
      <c r="X36" s="60">
        <v>-392464166</v>
      </c>
      <c r="Y36" s="61">
        <v>-100</v>
      </c>
      <c r="Z36" s="62">
        <v>392464166</v>
      </c>
    </row>
    <row r="37" spans="1:26" ht="13.5">
      <c r="A37" s="58" t="s">
        <v>58</v>
      </c>
      <c r="B37" s="19">
        <v>70302246</v>
      </c>
      <c r="C37" s="19">
        <v>0</v>
      </c>
      <c r="D37" s="59">
        <v>0</v>
      </c>
      <c r="E37" s="60">
        <v>28191811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28191811</v>
      </c>
      <c r="X37" s="60">
        <v>-28191811</v>
      </c>
      <c r="Y37" s="61">
        <v>-100</v>
      </c>
      <c r="Z37" s="62">
        <v>28191811</v>
      </c>
    </row>
    <row r="38" spans="1:26" ht="13.5">
      <c r="A38" s="58" t="s">
        <v>59</v>
      </c>
      <c r="B38" s="19">
        <v>8258170</v>
      </c>
      <c r="C38" s="19">
        <v>0</v>
      </c>
      <c r="D38" s="59">
        <v>0</v>
      </c>
      <c r="E38" s="60">
        <v>8741167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8741167</v>
      </c>
      <c r="X38" s="60">
        <v>-8741167</v>
      </c>
      <c r="Y38" s="61">
        <v>-100</v>
      </c>
      <c r="Z38" s="62">
        <v>8741167</v>
      </c>
    </row>
    <row r="39" spans="1:26" ht="13.5">
      <c r="A39" s="58" t="s">
        <v>60</v>
      </c>
      <c r="B39" s="19">
        <v>313071220</v>
      </c>
      <c r="C39" s="19">
        <v>0</v>
      </c>
      <c r="D39" s="59">
        <v>0</v>
      </c>
      <c r="E39" s="60">
        <v>366323649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366323649</v>
      </c>
      <c r="X39" s="60">
        <v>-366323649</v>
      </c>
      <c r="Y39" s="61">
        <v>-100</v>
      </c>
      <c r="Z39" s="62">
        <v>366323649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33111997</v>
      </c>
      <c r="C42" s="19">
        <v>0</v>
      </c>
      <c r="D42" s="59">
        <v>0</v>
      </c>
      <c r="E42" s="60">
        <v>41752452</v>
      </c>
      <c r="F42" s="60">
        <v>43740319</v>
      </c>
      <c r="G42" s="60">
        <v>-6293160</v>
      </c>
      <c r="H42" s="60">
        <v>-8174119</v>
      </c>
      <c r="I42" s="60">
        <v>29273040</v>
      </c>
      <c r="J42" s="60">
        <v>752290</v>
      </c>
      <c r="K42" s="60">
        <v>3170829</v>
      </c>
      <c r="L42" s="60">
        <v>-8602997</v>
      </c>
      <c r="M42" s="60">
        <v>-4679878</v>
      </c>
      <c r="N42" s="60">
        <v>21122272</v>
      </c>
      <c r="O42" s="60">
        <v>-6524943</v>
      </c>
      <c r="P42" s="60">
        <v>23489513</v>
      </c>
      <c r="Q42" s="60">
        <v>38086842</v>
      </c>
      <c r="R42" s="60">
        <v>-17032384</v>
      </c>
      <c r="S42" s="60">
        <v>-404874</v>
      </c>
      <c r="T42" s="60">
        <v>-13525864</v>
      </c>
      <c r="U42" s="60">
        <v>-30963122</v>
      </c>
      <c r="V42" s="60">
        <v>31716882</v>
      </c>
      <c r="W42" s="60">
        <v>41752452</v>
      </c>
      <c r="X42" s="60">
        <v>-10035570</v>
      </c>
      <c r="Y42" s="61">
        <v>-24.04</v>
      </c>
      <c r="Z42" s="62">
        <v>41752452</v>
      </c>
    </row>
    <row r="43" spans="1:26" ht="13.5">
      <c r="A43" s="58" t="s">
        <v>63</v>
      </c>
      <c r="B43" s="19">
        <v>-29521776</v>
      </c>
      <c r="C43" s="19">
        <v>0</v>
      </c>
      <c r="D43" s="59">
        <v>0</v>
      </c>
      <c r="E43" s="60">
        <v>33278000</v>
      </c>
      <c r="F43" s="60">
        <v>-18845227</v>
      </c>
      <c r="G43" s="60">
        <v>-1096589</v>
      </c>
      <c r="H43" s="60">
        <v>3681913</v>
      </c>
      <c r="I43" s="60">
        <v>-16259903</v>
      </c>
      <c r="J43" s="60">
        <v>4680434</v>
      </c>
      <c r="K43" s="60">
        <v>-5291809</v>
      </c>
      <c r="L43" s="60">
        <v>-6086909</v>
      </c>
      <c r="M43" s="60">
        <v>-6698284</v>
      </c>
      <c r="N43" s="60">
        <v>-9059995</v>
      </c>
      <c r="O43" s="60">
        <v>5286822</v>
      </c>
      <c r="P43" s="60">
        <v>4808303</v>
      </c>
      <c r="Q43" s="60">
        <v>1035130</v>
      </c>
      <c r="R43" s="60">
        <v>-17108367</v>
      </c>
      <c r="S43" s="60">
        <v>-63126</v>
      </c>
      <c r="T43" s="60">
        <v>16166462</v>
      </c>
      <c r="U43" s="60">
        <v>-1005031</v>
      </c>
      <c r="V43" s="60">
        <v>-22928088</v>
      </c>
      <c r="W43" s="60">
        <v>33278000</v>
      </c>
      <c r="X43" s="60">
        <v>-56206088</v>
      </c>
      <c r="Y43" s="61">
        <v>-168.9</v>
      </c>
      <c r="Z43" s="62">
        <v>33278000</v>
      </c>
    </row>
    <row r="44" spans="1:26" ht="13.5">
      <c r="A44" s="58" t="s">
        <v>64</v>
      </c>
      <c r="B44" s="19">
        <v>-8647188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9654079</v>
      </c>
      <c r="C45" s="22">
        <v>0</v>
      </c>
      <c r="D45" s="99">
        <v>0</v>
      </c>
      <c r="E45" s="100">
        <v>75030451</v>
      </c>
      <c r="F45" s="100">
        <v>27672231</v>
      </c>
      <c r="G45" s="100">
        <v>20282482</v>
      </c>
      <c r="H45" s="100">
        <v>15790276</v>
      </c>
      <c r="I45" s="100">
        <v>15790276</v>
      </c>
      <c r="J45" s="100">
        <v>21223000</v>
      </c>
      <c r="K45" s="100">
        <v>19102020</v>
      </c>
      <c r="L45" s="100">
        <v>4412114</v>
      </c>
      <c r="M45" s="100">
        <v>4412114</v>
      </c>
      <c r="N45" s="100">
        <v>16474391</v>
      </c>
      <c r="O45" s="100">
        <v>15236270</v>
      </c>
      <c r="P45" s="100">
        <v>43534086</v>
      </c>
      <c r="Q45" s="100">
        <v>16474391</v>
      </c>
      <c r="R45" s="100">
        <v>9393335</v>
      </c>
      <c r="S45" s="100">
        <v>8925335</v>
      </c>
      <c r="T45" s="100">
        <v>11565933</v>
      </c>
      <c r="U45" s="100">
        <v>11565933</v>
      </c>
      <c r="V45" s="100">
        <v>11565933</v>
      </c>
      <c r="W45" s="100">
        <v>75030451</v>
      </c>
      <c r="X45" s="100">
        <v>-63464518</v>
      </c>
      <c r="Y45" s="101">
        <v>-84.59</v>
      </c>
      <c r="Z45" s="102">
        <v>75030451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-172899</v>
      </c>
      <c r="C49" s="52">
        <v>0</v>
      </c>
      <c r="D49" s="129">
        <v>361443</v>
      </c>
      <c r="E49" s="54">
        <v>360529</v>
      </c>
      <c r="F49" s="54">
        <v>0</v>
      </c>
      <c r="G49" s="54">
        <v>0</v>
      </c>
      <c r="H49" s="54">
        <v>0</v>
      </c>
      <c r="I49" s="54">
        <v>24185222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24734295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-586121</v>
      </c>
      <c r="C51" s="52">
        <v>0</v>
      </c>
      <c r="D51" s="129">
        <v>-2691306</v>
      </c>
      <c r="E51" s="54">
        <v>-1308720</v>
      </c>
      <c r="F51" s="54">
        <v>0</v>
      </c>
      <c r="G51" s="54">
        <v>0</v>
      </c>
      <c r="H51" s="54">
        <v>0</v>
      </c>
      <c r="I51" s="54">
        <v>-746851</v>
      </c>
      <c r="J51" s="54">
        <v>0</v>
      </c>
      <c r="K51" s="54">
        <v>0</v>
      </c>
      <c r="L51" s="54">
        <v>0</v>
      </c>
      <c r="M51" s="54">
        <v>-105465</v>
      </c>
      <c r="N51" s="54">
        <v>0</v>
      </c>
      <c r="O51" s="54">
        <v>0</v>
      </c>
      <c r="P51" s="54">
        <v>0</v>
      </c>
      <c r="Q51" s="54">
        <v>-254186</v>
      </c>
      <c r="R51" s="54">
        <v>0</v>
      </c>
      <c r="S51" s="54">
        <v>0</v>
      </c>
      <c r="T51" s="54">
        <v>0</v>
      </c>
      <c r="U51" s="54">
        <v>-345655</v>
      </c>
      <c r="V51" s="54">
        <v>6718325</v>
      </c>
      <c r="W51" s="54">
        <v>680021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54.72950797934056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72.64133288383029</v>
      </c>
      <c r="F58" s="7">
        <f t="shared" si="6"/>
        <v>1.8730939019169117</v>
      </c>
      <c r="G58" s="7">
        <f t="shared" si="6"/>
        <v>334.48489962268957</v>
      </c>
      <c r="H58" s="7">
        <f t="shared" si="6"/>
        <v>376.4746151274418</v>
      </c>
      <c r="I58" s="7">
        <f t="shared" si="6"/>
        <v>7.8806372712762975</v>
      </c>
      <c r="J58" s="7">
        <f t="shared" si="6"/>
        <v>4008.2084918727014</v>
      </c>
      <c r="K58" s="7">
        <f t="shared" si="6"/>
        <v>217.00762580994382</v>
      </c>
      <c r="L58" s="7">
        <f t="shared" si="6"/>
        <v>2170.1749637813828</v>
      </c>
      <c r="M58" s="7">
        <f t="shared" si="6"/>
        <v>2131.797027154676</v>
      </c>
      <c r="N58" s="7">
        <f t="shared" si="6"/>
        <v>0</v>
      </c>
      <c r="O58" s="7">
        <f t="shared" si="6"/>
        <v>744.3342440657623</v>
      </c>
      <c r="P58" s="7">
        <f t="shared" si="6"/>
        <v>301.5793047900314</v>
      </c>
      <c r="Q58" s="7">
        <f t="shared" si="6"/>
        <v>645.176803171244</v>
      </c>
      <c r="R58" s="7">
        <f t="shared" si="6"/>
        <v>117.82797389194546</v>
      </c>
      <c r="S58" s="7">
        <f t="shared" si="6"/>
        <v>-378.79549104090813</v>
      </c>
      <c r="T58" s="7">
        <f t="shared" si="6"/>
        <v>445.15636675835094</v>
      </c>
      <c r="U58" s="7">
        <f t="shared" si="6"/>
        <v>708.1536411167687</v>
      </c>
      <c r="V58" s="7">
        <f t="shared" si="6"/>
        <v>77.44485632660056</v>
      </c>
      <c r="W58" s="7">
        <f t="shared" si="6"/>
        <v>132.8657994727298</v>
      </c>
      <c r="X58" s="7">
        <f t="shared" si="6"/>
        <v>0</v>
      </c>
      <c r="Y58" s="7">
        <f t="shared" si="6"/>
        <v>0</v>
      </c>
      <c r="Z58" s="8">
        <f t="shared" si="6"/>
        <v>72.64133288383029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74.90377777341706</v>
      </c>
      <c r="F59" s="10">
        <f t="shared" si="7"/>
        <v>1.6798703931863719</v>
      </c>
      <c r="G59" s="10">
        <f t="shared" si="7"/>
        <v>0</v>
      </c>
      <c r="H59" s="10">
        <f t="shared" si="7"/>
        <v>0</v>
      </c>
      <c r="I59" s="10">
        <f t="shared" si="7"/>
        <v>7.3347364634625976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342.7888478225936</v>
      </c>
      <c r="S59" s="10">
        <f t="shared" si="7"/>
        <v>0</v>
      </c>
      <c r="T59" s="10">
        <f t="shared" si="7"/>
        <v>0</v>
      </c>
      <c r="U59" s="10">
        <f t="shared" si="7"/>
        <v>1924.3250843644546</v>
      </c>
      <c r="V59" s="10">
        <f t="shared" si="7"/>
        <v>79.29870001269589</v>
      </c>
      <c r="W59" s="10">
        <f t="shared" si="7"/>
        <v>147.1671400199167</v>
      </c>
      <c r="X59" s="10">
        <f t="shared" si="7"/>
        <v>0</v>
      </c>
      <c r="Y59" s="10">
        <f t="shared" si="7"/>
        <v>0</v>
      </c>
      <c r="Z59" s="11">
        <f t="shared" si="7"/>
        <v>74.90377777341706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60.01430422183767</v>
      </c>
      <c r="F60" s="13">
        <f t="shared" si="7"/>
        <v>23.979867263662634</v>
      </c>
      <c r="G60" s="13">
        <f t="shared" si="7"/>
        <v>51.13272730167322</v>
      </c>
      <c r="H60" s="13">
        <f t="shared" si="7"/>
        <v>11.110757327304857</v>
      </c>
      <c r="I60" s="13">
        <f t="shared" si="7"/>
        <v>28.7368510349508</v>
      </c>
      <c r="J60" s="13">
        <f t="shared" si="7"/>
        <v>10.594940537786764</v>
      </c>
      <c r="K60" s="13">
        <f t="shared" si="7"/>
        <v>29.996975148456528</v>
      </c>
      <c r="L60" s="13">
        <f t="shared" si="7"/>
        <v>36.76468247018929</v>
      </c>
      <c r="M60" s="13">
        <f t="shared" si="7"/>
        <v>25.78553271881086</v>
      </c>
      <c r="N60" s="13">
        <f t="shared" si="7"/>
        <v>0</v>
      </c>
      <c r="O60" s="13">
        <f t="shared" si="7"/>
        <v>40.92294571929437</v>
      </c>
      <c r="P60" s="13">
        <f t="shared" si="7"/>
        <v>32.179914401680385</v>
      </c>
      <c r="Q60" s="13">
        <f t="shared" si="7"/>
        <v>46.80664571455645</v>
      </c>
      <c r="R60" s="13">
        <f t="shared" si="7"/>
        <v>28.79787589233191</v>
      </c>
      <c r="S60" s="13">
        <f t="shared" si="7"/>
        <v>-27.874143440863637</v>
      </c>
      <c r="T60" s="13">
        <f t="shared" si="7"/>
        <v>170.17186829260538</v>
      </c>
      <c r="U60" s="13">
        <f t="shared" si="7"/>
        <v>226.8438876258009</v>
      </c>
      <c r="V60" s="13">
        <f t="shared" si="7"/>
        <v>53.78621276355409</v>
      </c>
      <c r="W60" s="13">
        <f t="shared" si="7"/>
        <v>168.8463695198912</v>
      </c>
      <c r="X60" s="13">
        <f t="shared" si="7"/>
        <v>0</v>
      </c>
      <c r="Y60" s="13">
        <f t="shared" si="7"/>
        <v>0</v>
      </c>
      <c r="Z60" s="14">
        <f t="shared" si="7"/>
        <v>60.01430422183767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23.979867263662634</v>
      </c>
      <c r="G64" s="13">
        <f t="shared" si="7"/>
        <v>51.13272730167322</v>
      </c>
      <c r="H64" s="13">
        <f t="shared" si="7"/>
        <v>11.110757327304857</v>
      </c>
      <c r="I64" s="13">
        <f t="shared" si="7"/>
        <v>28.7368510349508</v>
      </c>
      <c r="J64" s="13">
        <f t="shared" si="7"/>
        <v>10.594940537786764</v>
      </c>
      <c r="K64" s="13">
        <f t="shared" si="7"/>
        <v>29.996975148456528</v>
      </c>
      <c r="L64" s="13">
        <f t="shared" si="7"/>
        <v>36.76468247018929</v>
      </c>
      <c r="M64" s="13">
        <f t="shared" si="7"/>
        <v>25.78553271881086</v>
      </c>
      <c r="N64" s="13">
        <f t="shared" si="7"/>
        <v>0</v>
      </c>
      <c r="O64" s="13">
        <f t="shared" si="7"/>
        <v>40.92294571929437</v>
      </c>
      <c r="P64" s="13">
        <f t="shared" si="7"/>
        <v>32.179914401680385</v>
      </c>
      <c r="Q64" s="13">
        <f t="shared" si="7"/>
        <v>46.80664571455645</v>
      </c>
      <c r="R64" s="13">
        <f t="shared" si="7"/>
        <v>28.79787589233191</v>
      </c>
      <c r="S64" s="13">
        <f t="shared" si="7"/>
        <v>-27.874143440863637</v>
      </c>
      <c r="T64" s="13">
        <f t="shared" si="7"/>
        <v>170.17186829260538</v>
      </c>
      <c r="U64" s="13">
        <f t="shared" si="7"/>
        <v>226.8438876258009</v>
      </c>
      <c r="V64" s="13">
        <f t="shared" si="7"/>
        <v>53.78621276355409</v>
      </c>
      <c r="W64" s="13">
        <f t="shared" si="7"/>
        <v>168.8463695198912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75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85.9655507383008</v>
      </c>
      <c r="X66" s="16">
        <f t="shared" si="7"/>
        <v>0</v>
      </c>
      <c r="Y66" s="16">
        <f t="shared" si="7"/>
        <v>0</v>
      </c>
      <c r="Z66" s="17">
        <f t="shared" si="7"/>
        <v>75</v>
      </c>
    </row>
    <row r="67" spans="1:26" ht="13.5" hidden="1">
      <c r="A67" s="41" t="s">
        <v>286</v>
      </c>
      <c r="B67" s="24">
        <v>7239696</v>
      </c>
      <c r="C67" s="24"/>
      <c r="D67" s="25"/>
      <c r="E67" s="26">
        <v>11867921</v>
      </c>
      <c r="F67" s="26">
        <v>7268776</v>
      </c>
      <c r="G67" s="26">
        <v>62813</v>
      </c>
      <c r="H67" s="26">
        <v>62813</v>
      </c>
      <c r="I67" s="26">
        <v>7394402</v>
      </c>
      <c r="J67" s="26">
        <v>62813</v>
      </c>
      <c r="K67" s="26">
        <v>62813</v>
      </c>
      <c r="L67" s="26">
        <v>62813</v>
      </c>
      <c r="M67" s="26">
        <v>188439</v>
      </c>
      <c r="N67" s="26"/>
      <c r="O67" s="26">
        <v>63319</v>
      </c>
      <c r="P67" s="26">
        <v>63319</v>
      </c>
      <c r="Q67" s="26">
        <v>126638</v>
      </c>
      <c r="R67" s="26">
        <v>87789</v>
      </c>
      <c r="S67" s="26">
        <v>-62897</v>
      </c>
      <c r="T67" s="26">
        <v>62897</v>
      </c>
      <c r="U67" s="26">
        <v>87789</v>
      </c>
      <c r="V67" s="26">
        <v>7797268</v>
      </c>
      <c r="W67" s="26">
        <v>6488514</v>
      </c>
      <c r="X67" s="26"/>
      <c r="Y67" s="25"/>
      <c r="Z67" s="27">
        <v>11867921</v>
      </c>
    </row>
    <row r="68" spans="1:26" ht="13.5" hidden="1">
      <c r="A68" s="37" t="s">
        <v>31</v>
      </c>
      <c r="B68" s="19">
        <v>3962250</v>
      </c>
      <c r="C68" s="19"/>
      <c r="D68" s="20"/>
      <c r="E68" s="21">
        <v>8051674</v>
      </c>
      <c r="F68" s="21">
        <v>7205794</v>
      </c>
      <c r="G68" s="21"/>
      <c r="H68" s="21"/>
      <c r="I68" s="21">
        <v>7205794</v>
      </c>
      <c r="J68" s="21"/>
      <c r="K68" s="21"/>
      <c r="L68" s="21"/>
      <c r="M68" s="21"/>
      <c r="N68" s="21"/>
      <c r="O68" s="21"/>
      <c r="P68" s="21"/>
      <c r="Q68" s="21"/>
      <c r="R68" s="21">
        <v>24892</v>
      </c>
      <c r="S68" s="21"/>
      <c r="T68" s="21"/>
      <c r="U68" s="21">
        <v>24892</v>
      </c>
      <c r="V68" s="21">
        <v>7230686</v>
      </c>
      <c r="W68" s="21">
        <v>4098067</v>
      </c>
      <c r="X68" s="21"/>
      <c r="Y68" s="20"/>
      <c r="Z68" s="23">
        <v>8051674</v>
      </c>
    </row>
    <row r="69" spans="1:26" ht="13.5" hidden="1">
      <c r="A69" s="38" t="s">
        <v>32</v>
      </c>
      <c r="B69" s="19">
        <v>726277</v>
      </c>
      <c r="C69" s="19"/>
      <c r="D69" s="20"/>
      <c r="E69" s="21">
        <v>1816247</v>
      </c>
      <c r="F69" s="21">
        <v>62982</v>
      </c>
      <c r="G69" s="21">
        <v>62813</v>
      </c>
      <c r="H69" s="21">
        <v>62813</v>
      </c>
      <c r="I69" s="21">
        <v>188608</v>
      </c>
      <c r="J69" s="21">
        <v>62813</v>
      </c>
      <c r="K69" s="21">
        <v>62813</v>
      </c>
      <c r="L69" s="21">
        <v>62813</v>
      </c>
      <c r="M69" s="21">
        <v>188439</v>
      </c>
      <c r="N69" s="21"/>
      <c r="O69" s="21">
        <v>63319</v>
      </c>
      <c r="P69" s="21">
        <v>63319</v>
      </c>
      <c r="Q69" s="21">
        <v>126638</v>
      </c>
      <c r="R69" s="21">
        <v>62897</v>
      </c>
      <c r="S69" s="21">
        <v>-62897</v>
      </c>
      <c r="T69" s="21">
        <v>62897</v>
      </c>
      <c r="U69" s="21">
        <v>62897</v>
      </c>
      <c r="V69" s="21">
        <v>566582</v>
      </c>
      <c r="W69" s="21">
        <v>645562</v>
      </c>
      <c r="X69" s="21"/>
      <c r="Y69" s="20"/>
      <c r="Z69" s="23">
        <v>1816247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>
        <v>726277</v>
      </c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62982</v>
      </c>
      <c r="G73" s="21">
        <v>62813</v>
      </c>
      <c r="H73" s="21">
        <v>62813</v>
      </c>
      <c r="I73" s="21">
        <v>188608</v>
      </c>
      <c r="J73" s="21">
        <v>62813</v>
      </c>
      <c r="K73" s="21">
        <v>62813</v>
      </c>
      <c r="L73" s="21">
        <v>62813</v>
      </c>
      <c r="M73" s="21">
        <v>188439</v>
      </c>
      <c r="N73" s="21"/>
      <c r="O73" s="21">
        <v>63319</v>
      </c>
      <c r="P73" s="21">
        <v>63319</v>
      </c>
      <c r="Q73" s="21">
        <v>126638</v>
      </c>
      <c r="R73" s="21">
        <v>62897</v>
      </c>
      <c r="S73" s="21">
        <v>-62897</v>
      </c>
      <c r="T73" s="21">
        <v>62897</v>
      </c>
      <c r="U73" s="21">
        <v>62897</v>
      </c>
      <c r="V73" s="21">
        <v>566582</v>
      </c>
      <c r="W73" s="21">
        <v>645562</v>
      </c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>
        <v>1816247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1816247</v>
      </c>
    </row>
    <row r="75" spans="1:26" ht="13.5" hidden="1">
      <c r="A75" s="40" t="s">
        <v>110</v>
      </c>
      <c r="B75" s="28">
        <v>2551169</v>
      </c>
      <c r="C75" s="28"/>
      <c r="D75" s="29"/>
      <c r="E75" s="30">
        <v>2000000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1744885</v>
      </c>
      <c r="X75" s="30"/>
      <c r="Y75" s="29"/>
      <c r="Z75" s="31">
        <v>2000000</v>
      </c>
    </row>
    <row r="76" spans="1:26" ht="13.5" hidden="1">
      <c r="A76" s="42" t="s">
        <v>287</v>
      </c>
      <c r="B76" s="32">
        <v>3962250</v>
      </c>
      <c r="C76" s="32"/>
      <c r="D76" s="33"/>
      <c r="E76" s="34">
        <v>8621016</v>
      </c>
      <c r="F76" s="34">
        <v>136151</v>
      </c>
      <c r="G76" s="34">
        <v>210100</v>
      </c>
      <c r="H76" s="34">
        <v>236475</v>
      </c>
      <c r="I76" s="34">
        <v>582726</v>
      </c>
      <c r="J76" s="34">
        <v>2517676</v>
      </c>
      <c r="K76" s="34">
        <v>136309</v>
      </c>
      <c r="L76" s="34">
        <v>1363152</v>
      </c>
      <c r="M76" s="34">
        <v>4017137</v>
      </c>
      <c r="N76" s="34">
        <v>154777</v>
      </c>
      <c r="O76" s="34">
        <v>471305</v>
      </c>
      <c r="P76" s="34">
        <v>190957</v>
      </c>
      <c r="Q76" s="34">
        <v>817039</v>
      </c>
      <c r="R76" s="34">
        <v>103440</v>
      </c>
      <c r="S76" s="34">
        <v>238251</v>
      </c>
      <c r="T76" s="34">
        <v>279990</v>
      </c>
      <c r="U76" s="34">
        <v>621681</v>
      </c>
      <c r="V76" s="34">
        <v>6038583</v>
      </c>
      <c r="W76" s="34">
        <v>8621016</v>
      </c>
      <c r="X76" s="34"/>
      <c r="Y76" s="33"/>
      <c r="Z76" s="35">
        <v>8621016</v>
      </c>
    </row>
    <row r="77" spans="1:26" ht="13.5" hidden="1">
      <c r="A77" s="37" t="s">
        <v>31</v>
      </c>
      <c r="B77" s="19">
        <v>3962250</v>
      </c>
      <c r="C77" s="19"/>
      <c r="D77" s="20"/>
      <c r="E77" s="21">
        <v>6031008</v>
      </c>
      <c r="F77" s="21">
        <v>121048</v>
      </c>
      <c r="G77" s="21">
        <v>177982</v>
      </c>
      <c r="H77" s="21">
        <v>229496</v>
      </c>
      <c r="I77" s="21">
        <v>528526</v>
      </c>
      <c r="J77" s="21">
        <v>2511021</v>
      </c>
      <c r="K77" s="21">
        <v>117467</v>
      </c>
      <c r="L77" s="21">
        <v>1340059</v>
      </c>
      <c r="M77" s="21">
        <v>3968547</v>
      </c>
      <c r="N77" s="21">
        <v>141790</v>
      </c>
      <c r="O77" s="21">
        <v>445393</v>
      </c>
      <c r="P77" s="21">
        <v>170581</v>
      </c>
      <c r="Q77" s="21">
        <v>757764</v>
      </c>
      <c r="R77" s="21">
        <v>85327</v>
      </c>
      <c r="S77" s="21">
        <v>220719</v>
      </c>
      <c r="T77" s="21">
        <v>172957</v>
      </c>
      <c r="U77" s="21">
        <v>479003</v>
      </c>
      <c r="V77" s="21">
        <v>5733840</v>
      </c>
      <c r="W77" s="21">
        <v>6031008</v>
      </c>
      <c r="X77" s="21"/>
      <c r="Y77" s="20"/>
      <c r="Z77" s="23">
        <v>6031008</v>
      </c>
    </row>
    <row r="78" spans="1:26" ht="13.5" hidden="1">
      <c r="A78" s="38" t="s">
        <v>32</v>
      </c>
      <c r="B78" s="19"/>
      <c r="C78" s="19"/>
      <c r="D78" s="20"/>
      <c r="E78" s="21">
        <v>1090008</v>
      </c>
      <c r="F78" s="21">
        <v>15103</v>
      </c>
      <c r="G78" s="21">
        <v>32118</v>
      </c>
      <c r="H78" s="21">
        <v>6979</v>
      </c>
      <c r="I78" s="21">
        <v>54200</v>
      </c>
      <c r="J78" s="21">
        <v>6655</v>
      </c>
      <c r="K78" s="21">
        <v>18842</v>
      </c>
      <c r="L78" s="21">
        <v>23093</v>
      </c>
      <c r="M78" s="21">
        <v>48590</v>
      </c>
      <c r="N78" s="21">
        <v>12987</v>
      </c>
      <c r="O78" s="21">
        <v>25912</v>
      </c>
      <c r="P78" s="21">
        <v>20376</v>
      </c>
      <c r="Q78" s="21">
        <v>59275</v>
      </c>
      <c r="R78" s="21">
        <v>18113</v>
      </c>
      <c r="S78" s="21">
        <v>17532</v>
      </c>
      <c r="T78" s="21">
        <v>107033</v>
      </c>
      <c r="U78" s="21">
        <v>142678</v>
      </c>
      <c r="V78" s="21">
        <v>304743</v>
      </c>
      <c r="W78" s="21">
        <v>1090008</v>
      </c>
      <c r="X78" s="21"/>
      <c r="Y78" s="20"/>
      <c r="Z78" s="23">
        <v>1090008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>
        <v>1090008</v>
      </c>
      <c r="F82" s="21">
        <v>15103</v>
      </c>
      <c r="G82" s="21">
        <v>32118</v>
      </c>
      <c r="H82" s="21">
        <v>6979</v>
      </c>
      <c r="I82" s="21">
        <v>54200</v>
      </c>
      <c r="J82" s="21">
        <v>6655</v>
      </c>
      <c r="K82" s="21">
        <v>18842</v>
      </c>
      <c r="L82" s="21">
        <v>23093</v>
      </c>
      <c r="M82" s="21">
        <v>48590</v>
      </c>
      <c r="N82" s="21">
        <v>12987</v>
      </c>
      <c r="O82" s="21">
        <v>25912</v>
      </c>
      <c r="P82" s="21">
        <v>20376</v>
      </c>
      <c r="Q82" s="21">
        <v>59275</v>
      </c>
      <c r="R82" s="21">
        <v>18113</v>
      </c>
      <c r="S82" s="21">
        <v>17532</v>
      </c>
      <c r="T82" s="21">
        <v>107033</v>
      </c>
      <c r="U82" s="21">
        <v>142678</v>
      </c>
      <c r="V82" s="21">
        <v>304743</v>
      </c>
      <c r="W82" s="21">
        <v>1090008</v>
      </c>
      <c r="X82" s="21"/>
      <c r="Y82" s="20"/>
      <c r="Z82" s="23">
        <v>1090008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>
        <v>1500000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1500000</v>
      </c>
      <c r="X84" s="30"/>
      <c r="Y84" s="29"/>
      <c r="Z84" s="31">
        <v>1500000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94636659</v>
      </c>
      <c r="D5" s="153">
        <f>SUM(D6:D8)</f>
        <v>0</v>
      </c>
      <c r="E5" s="154">
        <f t="shared" si="0"/>
        <v>0</v>
      </c>
      <c r="F5" s="100">
        <f t="shared" si="0"/>
        <v>88357469</v>
      </c>
      <c r="G5" s="100">
        <f t="shared" si="0"/>
        <v>60096152</v>
      </c>
      <c r="H5" s="100">
        <f t="shared" si="0"/>
        <v>549381</v>
      </c>
      <c r="I5" s="100">
        <f t="shared" si="0"/>
        <v>423153</v>
      </c>
      <c r="J5" s="100">
        <f t="shared" si="0"/>
        <v>61068686</v>
      </c>
      <c r="K5" s="100">
        <f t="shared" si="0"/>
        <v>104367</v>
      </c>
      <c r="L5" s="100">
        <f t="shared" si="0"/>
        <v>12181383</v>
      </c>
      <c r="M5" s="100">
        <f t="shared" si="0"/>
        <v>245281</v>
      </c>
      <c r="N5" s="100">
        <f t="shared" si="0"/>
        <v>12531031</v>
      </c>
      <c r="O5" s="100">
        <f t="shared" si="0"/>
        <v>0</v>
      </c>
      <c r="P5" s="100">
        <f t="shared" si="0"/>
        <v>-44050</v>
      </c>
      <c r="Q5" s="100">
        <f t="shared" si="0"/>
        <v>27183207</v>
      </c>
      <c r="R5" s="100">
        <f t="shared" si="0"/>
        <v>27139157</v>
      </c>
      <c r="S5" s="100">
        <f t="shared" si="0"/>
        <v>296701</v>
      </c>
      <c r="T5" s="100">
        <f t="shared" si="0"/>
        <v>99618</v>
      </c>
      <c r="U5" s="100">
        <f t="shared" si="0"/>
        <v>271227</v>
      </c>
      <c r="V5" s="100">
        <f t="shared" si="0"/>
        <v>667546</v>
      </c>
      <c r="W5" s="100">
        <f t="shared" si="0"/>
        <v>101406420</v>
      </c>
      <c r="X5" s="100">
        <f t="shared" si="0"/>
        <v>131283150</v>
      </c>
      <c r="Y5" s="100">
        <f t="shared" si="0"/>
        <v>-29876730</v>
      </c>
      <c r="Z5" s="137">
        <f>+IF(X5&lt;&gt;0,+(Y5/X5)*100,0)</f>
        <v>-22.75747496917921</v>
      </c>
      <c r="AA5" s="153">
        <f>SUM(AA6:AA8)</f>
        <v>88357469</v>
      </c>
    </row>
    <row r="6" spans="1:27" ht="13.5">
      <c r="A6" s="138" t="s">
        <v>75</v>
      </c>
      <c r="B6" s="136"/>
      <c r="C6" s="155">
        <v>400045</v>
      </c>
      <c r="D6" s="155"/>
      <c r="E6" s="156"/>
      <c r="F6" s="60">
        <v>37206883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3750</v>
      </c>
      <c r="R6" s="60">
        <v>3750</v>
      </c>
      <c r="S6" s="60"/>
      <c r="T6" s="60"/>
      <c r="U6" s="60"/>
      <c r="V6" s="60"/>
      <c r="W6" s="60">
        <v>3750</v>
      </c>
      <c r="X6" s="60"/>
      <c r="Y6" s="60">
        <v>3750</v>
      </c>
      <c r="Z6" s="140">
        <v>0</v>
      </c>
      <c r="AA6" s="155">
        <v>37206883</v>
      </c>
    </row>
    <row r="7" spans="1:27" ht="13.5">
      <c r="A7" s="138" t="s">
        <v>76</v>
      </c>
      <c r="B7" s="136"/>
      <c r="C7" s="157">
        <v>93684164</v>
      </c>
      <c r="D7" s="157"/>
      <c r="E7" s="158"/>
      <c r="F7" s="159">
        <v>36703642</v>
      </c>
      <c r="G7" s="159">
        <v>60207962</v>
      </c>
      <c r="H7" s="159">
        <v>690426</v>
      </c>
      <c r="I7" s="159">
        <v>301790</v>
      </c>
      <c r="J7" s="159">
        <v>61200178</v>
      </c>
      <c r="K7" s="159">
        <v>175938</v>
      </c>
      <c r="L7" s="159">
        <v>12174900</v>
      </c>
      <c r="M7" s="159">
        <v>373633</v>
      </c>
      <c r="N7" s="159">
        <v>12724471</v>
      </c>
      <c r="O7" s="159"/>
      <c r="P7" s="159">
        <v>355135</v>
      </c>
      <c r="Q7" s="159">
        <v>27200642</v>
      </c>
      <c r="R7" s="159">
        <v>27555777</v>
      </c>
      <c r="S7" s="159">
        <v>291469</v>
      </c>
      <c r="T7" s="159">
        <v>-268224</v>
      </c>
      <c r="U7" s="159">
        <v>295084</v>
      </c>
      <c r="V7" s="159">
        <v>318329</v>
      </c>
      <c r="W7" s="159">
        <v>101798755</v>
      </c>
      <c r="X7" s="159">
        <v>131278150</v>
      </c>
      <c r="Y7" s="159">
        <v>-29479395</v>
      </c>
      <c r="Z7" s="141">
        <v>-22.46</v>
      </c>
      <c r="AA7" s="157">
        <v>36703642</v>
      </c>
    </row>
    <row r="8" spans="1:27" ht="13.5">
      <c r="A8" s="138" t="s">
        <v>77</v>
      </c>
      <c r="B8" s="136"/>
      <c r="C8" s="155">
        <v>552450</v>
      </c>
      <c r="D8" s="155"/>
      <c r="E8" s="156"/>
      <c r="F8" s="60">
        <v>14446944</v>
      </c>
      <c r="G8" s="60">
        <v>-111810</v>
      </c>
      <c r="H8" s="60">
        <v>-141045</v>
      </c>
      <c r="I8" s="60">
        <v>121363</v>
      </c>
      <c r="J8" s="60">
        <v>-131492</v>
      </c>
      <c r="K8" s="60">
        <v>-71571</v>
      </c>
      <c r="L8" s="60">
        <v>6483</v>
      </c>
      <c r="M8" s="60">
        <v>-128352</v>
      </c>
      <c r="N8" s="60">
        <v>-193440</v>
      </c>
      <c r="O8" s="60"/>
      <c r="P8" s="60">
        <v>-399185</v>
      </c>
      <c r="Q8" s="60">
        <v>-21185</v>
      </c>
      <c r="R8" s="60">
        <v>-420370</v>
      </c>
      <c r="S8" s="60">
        <v>5232</v>
      </c>
      <c r="T8" s="60">
        <v>367842</v>
      </c>
      <c r="U8" s="60">
        <v>-23857</v>
      </c>
      <c r="V8" s="60">
        <v>349217</v>
      </c>
      <c r="W8" s="60">
        <v>-396085</v>
      </c>
      <c r="X8" s="60">
        <v>5000</v>
      </c>
      <c r="Y8" s="60">
        <v>-401085</v>
      </c>
      <c r="Z8" s="140">
        <v>-8021.7</v>
      </c>
      <c r="AA8" s="155">
        <v>14446944</v>
      </c>
    </row>
    <row r="9" spans="1:27" ht="13.5">
      <c r="A9" s="135" t="s">
        <v>78</v>
      </c>
      <c r="B9" s="136"/>
      <c r="C9" s="153">
        <f aca="true" t="shared" si="1" ref="C9:Y9">SUM(C10:C14)</f>
        <v>341348</v>
      </c>
      <c r="D9" s="153">
        <f>SUM(D10:D14)</f>
        <v>0</v>
      </c>
      <c r="E9" s="154">
        <f t="shared" si="1"/>
        <v>0</v>
      </c>
      <c r="F9" s="100">
        <f t="shared" si="1"/>
        <v>19440704</v>
      </c>
      <c r="G9" s="100">
        <f t="shared" si="1"/>
        <v>6154</v>
      </c>
      <c r="H9" s="100">
        <f t="shared" si="1"/>
        <v>4321</v>
      </c>
      <c r="I9" s="100">
        <f t="shared" si="1"/>
        <v>0</v>
      </c>
      <c r="J9" s="100">
        <f t="shared" si="1"/>
        <v>10475</v>
      </c>
      <c r="K9" s="100">
        <f t="shared" si="1"/>
        <v>600</v>
      </c>
      <c r="L9" s="100">
        <f t="shared" si="1"/>
        <v>2500</v>
      </c>
      <c r="M9" s="100">
        <f t="shared" si="1"/>
        <v>13600</v>
      </c>
      <c r="N9" s="100">
        <f t="shared" si="1"/>
        <v>16700</v>
      </c>
      <c r="O9" s="100">
        <f t="shared" si="1"/>
        <v>0</v>
      </c>
      <c r="P9" s="100">
        <f t="shared" si="1"/>
        <v>0</v>
      </c>
      <c r="Q9" s="100">
        <f t="shared" si="1"/>
        <v>3821</v>
      </c>
      <c r="R9" s="100">
        <f t="shared" si="1"/>
        <v>3821</v>
      </c>
      <c r="S9" s="100">
        <f t="shared" si="1"/>
        <v>0</v>
      </c>
      <c r="T9" s="100">
        <f t="shared" si="1"/>
        <v>-1900</v>
      </c>
      <c r="U9" s="100">
        <f t="shared" si="1"/>
        <v>27937</v>
      </c>
      <c r="V9" s="100">
        <f t="shared" si="1"/>
        <v>26037</v>
      </c>
      <c r="W9" s="100">
        <f t="shared" si="1"/>
        <v>57033</v>
      </c>
      <c r="X9" s="100">
        <f t="shared" si="1"/>
        <v>222427</v>
      </c>
      <c r="Y9" s="100">
        <f t="shared" si="1"/>
        <v>-165394</v>
      </c>
      <c r="Z9" s="137">
        <f>+IF(X9&lt;&gt;0,+(Y9/X9)*100,0)</f>
        <v>-74.35877838571756</v>
      </c>
      <c r="AA9" s="153">
        <f>SUM(AA10:AA14)</f>
        <v>19440704</v>
      </c>
    </row>
    <row r="10" spans="1:27" ht="13.5">
      <c r="A10" s="138" t="s">
        <v>79</v>
      </c>
      <c r="B10" s="136"/>
      <c r="C10" s="155">
        <v>341348</v>
      </c>
      <c r="D10" s="155"/>
      <c r="E10" s="156"/>
      <c r="F10" s="60">
        <v>19440704</v>
      </c>
      <c r="G10" s="60">
        <v>6154</v>
      </c>
      <c r="H10" s="60">
        <v>4321</v>
      </c>
      <c r="I10" s="60"/>
      <c r="J10" s="60">
        <v>10475</v>
      </c>
      <c r="K10" s="60">
        <v>600</v>
      </c>
      <c r="L10" s="60">
        <v>2500</v>
      </c>
      <c r="M10" s="60">
        <v>13600</v>
      </c>
      <c r="N10" s="60">
        <v>16700</v>
      </c>
      <c r="O10" s="60"/>
      <c r="P10" s="60"/>
      <c r="Q10" s="60">
        <v>3821</v>
      </c>
      <c r="R10" s="60">
        <v>3821</v>
      </c>
      <c r="S10" s="60"/>
      <c r="T10" s="60">
        <v>-1900</v>
      </c>
      <c r="U10" s="60">
        <v>27937</v>
      </c>
      <c r="V10" s="60">
        <v>26037</v>
      </c>
      <c r="W10" s="60">
        <v>57033</v>
      </c>
      <c r="X10" s="60">
        <v>222427</v>
      </c>
      <c r="Y10" s="60">
        <v>-165394</v>
      </c>
      <c r="Z10" s="140">
        <v>-74.36</v>
      </c>
      <c r="AA10" s="155">
        <v>19440704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26703088</v>
      </c>
      <c r="D15" s="153">
        <f>SUM(D16:D18)</f>
        <v>0</v>
      </c>
      <c r="E15" s="154">
        <f t="shared" si="2"/>
        <v>0</v>
      </c>
      <c r="F15" s="100">
        <f t="shared" si="2"/>
        <v>65688646</v>
      </c>
      <c r="G15" s="100">
        <f t="shared" si="2"/>
        <v>7068000</v>
      </c>
      <c r="H15" s="100">
        <f t="shared" si="2"/>
        <v>0</v>
      </c>
      <c r="I15" s="100">
        <f t="shared" si="2"/>
        <v>0</v>
      </c>
      <c r="J15" s="100">
        <f t="shared" si="2"/>
        <v>7068000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-3602</v>
      </c>
      <c r="Q15" s="100">
        <f t="shared" si="2"/>
        <v>-7068000</v>
      </c>
      <c r="R15" s="100">
        <f t="shared" si="2"/>
        <v>-7071602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-3602</v>
      </c>
      <c r="X15" s="100">
        <f t="shared" si="2"/>
        <v>35349012</v>
      </c>
      <c r="Y15" s="100">
        <f t="shared" si="2"/>
        <v>-35352614</v>
      </c>
      <c r="Z15" s="137">
        <f>+IF(X15&lt;&gt;0,+(Y15/X15)*100,0)</f>
        <v>-100.01018981803509</v>
      </c>
      <c r="AA15" s="153">
        <f>SUM(AA16:AA18)</f>
        <v>65688646</v>
      </c>
    </row>
    <row r="16" spans="1:27" ht="13.5">
      <c r="A16" s="138" t="s">
        <v>85</v>
      </c>
      <c r="B16" s="136"/>
      <c r="C16" s="155">
        <v>26703088</v>
      </c>
      <c r="D16" s="155"/>
      <c r="E16" s="156"/>
      <c r="F16" s="60">
        <v>11032764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138212</v>
      </c>
      <c r="Y16" s="60">
        <v>-138212</v>
      </c>
      <c r="Z16" s="140">
        <v>-100</v>
      </c>
      <c r="AA16" s="155">
        <v>11032764</v>
      </c>
    </row>
    <row r="17" spans="1:27" ht="13.5">
      <c r="A17" s="138" t="s">
        <v>86</v>
      </c>
      <c r="B17" s="136"/>
      <c r="C17" s="155"/>
      <c r="D17" s="155"/>
      <c r="E17" s="156"/>
      <c r="F17" s="60">
        <v>54655882</v>
      </c>
      <c r="G17" s="60">
        <v>7068000</v>
      </c>
      <c r="H17" s="60"/>
      <c r="I17" s="60"/>
      <c r="J17" s="60">
        <v>7068000</v>
      </c>
      <c r="K17" s="60"/>
      <c r="L17" s="60"/>
      <c r="M17" s="60"/>
      <c r="N17" s="60"/>
      <c r="O17" s="60"/>
      <c r="P17" s="60">
        <v>-3602</v>
      </c>
      <c r="Q17" s="60">
        <v>-7068000</v>
      </c>
      <c r="R17" s="60">
        <v>-7071602</v>
      </c>
      <c r="S17" s="60"/>
      <c r="T17" s="60"/>
      <c r="U17" s="60"/>
      <c r="V17" s="60"/>
      <c r="W17" s="60">
        <v>-3602</v>
      </c>
      <c r="X17" s="60">
        <v>35210800</v>
      </c>
      <c r="Y17" s="60">
        <v>-35214402</v>
      </c>
      <c r="Z17" s="140">
        <v>-100.01</v>
      </c>
      <c r="AA17" s="155">
        <v>54655882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726277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62982</v>
      </c>
      <c r="H19" s="100">
        <f t="shared" si="3"/>
        <v>62813</v>
      </c>
      <c r="I19" s="100">
        <f t="shared" si="3"/>
        <v>62813</v>
      </c>
      <c r="J19" s="100">
        <f t="shared" si="3"/>
        <v>188608</v>
      </c>
      <c r="K19" s="100">
        <f t="shared" si="3"/>
        <v>62813</v>
      </c>
      <c r="L19" s="100">
        <f t="shared" si="3"/>
        <v>62813</v>
      </c>
      <c r="M19" s="100">
        <f t="shared" si="3"/>
        <v>62813</v>
      </c>
      <c r="N19" s="100">
        <f t="shared" si="3"/>
        <v>188439</v>
      </c>
      <c r="O19" s="100">
        <f t="shared" si="3"/>
        <v>0</v>
      </c>
      <c r="P19" s="100">
        <f t="shared" si="3"/>
        <v>63319</v>
      </c>
      <c r="Q19" s="100">
        <f t="shared" si="3"/>
        <v>63319</v>
      </c>
      <c r="R19" s="100">
        <f t="shared" si="3"/>
        <v>126638</v>
      </c>
      <c r="S19" s="100">
        <f t="shared" si="3"/>
        <v>62897</v>
      </c>
      <c r="T19" s="100">
        <f t="shared" si="3"/>
        <v>-62897</v>
      </c>
      <c r="U19" s="100">
        <f t="shared" si="3"/>
        <v>62897</v>
      </c>
      <c r="V19" s="100">
        <f t="shared" si="3"/>
        <v>62897</v>
      </c>
      <c r="W19" s="100">
        <f t="shared" si="3"/>
        <v>566582</v>
      </c>
      <c r="X19" s="100">
        <f t="shared" si="3"/>
        <v>645562</v>
      </c>
      <c r="Y19" s="100">
        <f t="shared" si="3"/>
        <v>-78980</v>
      </c>
      <c r="Z19" s="137">
        <f>+IF(X19&lt;&gt;0,+(Y19/X19)*100,0)</f>
        <v>-12.2343012754778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>
        <v>726277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62982</v>
      </c>
      <c r="H23" s="60">
        <v>62813</v>
      </c>
      <c r="I23" s="60">
        <v>62813</v>
      </c>
      <c r="J23" s="60">
        <v>188608</v>
      </c>
      <c r="K23" s="60">
        <v>62813</v>
      </c>
      <c r="L23" s="60">
        <v>62813</v>
      </c>
      <c r="M23" s="60">
        <v>62813</v>
      </c>
      <c r="N23" s="60">
        <v>188439</v>
      </c>
      <c r="O23" s="60"/>
      <c r="P23" s="60">
        <v>63319</v>
      </c>
      <c r="Q23" s="60">
        <v>63319</v>
      </c>
      <c r="R23" s="60">
        <v>126638</v>
      </c>
      <c r="S23" s="60">
        <v>62897</v>
      </c>
      <c r="T23" s="60">
        <v>-62897</v>
      </c>
      <c r="U23" s="60">
        <v>62897</v>
      </c>
      <c r="V23" s="60">
        <v>62897</v>
      </c>
      <c r="W23" s="60">
        <v>566582</v>
      </c>
      <c r="X23" s="60">
        <v>645562</v>
      </c>
      <c r="Y23" s="60">
        <v>-78980</v>
      </c>
      <c r="Z23" s="140">
        <v>-12.23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122407372</v>
      </c>
      <c r="D25" s="168">
        <f>+D5+D9+D15+D19+D24</f>
        <v>0</v>
      </c>
      <c r="E25" s="169">
        <f t="shared" si="4"/>
        <v>0</v>
      </c>
      <c r="F25" s="73">
        <f t="shared" si="4"/>
        <v>173486819</v>
      </c>
      <c r="G25" s="73">
        <f t="shared" si="4"/>
        <v>67233288</v>
      </c>
      <c r="H25" s="73">
        <f t="shared" si="4"/>
        <v>616515</v>
      </c>
      <c r="I25" s="73">
        <f t="shared" si="4"/>
        <v>485966</v>
      </c>
      <c r="J25" s="73">
        <f t="shared" si="4"/>
        <v>68335769</v>
      </c>
      <c r="K25" s="73">
        <f t="shared" si="4"/>
        <v>167780</v>
      </c>
      <c r="L25" s="73">
        <f t="shared" si="4"/>
        <v>12246696</v>
      </c>
      <c r="M25" s="73">
        <f t="shared" si="4"/>
        <v>321694</v>
      </c>
      <c r="N25" s="73">
        <f t="shared" si="4"/>
        <v>12736170</v>
      </c>
      <c r="O25" s="73">
        <f t="shared" si="4"/>
        <v>0</v>
      </c>
      <c r="P25" s="73">
        <f t="shared" si="4"/>
        <v>15667</v>
      </c>
      <c r="Q25" s="73">
        <f t="shared" si="4"/>
        <v>20182347</v>
      </c>
      <c r="R25" s="73">
        <f t="shared" si="4"/>
        <v>20198014</v>
      </c>
      <c r="S25" s="73">
        <f t="shared" si="4"/>
        <v>359598</v>
      </c>
      <c r="T25" s="73">
        <f t="shared" si="4"/>
        <v>34821</v>
      </c>
      <c r="U25" s="73">
        <f t="shared" si="4"/>
        <v>362061</v>
      </c>
      <c r="V25" s="73">
        <f t="shared" si="4"/>
        <v>756480</v>
      </c>
      <c r="W25" s="73">
        <f t="shared" si="4"/>
        <v>102026433</v>
      </c>
      <c r="X25" s="73">
        <f t="shared" si="4"/>
        <v>167500151</v>
      </c>
      <c r="Y25" s="73">
        <f t="shared" si="4"/>
        <v>-65473718</v>
      </c>
      <c r="Z25" s="170">
        <f>+IF(X25&lt;&gt;0,+(Y25/X25)*100,0)</f>
        <v>-39.08875162745375</v>
      </c>
      <c r="AA25" s="168">
        <f>+AA5+AA9+AA15+AA19+AA24</f>
        <v>173486819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116108893</v>
      </c>
      <c r="D28" s="153">
        <f>SUM(D29:D31)</f>
        <v>0</v>
      </c>
      <c r="E28" s="154">
        <f t="shared" si="5"/>
        <v>0</v>
      </c>
      <c r="F28" s="100">
        <f t="shared" si="5"/>
        <v>76748225</v>
      </c>
      <c r="G28" s="100">
        <f t="shared" si="5"/>
        <v>6176632</v>
      </c>
      <c r="H28" s="100">
        <f t="shared" si="5"/>
        <v>3824066</v>
      </c>
      <c r="I28" s="100">
        <f t="shared" si="5"/>
        <v>5132530</v>
      </c>
      <c r="J28" s="100">
        <f t="shared" si="5"/>
        <v>15133228</v>
      </c>
      <c r="K28" s="100">
        <f t="shared" si="5"/>
        <v>5860478</v>
      </c>
      <c r="L28" s="100">
        <f t="shared" si="5"/>
        <v>5053025</v>
      </c>
      <c r="M28" s="100">
        <f t="shared" si="5"/>
        <v>3811081</v>
      </c>
      <c r="N28" s="100">
        <f t="shared" si="5"/>
        <v>14724584</v>
      </c>
      <c r="O28" s="100">
        <f t="shared" si="5"/>
        <v>0</v>
      </c>
      <c r="P28" s="100">
        <f t="shared" si="5"/>
        <v>3763411</v>
      </c>
      <c r="Q28" s="100">
        <f t="shared" si="5"/>
        <v>5654389</v>
      </c>
      <c r="R28" s="100">
        <f t="shared" si="5"/>
        <v>9417800</v>
      </c>
      <c r="S28" s="100">
        <f t="shared" si="5"/>
        <v>9012347</v>
      </c>
      <c r="T28" s="100">
        <f t="shared" si="5"/>
        <v>4650697</v>
      </c>
      <c r="U28" s="100">
        <f t="shared" si="5"/>
        <v>7107417</v>
      </c>
      <c r="V28" s="100">
        <f t="shared" si="5"/>
        <v>20770461</v>
      </c>
      <c r="W28" s="100">
        <f t="shared" si="5"/>
        <v>60046073</v>
      </c>
      <c r="X28" s="100">
        <f t="shared" si="5"/>
        <v>69874131</v>
      </c>
      <c r="Y28" s="100">
        <f t="shared" si="5"/>
        <v>-9828058</v>
      </c>
      <c r="Z28" s="137">
        <f>+IF(X28&lt;&gt;0,+(Y28/X28)*100,0)</f>
        <v>-14.06537420837477</v>
      </c>
      <c r="AA28" s="153">
        <f>SUM(AA29:AA31)</f>
        <v>76748225</v>
      </c>
    </row>
    <row r="29" spans="1:27" ht="13.5">
      <c r="A29" s="138" t="s">
        <v>75</v>
      </c>
      <c r="B29" s="136"/>
      <c r="C29" s="155">
        <v>18404328</v>
      </c>
      <c r="D29" s="155"/>
      <c r="E29" s="156"/>
      <c r="F29" s="60">
        <v>41979225</v>
      </c>
      <c r="G29" s="60">
        <v>1739358</v>
      </c>
      <c r="H29" s="60">
        <v>1644483</v>
      </c>
      <c r="I29" s="60">
        <v>1784233</v>
      </c>
      <c r="J29" s="60">
        <v>5168074</v>
      </c>
      <c r="K29" s="60">
        <v>2192600</v>
      </c>
      <c r="L29" s="60">
        <v>2750051</v>
      </c>
      <c r="M29" s="60">
        <v>1572590</v>
      </c>
      <c r="N29" s="60">
        <v>6515241</v>
      </c>
      <c r="O29" s="60"/>
      <c r="P29" s="60">
        <v>2233225</v>
      </c>
      <c r="Q29" s="60">
        <v>1226895</v>
      </c>
      <c r="R29" s="60">
        <v>3460120</v>
      </c>
      <c r="S29" s="60">
        <v>2613179</v>
      </c>
      <c r="T29" s="60">
        <v>2487615</v>
      </c>
      <c r="U29" s="60">
        <v>2891414</v>
      </c>
      <c r="V29" s="60">
        <v>7992208</v>
      </c>
      <c r="W29" s="60">
        <v>23135643</v>
      </c>
      <c r="X29" s="60">
        <v>12216047</v>
      </c>
      <c r="Y29" s="60">
        <v>10919596</v>
      </c>
      <c r="Z29" s="140">
        <v>89.39</v>
      </c>
      <c r="AA29" s="155">
        <v>41979225</v>
      </c>
    </row>
    <row r="30" spans="1:27" ht="13.5">
      <c r="A30" s="138" t="s">
        <v>76</v>
      </c>
      <c r="B30" s="136"/>
      <c r="C30" s="157">
        <v>85169733</v>
      </c>
      <c r="D30" s="157"/>
      <c r="E30" s="158"/>
      <c r="F30" s="159">
        <v>20485000</v>
      </c>
      <c r="G30" s="159">
        <v>2913591</v>
      </c>
      <c r="H30" s="159">
        <v>1091606</v>
      </c>
      <c r="I30" s="159">
        <v>1863247</v>
      </c>
      <c r="J30" s="159">
        <v>5868444</v>
      </c>
      <c r="K30" s="159">
        <v>2102007</v>
      </c>
      <c r="L30" s="159">
        <v>1156136</v>
      </c>
      <c r="M30" s="159">
        <v>1034320</v>
      </c>
      <c r="N30" s="159">
        <v>4292463</v>
      </c>
      <c r="O30" s="159"/>
      <c r="P30" s="159">
        <v>503598</v>
      </c>
      <c r="Q30" s="159">
        <v>3010086</v>
      </c>
      <c r="R30" s="159">
        <v>3513684</v>
      </c>
      <c r="S30" s="159">
        <v>4998353</v>
      </c>
      <c r="T30" s="159">
        <v>616450</v>
      </c>
      <c r="U30" s="159">
        <v>2980011</v>
      </c>
      <c r="V30" s="159">
        <v>8594814</v>
      </c>
      <c r="W30" s="159">
        <v>22269405</v>
      </c>
      <c r="X30" s="159">
        <v>42031716</v>
      </c>
      <c r="Y30" s="159">
        <v>-19762311</v>
      </c>
      <c r="Z30" s="141">
        <v>-47.02</v>
      </c>
      <c r="AA30" s="157">
        <v>20485000</v>
      </c>
    </row>
    <row r="31" spans="1:27" ht="13.5">
      <c r="A31" s="138" t="s">
        <v>77</v>
      </c>
      <c r="B31" s="136"/>
      <c r="C31" s="155">
        <v>12534832</v>
      </c>
      <c r="D31" s="155"/>
      <c r="E31" s="156"/>
      <c r="F31" s="60">
        <v>14284000</v>
      </c>
      <c r="G31" s="60">
        <v>1523683</v>
      </c>
      <c r="H31" s="60">
        <v>1087977</v>
      </c>
      <c r="I31" s="60">
        <v>1485050</v>
      </c>
      <c r="J31" s="60">
        <v>4096710</v>
      </c>
      <c r="K31" s="60">
        <v>1565871</v>
      </c>
      <c r="L31" s="60">
        <v>1146838</v>
      </c>
      <c r="M31" s="60">
        <v>1204171</v>
      </c>
      <c r="N31" s="60">
        <v>3916880</v>
      </c>
      <c r="O31" s="60"/>
      <c r="P31" s="60">
        <v>1026588</v>
      </c>
      <c r="Q31" s="60">
        <v>1417408</v>
      </c>
      <c r="R31" s="60">
        <v>2443996</v>
      </c>
      <c r="S31" s="60">
        <v>1400815</v>
      </c>
      <c r="T31" s="60">
        <v>1546632</v>
      </c>
      <c r="U31" s="60">
        <v>1235992</v>
      </c>
      <c r="V31" s="60">
        <v>4183439</v>
      </c>
      <c r="W31" s="60">
        <v>14641025</v>
      </c>
      <c r="X31" s="60">
        <v>15626368</v>
      </c>
      <c r="Y31" s="60">
        <v>-985343</v>
      </c>
      <c r="Z31" s="140">
        <v>-6.31</v>
      </c>
      <c r="AA31" s="155">
        <v>14284000</v>
      </c>
    </row>
    <row r="32" spans="1:27" ht="13.5">
      <c r="A32" s="135" t="s">
        <v>78</v>
      </c>
      <c r="B32" s="136"/>
      <c r="C32" s="153">
        <f aca="true" t="shared" si="6" ref="C32:Y32">SUM(C33:C37)</f>
        <v>8281312</v>
      </c>
      <c r="D32" s="153">
        <f>SUM(D33:D37)</f>
        <v>0</v>
      </c>
      <c r="E32" s="154">
        <f t="shared" si="6"/>
        <v>0</v>
      </c>
      <c r="F32" s="100">
        <f t="shared" si="6"/>
        <v>16850000</v>
      </c>
      <c r="G32" s="100">
        <f t="shared" si="6"/>
        <v>2030437</v>
      </c>
      <c r="H32" s="100">
        <f t="shared" si="6"/>
        <v>1098676</v>
      </c>
      <c r="I32" s="100">
        <f t="shared" si="6"/>
        <v>1299889</v>
      </c>
      <c r="J32" s="100">
        <f t="shared" si="6"/>
        <v>4429002</v>
      </c>
      <c r="K32" s="100">
        <f t="shared" si="6"/>
        <v>1455329</v>
      </c>
      <c r="L32" s="100">
        <f t="shared" si="6"/>
        <v>1243693</v>
      </c>
      <c r="M32" s="100">
        <f t="shared" si="6"/>
        <v>1111513</v>
      </c>
      <c r="N32" s="100">
        <f t="shared" si="6"/>
        <v>3810535</v>
      </c>
      <c r="O32" s="100">
        <f t="shared" si="6"/>
        <v>0</v>
      </c>
      <c r="P32" s="100">
        <f t="shared" si="6"/>
        <v>1141334</v>
      </c>
      <c r="Q32" s="100">
        <f t="shared" si="6"/>
        <v>1208958</v>
      </c>
      <c r="R32" s="100">
        <f t="shared" si="6"/>
        <v>2350292</v>
      </c>
      <c r="S32" s="100">
        <f t="shared" si="6"/>
        <v>1367227</v>
      </c>
      <c r="T32" s="100">
        <f t="shared" si="6"/>
        <v>1297979</v>
      </c>
      <c r="U32" s="100">
        <f t="shared" si="6"/>
        <v>1985881</v>
      </c>
      <c r="V32" s="100">
        <f t="shared" si="6"/>
        <v>4651087</v>
      </c>
      <c r="W32" s="100">
        <f t="shared" si="6"/>
        <v>15240916</v>
      </c>
      <c r="X32" s="100">
        <f t="shared" si="6"/>
        <v>17068476</v>
      </c>
      <c r="Y32" s="100">
        <f t="shared" si="6"/>
        <v>-1827560</v>
      </c>
      <c r="Z32" s="137">
        <f>+IF(X32&lt;&gt;0,+(Y32/X32)*100,0)</f>
        <v>-10.707224241929977</v>
      </c>
      <c r="AA32" s="153">
        <f>SUM(AA33:AA37)</f>
        <v>16850000</v>
      </c>
    </row>
    <row r="33" spans="1:27" ht="13.5">
      <c r="A33" s="138" t="s">
        <v>79</v>
      </c>
      <c r="B33" s="136"/>
      <c r="C33" s="155">
        <v>8281312</v>
      </c>
      <c r="D33" s="155"/>
      <c r="E33" s="156"/>
      <c r="F33" s="60">
        <v>16850000</v>
      </c>
      <c r="G33" s="60">
        <v>2030437</v>
      </c>
      <c r="H33" s="60">
        <v>1098676</v>
      </c>
      <c r="I33" s="60">
        <v>1257358</v>
      </c>
      <c r="J33" s="60">
        <v>4386471</v>
      </c>
      <c r="K33" s="60">
        <v>1441534</v>
      </c>
      <c r="L33" s="60">
        <v>1243693</v>
      </c>
      <c r="M33" s="60">
        <v>1111513</v>
      </c>
      <c r="N33" s="60">
        <v>3796740</v>
      </c>
      <c r="O33" s="60"/>
      <c r="P33" s="60">
        <v>1141334</v>
      </c>
      <c r="Q33" s="60">
        <v>1208958</v>
      </c>
      <c r="R33" s="60">
        <v>2350292</v>
      </c>
      <c r="S33" s="60">
        <v>1367227</v>
      </c>
      <c r="T33" s="60">
        <v>1292979</v>
      </c>
      <c r="U33" s="60">
        <v>1985881</v>
      </c>
      <c r="V33" s="60">
        <v>4646087</v>
      </c>
      <c r="W33" s="60">
        <v>15179590</v>
      </c>
      <c r="X33" s="60">
        <v>17068476</v>
      </c>
      <c r="Y33" s="60">
        <v>-1888886</v>
      </c>
      <c r="Z33" s="140">
        <v>-11.07</v>
      </c>
      <c r="AA33" s="155">
        <v>16850000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>
        <v>42531</v>
      </c>
      <c r="J35" s="60">
        <v>42531</v>
      </c>
      <c r="K35" s="60">
        <v>13795</v>
      </c>
      <c r="L35" s="60"/>
      <c r="M35" s="60"/>
      <c r="N35" s="60">
        <v>13795</v>
      </c>
      <c r="O35" s="60"/>
      <c r="P35" s="60"/>
      <c r="Q35" s="60"/>
      <c r="R35" s="60"/>
      <c r="S35" s="60"/>
      <c r="T35" s="60">
        <v>5000</v>
      </c>
      <c r="U35" s="60"/>
      <c r="V35" s="60">
        <v>5000</v>
      </c>
      <c r="W35" s="60">
        <v>61326</v>
      </c>
      <c r="X35" s="60"/>
      <c r="Y35" s="60">
        <v>61326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16562624</v>
      </c>
      <c r="D38" s="153">
        <f>SUM(D39:D41)</f>
        <v>0</v>
      </c>
      <c r="E38" s="154">
        <f t="shared" si="7"/>
        <v>0</v>
      </c>
      <c r="F38" s="100">
        <f t="shared" si="7"/>
        <v>32699818</v>
      </c>
      <c r="G38" s="100">
        <f t="shared" si="7"/>
        <v>6953782</v>
      </c>
      <c r="H38" s="100">
        <f t="shared" si="7"/>
        <v>1911932</v>
      </c>
      <c r="I38" s="100">
        <f t="shared" si="7"/>
        <v>2204288</v>
      </c>
      <c r="J38" s="100">
        <f t="shared" si="7"/>
        <v>11070002</v>
      </c>
      <c r="K38" s="100">
        <f t="shared" si="7"/>
        <v>4941054</v>
      </c>
      <c r="L38" s="100">
        <f t="shared" si="7"/>
        <v>2362621</v>
      </c>
      <c r="M38" s="100">
        <f t="shared" si="7"/>
        <v>4357193</v>
      </c>
      <c r="N38" s="100">
        <f t="shared" si="7"/>
        <v>11660868</v>
      </c>
      <c r="O38" s="100">
        <f t="shared" si="7"/>
        <v>0</v>
      </c>
      <c r="P38" s="100">
        <f t="shared" si="7"/>
        <v>2048060</v>
      </c>
      <c r="Q38" s="100">
        <f t="shared" si="7"/>
        <v>4622329</v>
      </c>
      <c r="R38" s="100">
        <f t="shared" si="7"/>
        <v>6670389</v>
      </c>
      <c r="S38" s="100">
        <f t="shared" si="7"/>
        <v>6463732</v>
      </c>
      <c r="T38" s="100">
        <f t="shared" si="7"/>
        <v>4676546</v>
      </c>
      <c r="U38" s="100">
        <f t="shared" si="7"/>
        <v>6059478</v>
      </c>
      <c r="V38" s="100">
        <f t="shared" si="7"/>
        <v>17199756</v>
      </c>
      <c r="W38" s="100">
        <f t="shared" si="7"/>
        <v>46601015</v>
      </c>
      <c r="X38" s="100">
        <f t="shared" si="7"/>
        <v>26030835</v>
      </c>
      <c r="Y38" s="100">
        <f t="shared" si="7"/>
        <v>20570180</v>
      </c>
      <c r="Z38" s="137">
        <f>+IF(X38&lt;&gt;0,+(Y38/X38)*100,0)</f>
        <v>79.02235944409775</v>
      </c>
      <c r="AA38" s="153">
        <f>SUM(AA39:AA41)</f>
        <v>32699818</v>
      </c>
    </row>
    <row r="39" spans="1:27" ht="13.5">
      <c r="A39" s="138" t="s">
        <v>85</v>
      </c>
      <c r="B39" s="136"/>
      <c r="C39" s="155">
        <v>8281312</v>
      </c>
      <c r="D39" s="155"/>
      <c r="E39" s="156"/>
      <c r="F39" s="60">
        <v>14345818</v>
      </c>
      <c r="G39" s="60">
        <v>2534338</v>
      </c>
      <c r="H39" s="60">
        <v>385457</v>
      </c>
      <c r="I39" s="60">
        <v>316451</v>
      </c>
      <c r="J39" s="60">
        <v>3236246</v>
      </c>
      <c r="K39" s="60">
        <v>1882005</v>
      </c>
      <c r="L39" s="60">
        <v>375628</v>
      </c>
      <c r="M39" s="60">
        <v>849712</v>
      </c>
      <c r="N39" s="60">
        <v>3107345</v>
      </c>
      <c r="O39" s="60"/>
      <c r="P39" s="60">
        <v>897439</v>
      </c>
      <c r="Q39" s="60">
        <v>648086</v>
      </c>
      <c r="R39" s="60">
        <v>1545525</v>
      </c>
      <c r="S39" s="60">
        <v>704591</v>
      </c>
      <c r="T39" s="60">
        <v>222798</v>
      </c>
      <c r="U39" s="60">
        <v>741116</v>
      </c>
      <c r="V39" s="60">
        <v>1668505</v>
      </c>
      <c r="W39" s="60">
        <v>9557621</v>
      </c>
      <c r="X39" s="60">
        <v>9968869</v>
      </c>
      <c r="Y39" s="60">
        <v>-411248</v>
      </c>
      <c r="Z39" s="140">
        <v>-4.13</v>
      </c>
      <c r="AA39" s="155">
        <v>14345818</v>
      </c>
    </row>
    <row r="40" spans="1:27" ht="13.5">
      <c r="A40" s="138" t="s">
        <v>86</v>
      </c>
      <c r="B40" s="136"/>
      <c r="C40" s="155">
        <v>8281312</v>
      </c>
      <c r="D40" s="155"/>
      <c r="E40" s="156"/>
      <c r="F40" s="60">
        <v>18354000</v>
      </c>
      <c r="G40" s="60">
        <v>4419444</v>
      </c>
      <c r="H40" s="60">
        <v>1526475</v>
      </c>
      <c r="I40" s="60">
        <v>1887837</v>
      </c>
      <c r="J40" s="60">
        <v>7833756</v>
      </c>
      <c r="K40" s="60">
        <v>3059049</v>
      </c>
      <c r="L40" s="60">
        <v>1986993</v>
      </c>
      <c r="M40" s="60">
        <v>3507481</v>
      </c>
      <c r="N40" s="60">
        <v>8553523</v>
      </c>
      <c r="O40" s="60"/>
      <c r="P40" s="60">
        <v>1150621</v>
      </c>
      <c r="Q40" s="60">
        <v>3974243</v>
      </c>
      <c r="R40" s="60">
        <v>5124864</v>
      </c>
      <c r="S40" s="60">
        <v>5759141</v>
      </c>
      <c r="T40" s="60">
        <v>4453748</v>
      </c>
      <c r="U40" s="60">
        <v>5318362</v>
      </c>
      <c r="V40" s="60">
        <v>15531251</v>
      </c>
      <c r="W40" s="60">
        <v>37043394</v>
      </c>
      <c r="X40" s="60">
        <v>16061966</v>
      </c>
      <c r="Y40" s="60">
        <v>20981428</v>
      </c>
      <c r="Z40" s="140">
        <v>130.63</v>
      </c>
      <c r="AA40" s="155">
        <v>18354000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115908</v>
      </c>
      <c r="H42" s="100">
        <f t="shared" si="8"/>
        <v>0</v>
      </c>
      <c r="I42" s="100">
        <f t="shared" si="8"/>
        <v>0</v>
      </c>
      <c r="J42" s="100">
        <f t="shared" si="8"/>
        <v>115908</v>
      </c>
      <c r="K42" s="100">
        <f t="shared" si="8"/>
        <v>630</v>
      </c>
      <c r="L42" s="100">
        <f t="shared" si="8"/>
        <v>0</v>
      </c>
      <c r="M42" s="100">
        <f t="shared" si="8"/>
        <v>0</v>
      </c>
      <c r="N42" s="100">
        <f t="shared" si="8"/>
        <v>630</v>
      </c>
      <c r="O42" s="100">
        <f t="shared" si="8"/>
        <v>0</v>
      </c>
      <c r="P42" s="100">
        <f t="shared" si="8"/>
        <v>0</v>
      </c>
      <c r="Q42" s="100">
        <f t="shared" si="8"/>
        <v>216405</v>
      </c>
      <c r="R42" s="100">
        <f t="shared" si="8"/>
        <v>216405</v>
      </c>
      <c r="S42" s="100">
        <f t="shared" si="8"/>
        <v>0</v>
      </c>
      <c r="T42" s="100">
        <f t="shared" si="8"/>
        <v>479330</v>
      </c>
      <c r="U42" s="100">
        <f t="shared" si="8"/>
        <v>1651</v>
      </c>
      <c r="V42" s="100">
        <f t="shared" si="8"/>
        <v>480981</v>
      </c>
      <c r="W42" s="100">
        <f t="shared" si="8"/>
        <v>813924</v>
      </c>
      <c r="X42" s="100">
        <f t="shared" si="8"/>
        <v>0</v>
      </c>
      <c r="Y42" s="100">
        <f t="shared" si="8"/>
        <v>813924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>
        <v>630</v>
      </c>
      <c r="L45" s="159"/>
      <c r="M45" s="159"/>
      <c r="N45" s="159">
        <v>630</v>
      </c>
      <c r="O45" s="159"/>
      <c r="P45" s="159"/>
      <c r="Q45" s="159">
        <v>216405</v>
      </c>
      <c r="R45" s="159">
        <v>216405</v>
      </c>
      <c r="S45" s="159"/>
      <c r="T45" s="159">
        <v>478330</v>
      </c>
      <c r="U45" s="159"/>
      <c r="V45" s="159">
        <v>478330</v>
      </c>
      <c r="W45" s="159">
        <v>695365</v>
      </c>
      <c r="X45" s="159"/>
      <c r="Y45" s="159">
        <v>695365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115908</v>
      </c>
      <c r="H46" s="60"/>
      <c r="I46" s="60"/>
      <c r="J46" s="60">
        <v>115908</v>
      </c>
      <c r="K46" s="60"/>
      <c r="L46" s="60"/>
      <c r="M46" s="60"/>
      <c r="N46" s="60"/>
      <c r="O46" s="60"/>
      <c r="P46" s="60"/>
      <c r="Q46" s="60"/>
      <c r="R46" s="60"/>
      <c r="S46" s="60"/>
      <c r="T46" s="60">
        <v>1000</v>
      </c>
      <c r="U46" s="60">
        <v>1651</v>
      </c>
      <c r="V46" s="60">
        <v>2651</v>
      </c>
      <c r="W46" s="60">
        <v>118559</v>
      </c>
      <c r="X46" s="60"/>
      <c r="Y46" s="60">
        <v>118559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>
        <v>15515</v>
      </c>
      <c r="V47" s="100">
        <v>15515</v>
      </c>
      <c r="W47" s="100">
        <v>15515</v>
      </c>
      <c r="X47" s="100"/>
      <c r="Y47" s="100">
        <v>15515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140952829</v>
      </c>
      <c r="D48" s="168">
        <f>+D28+D32+D38+D42+D47</f>
        <v>0</v>
      </c>
      <c r="E48" s="169">
        <f t="shared" si="9"/>
        <v>0</v>
      </c>
      <c r="F48" s="73">
        <f t="shared" si="9"/>
        <v>126298043</v>
      </c>
      <c r="G48" s="73">
        <f t="shared" si="9"/>
        <v>15276759</v>
      </c>
      <c r="H48" s="73">
        <f t="shared" si="9"/>
        <v>6834674</v>
      </c>
      <c r="I48" s="73">
        <f t="shared" si="9"/>
        <v>8636707</v>
      </c>
      <c r="J48" s="73">
        <f t="shared" si="9"/>
        <v>30748140</v>
      </c>
      <c r="K48" s="73">
        <f t="shared" si="9"/>
        <v>12257491</v>
      </c>
      <c r="L48" s="73">
        <f t="shared" si="9"/>
        <v>8659339</v>
      </c>
      <c r="M48" s="73">
        <f t="shared" si="9"/>
        <v>9279787</v>
      </c>
      <c r="N48" s="73">
        <f t="shared" si="9"/>
        <v>30196617</v>
      </c>
      <c r="O48" s="73">
        <f t="shared" si="9"/>
        <v>0</v>
      </c>
      <c r="P48" s="73">
        <f t="shared" si="9"/>
        <v>6952805</v>
      </c>
      <c r="Q48" s="73">
        <f t="shared" si="9"/>
        <v>11702081</v>
      </c>
      <c r="R48" s="73">
        <f t="shared" si="9"/>
        <v>18654886</v>
      </c>
      <c r="S48" s="73">
        <f t="shared" si="9"/>
        <v>16843306</v>
      </c>
      <c r="T48" s="73">
        <f t="shared" si="9"/>
        <v>11104552</v>
      </c>
      <c r="U48" s="73">
        <f t="shared" si="9"/>
        <v>15169942</v>
      </c>
      <c r="V48" s="73">
        <f t="shared" si="9"/>
        <v>43117800</v>
      </c>
      <c r="W48" s="73">
        <f t="shared" si="9"/>
        <v>122717443</v>
      </c>
      <c r="X48" s="73">
        <f t="shared" si="9"/>
        <v>112973442</v>
      </c>
      <c r="Y48" s="73">
        <f t="shared" si="9"/>
        <v>9744001</v>
      </c>
      <c r="Z48" s="170">
        <f>+IF(X48&lt;&gt;0,+(Y48/X48)*100,0)</f>
        <v>8.625036847155634</v>
      </c>
      <c r="AA48" s="168">
        <f>+AA28+AA32+AA38+AA42+AA47</f>
        <v>126298043</v>
      </c>
    </row>
    <row r="49" spans="1:27" ht="13.5">
      <c r="A49" s="148" t="s">
        <v>49</v>
      </c>
      <c r="B49" s="149"/>
      <c r="C49" s="171">
        <f aca="true" t="shared" si="10" ref="C49:Y49">+C25-C48</f>
        <v>-18545457</v>
      </c>
      <c r="D49" s="171">
        <f>+D25-D48</f>
        <v>0</v>
      </c>
      <c r="E49" s="172">
        <f t="shared" si="10"/>
        <v>0</v>
      </c>
      <c r="F49" s="173">
        <f t="shared" si="10"/>
        <v>47188776</v>
      </c>
      <c r="G49" s="173">
        <f t="shared" si="10"/>
        <v>51956529</v>
      </c>
      <c r="H49" s="173">
        <f t="shared" si="10"/>
        <v>-6218159</v>
      </c>
      <c r="I49" s="173">
        <f t="shared" si="10"/>
        <v>-8150741</v>
      </c>
      <c r="J49" s="173">
        <f t="shared" si="10"/>
        <v>37587629</v>
      </c>
      <c r="K49" s="173">
        <f t="shared" si="10"/>
        <v>-12089711</v>
      </c>
      <c r="L49" s="173">
        <f t="shared" si="10"/>
        <v>3587357</v>
      </c>
      <c r="M49" s="173">
        <f t="shared" si="10"/>
        <v>-8958093</v>
      </c>
      <c r="N49" s="173">
        <f t="shared" si="10"/>
        <v>-17460447</v>
      </c>
      <c r="O49" s="173">
        <f t="shared" si="10"/>
        <v>0</v>
      </c>
      <c r="P49" s="173">
        <f t="shared" si="10"/>
        <v>-6937138</v>
      </c>
      <c r="Q49" s="173">
        <f t="shared" si="10"/>
        <v>8480266</v>
      </c>
      <c r="R49" s="173">
        <f t="shared" si="10"/>
        <v>1543128</v>
      </c>
      <c r="S49" s="173">
        <f t="shared" si="10"/>
        <v>-16483708</v>
      </c>
      <c r="T49" s="173">
        <f t="shared" si="10"/>
        <v>-11069731</v>
      </c>
      <c r="U49" s="173">
        <f t="shared" si="10"/>
        <v>-14807881</v>
      </c>
      <c r="V49" s="173">
        <f t="shared" si="10"/>
        <v>-42361320</v>
      </c>
      <c r="W49" s="173">
        <f t="shared" si="10"/>
        <v>-20691010</v>
      </c>
      <c r="X49" s="173">
        <f>IF(F25=F48,0,X25-X48)</f>
        <v>54526709</v>
      </c>
      <c r="Y49" s="173">
        <f t="shared" si="10"/>
        <v>-75217719</v>
      </c>
      <c r="Z49" s="174">
        <f>+IF(X49&lt;&gt;0,+(Y49/X49)*100,0)</f>
        <v>-137.94655936414574</v>
      </c>
      <c r="AA49" s="171">
        <f>+AA25-AA48</f>
        <v>47188776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3962250</v>
      </c>
      <c r="D5" s="155">
        <v>0</v>
      </c>
      <c r="E5" s="156">
        <v>0</v>
      </c>
      <c r="F5" s="60">
        <v>8051674</v>
      </c>
      <c r="G5" s="60">
        <v>7205794</v>
      </c>
      <c r="H5" s="60">
        <v>0</v>
      </c>
      <c r="I5" s="60">
        <v>0</v>
      </c>
      <c r="J5" s="60">
        <v>7205794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24892</v>
      </c>
      <c r="T5" s="60">
        <v>0</v>
      </c>
      <c r="U5" s="60">
        <v>0</v>
      </c>
      <c r="V5" s="60">
        <v>24892</v>
      </c>
      <c r="W5" s="60">
        <v>7230686</v>
      </c>
      <c r="X5" s="60">
        <v>4098067</v>
      </c>
      <c r="Y5" s="60">
        <v>3132619</v>
      </c>
      <c r="Z5" s="140">
        <v>76.44</v>
      </c>
      <c r="AA5" s="155">
        <v>8051674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726277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62982</v>
      </c>
      <c r="H10" s="54">
        <v>62813</v>
      </c>
      <c r="I10" s="54">
        <v>62813</v>
      </c>
      <c r="J10" s="54">
        <v>188608</v>
      </c>
      <c r="K10" s="54">
        <v>62813</v>
      </c>
      <c r="L10" s="54">
        <v>62813</v>
      </c>
      <c r="M10" s="54">
        <v>62813</v>
      </c>
      <c r="N10" s="54">
        <v>188439</v>
      </c>
      <c r="O10" s="54">
        <v>0</v>
      </c>
      <c r="P10" s="54">
        <v>63319</v>
      </c>
      <c r="Q10" s="54">
        <v>63319</v>
      </c>
      <c r="R10" s="54">
        <v>126638</v>
      </c>
      <c r="S10" s="54">
        <v>62897</v>
      </c>
      <c r="T10" s="54">
        <v>-62897</v>
      </c>
      <c r="U10" s="54">
        <v>62897</v>
      </c>
      <c r="V10" s="54">
        <v>62897</v>
      </c>
      <c r="W10" s="54">
        <v>566582</v>
      </c>
      <c r="X10" s="54">
        <v>645562</v>
      </c>
      <c r="Y10" s="54">
        <v>-78980</v>
      </c>
      <c r="Z10" s="184">
        <v>-12.23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1816247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1816247</v>
      </c>
    </row>
    <row r="12" spans="1:27" ht="13.5">
      <c r="A12" s="183" t="s">
        <v>108</v>
      </c>
      <c r="B12" s="185"/>
      <c r="C12" s="155">
        <v>58056</v>
      </c>
      <c r="D12" s="155">
        <v>0</v>
      </c>
      <c r="E12" s="156">
        <v>0</v>
      </c>
      <c r="F12" s="60">
        <v>25806</v>
      </c>
      <c r="G12" s="60">
        <v>-7615</v>
      </c>
      <c r="H12" s="60">
        <v>2175</v>
      </c>
      <c r="I12" s="60">
        <v>-9639</v>
      </c>
      <c r="J12" s="60">
        <v>-15079</v>
      </c>
      <c r="K12" s="60">
        <v>-69617</v>
      </c>
      <c r="L12" s="60">
        <v>-4013</v>
      </c>
      <c r="M12" s="60">
        <v>-55657</v>
      </c>
      <c r="N12" s="60">
        <v>-129287</v>
      </c>
      <c r="O12" s="60">
        <v>0</v>
      </c>
      <c r="P12" s="60">
        <v>-19070</v>
      </c>
      <c r="Q12" s="60">
        <v>-18825</v>
      </c>
      <c r="R12" s="60">
        <v>-37895</v>
      </c>
      <c r="S12" s="60">
        <v>1327</v>
      </c>
      <c r="T12" s="60">
        <v>-861</v>
      </c>
      <c r="U12" s="60">
        <v>-22251</v>
      </c>
      <c r="V12" s="60">
        <v>-21785</v>
      </c>
      <c r="W12" s="60">
        <v>-204046</v>
      </c>
      <c r="X12" s="60">
        <v>231038</v>
      </c>
      <c r="Y12" s="60">
        <v>-435084</v>
      </c>
      <c r="Z12" s="140">
        <v>-188.32</v>
      </c>
      <c r="AA12" s="155">
        <v>25806</v>
      </c>
    </row>
    <row r="13" spans="1:27" ht="13.5">
      <c r="A13" s="181" t="s">
        <v>109</v>
      </c>
      <c r="B13" s="185"/>
      <c r="C13" s="155">
        <v>808187</v>
      </c>
      <c r="D13" s="155">
        <v>0</v>
      </c>
      <c r="E13" s="156">
        <v>0</v>
      </c>
      <c r="F13" s="60">
        <v>300000</v>
      </c>
      <c r="G13" s="60">
        <v>0</v>
      </c>
      <c r="H13" s="60">
        <v>232</v>
      </c>
      <c r="I13" s="60">
        <v>166</v>
      </c>
      <c r="J13" s="60">
        <v>398</v>
      </c>
      <c r="K13" s="60">
        <v>123</v>
      </c>
      <c r="L13" s="60">
        <v>0</v>
      </c>
      <c r="M13" s="60">
        <v>57</v>
      </c>
      <c r="N13" s="60">
        <v>180</v>
      </c>
      <c r="O13" s="60">
        <v>0</v>
      </c>
      <c r="P13" s="60">
        <v>31</v>
      </c>
      <c r="Q13" s="60">
        <v>78</v>
      </c>
      <c r="R13" s="60">
        <v>109</v>
      </c>
      <c r="S13" s="60">
        <v>180</v>
      </c>
      <c r="T13" s="60">
        <v>-139</v>
      </c>
      <c r="U13" s="60">
        <v>12</v>
      </c>
      <c r="V13" s="60">
        <v>53</v>
      </c>
      <c r="W13" s="60">
        <v>740</v>
      </c>
      <c r="X13" s="60">
        <v>1800000</v>
      </c>
      <c r="Y13" s="60">
        <v>-1799260</v>
      </c>
      <c r="Z13" s="140">
        <v>-99.96</v>
      </c>
      <c r="AA13" s="155">
        <v>300000</v>
      </c>
    </row>
    <row r="14" spans="1:27" ht="13.5">
      <c r="A14" s="181" t="s">
        <v>110</v>
      </c>
      <c r="B14" s="185"/>
      <c r="C14" s="155">
        <v>2551169</v>
      </c>
      <c r="D14" s="155">
        <v>0</v>
      </c>
      <c r="E14" s="156">
        <v>0</v>
      </c>
      <c r="F14" s="60">
        <v>2000000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1744885</v>
      </c>
      <c r="Y14" s="60">
        <v>-1744885</v>
      </c>
      <c r="Z14" s="140">
        <v>-100</v>
      </c>
      <c r="AA14" s="155">
        <v>2000000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285650</v>
      </c>
      <c r="D16" s="155">
        <v>0</v>
      </c>
      <c r="E16" s="156">
        <v>0</v>
      </c>
      <c r="F16" s="60">
        <v>45175</v>
      </c>
      <c r="G16" s="60">
        <v>2200</v>
      </c>
      <c r="H16" s="60">
        <v>2100</v>
      </c>
      <c r="I16" s="60">
        <v>0</v>
      </c>
      <c r="J16" s="60">
        <v>4300</v>
      </c>
      <c r="K16" s="60">
        <v>600</v>
      </c>
      <c r="L16" s="60">
        <v>2500</v>
      </c>
      <c r="M16" s="60">
        <v>13600</v>
      </c>
      <c r="N16" s="60">
        <v>16700</v>
      </c>
      <c r="O16" s="60">
        <v>0</v>
      </c>
      <c r="P16" s="60">
        <v>0</v>
      </c>
      <c r="Q16" s="60">
        <v>1600</v>
      </c>
      <c r="R16" s="60">
        <v>1600</v>
      </c>
      <c r="S16" s="60">
        <v>0</v>
      </c>
      <c r="T16" s="60">
        <v>-1900</v>
      </c>
      <c r="U16" s="60">
        <v>26500</v>
      </c>
      <c r="V16" s="60">
        <v>24600</v>
      </c>
      <c r="W16" s="60">
        <v>47200</v>
      </c>
      <c r="X16" s="60">
        <v>45520</v>
      </c>
      <c r="Y16" s="60">
        <v>1680</v>
      </c>
      <c r="Z16" s="140">
        <v>3.69</v>
      </c>
      <c r="AA16" s="155">
        <v>45175</v>
      </c>
    </row>
    <row r="17" spans="1:27" ht="13.5">
      <c r="A17" s="181" t="s">
        <v>113</v>
      </c>
      <c r="B17" s="185"/>
      <c r="C17" s="155">
        <v>24267</v>
      </c>
      <c r="D17" s="155">
        <v>0</v>
      </c>
      <c r="E17" s="156">
        <v>0</v>
      </c>
      <c r="F17" s="60">
        <v>3044087</v>
      </c>
      <c r="G17" s="60">
        <v>221303</v>
      </c>
      <c r="H17" s="60">
        <v>685813</v>
      </c>
      <c r="I17" s="60">
        <v>297256</v>
      </c>
      <c r="J17" s="60">
        <v>1204372</v>
      </c>
      <c r="K17" s="60">
        <v>269657</v>
      </c>
      <c r="L17" s="60">
        <v>268696</v>
      </c>
      <c r="M17" s="60">
        <v>293946</v>
      </c>
      <c r="N17" s="60">
        <v>832299</v>
      </c>
      <c r="O17" s="60">
        <v>0</v>
      </c>
      <c r="P17" s="60">
        <v>254235</v>
      </c>
      <c r="Q17" s="60">
        <v>-205796</v>
      </c>
      <c r="R17" s="60">
        <v>48439</v>
      </c>
      <c r="S17" s="60">
        <v>253603</v>
      </c>
      <c r="T17" s="60">
        <v>-226971</v>
      </c>
      <c r="U17" s="60">
        <v>215621</v>
      </c>
      <c r="V17" s="60">
        <v>242253</v>
      </c>
      <c r="W17" s="60">
        <v>2327363</v>
      </c>
      <c r="X17" s="60">
        <v>584484</v>
      </c>
      <c r="Y17" s="60">
        <v>1742879</v>
      </c>
      <c r="Z17" s="140">
        <v>298.19</v>
      </c>
      <c r="AA17" s="155">
        <v>3044087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89735754</v>
      </c>
      <c r="D19" s="155">
        <v>0</v>
      </c>
      <c r="E19" s="156">
        <v>0</v>
      </c>
      <c r="F19" s="60">
        <v>123364425</v>
      </c>
      <c r="G19" s="60">
        <v>52137206</v>
      </c>
      <c r="H19" s="60">
        <v>-139100</v>
      </c>
      <c r="I19" s="60">
        <v>0</v>
      </c>
      <c r="J19" s="60">
        <v>51998106</v>
      </c>
      <c r="K19" s="60">
        <v>-97364</v>
      </c>
      <c r="L19" s="60">
        <v>11903600</v>
      </c>
      <c r="M19" s="60">
        <v>-69000</v>
      </c>
      <c r="N19" s="60">
        <v>11737236</v>
      </c>
      <c r="O19" s="60">
        <v>0</v>
      </c>
      <c r="P19" s="60">
        <v>-280636</v>
      </c>
      <c r="Q19" s="60">
        <v>27407750</v>
      </c>
      <c r="R19" s="60">
        <v>27127114</v>
      </c>
      <c r="S19" s="60">
        <v>0</v>
      </c>
      <c r="T19" s="60">
        <v>367700</v>
      </c>
      <c r="U19" s="60">
        <v>0</v>
      </c>
      <c r="V19" s="60">
        <v>367700</v>
      </c>
      <c r="W19" s="60">
        <v>91230156</v>
      </c>
      <c r="X19" s="60">
        <v>124413000</v>
      </c>
      <c r="Y19" s="60">
        <v>-33182844</v>
      </c>
      <c r="Z19" s="140">
        <v>-26.67</v>
      </c>
      <c r="AA19" s="155">
        <v>123364425</v>
      </c>
    </row>
    <row r="20" spans="1:27" ht="13.5">
      <c r="A20" s="181" t="s">
        <v>35</v>
      </c>
      <c r="B20" s="185"/>
      <c r="C20" s="155">
        <v>257203</v>
      </c>
      <c r="D20" s="155">
        <v>0</v>
      </c>
      <c r="E20" s="156">
        <v>0</v>
      </c>
      <c r="F20" s="54">
        <v>412405</v>
      </c>
      <c r="G20" s="54">
        <v>76919</v>
      </c>
      <c r="H20" s="54">
        <v>2482</v>
      </c>
      <c r="I20" s="54">
        <v>135370</v>
      </c>
      <c r="J20" s="54">
        <v>214771</v>
      </c>
      <c r="K20" s="54">
        <v>1568</v>
      </c>
      <c r="L20" s="54">
        <v>13100</v>
      </c>
      <c r="M20" s="54">
        <v>75935</v>
      </c>
      <c r="N20" s="54">
        <v>90603</v>
      </c>
      <c r="O20" s="54">
        <v>0</v>
      </c>
      <c r="P20" s="54">
        <v>1390</v>
      </c>
      <c r="Q20" s="54">
        <v>2221</v>
      </c>
      <c r="R20" s="54">
        <v>3611</v>
      </c>
      <c r="S20" s="54">
        <v>16699</v>
      </c>
      <c r="T20" s="54">
        <v>-40111</v>
      </c>
      <c r="U20" s="54">
        <v>79282</v>
      </c>
      <c r="V20" s="54">
        <v>55870</v>
      </c>
      <c r="W20" s="54">
        <v>364855</v>
      </c>
      <c r="X20" s="54">
        <v>137951</v>
      </c>
      <c r="Y20" s="54">
        <v>226904</v>
      </c>
      <c r="Z20" s="184">
        <v>164.48</v>
      </c>
      <c r="AA20" s="130">
        <v>412405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466499</v>
      </c>
      <c r="H21" s="60">
        <v>0</v>
      </c>
      <c r="I21" s="82">
        <v>0</v>
      </c>
      <c r="J21" s="60">
        <v>466499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466499</v>
      </c>
      <c r="X21" s="60">
        <v>200000</v>
      </c>
      <c r="Y21" s="60">
        <v>266499</v>
      </c>
      <c r="Z21" s="140">
        <v>133.25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98408813</v>
      </c>
      <c r="D22" s="188">
        <f>SUM(D5:D21)</f>
        <v>0</v>
      </c>
      <c r="E22" s="189">
        <f t="shared" si="0"/>
        <v>0</v>
      </c>
      <c r="F22" s="190">
        <f t="shared" si="0"/>
        <v>139059819</v>
      </c>
      <c r="G22" s="190">
        <f t="shared" si="0"/>
        <v>60165288</v>
      </c>
      <c r="H22" s="190">
        <f t="shared" si="0"/>
        <v>616515</v>
      </c>
      <c r="I22" s="190">
        <f t="shared" si="0"/>
        <v>485966</v>
      </c>
      <c r="J22" s="190">
        <f t="shared" si="0"/>
        <v>61267769</v>
      </c>
      <c r="K22" s="190">
        <f t="shared" si="0"/>
        <v>167780</v>
      </c>
      <c r="L22" s="190">
        <f t="shared" si="0"/>
        <v>12246696</v>
      </c>
      <c r="M22" s="190">
        <f t="shared" si="0"/>
        <v>321694</v>
      </c>
      <c r="N22" s="190">
        <f t="shared" si="0"/>
        <v>12736170</v>
      </c>
      <c r="O22" s="190">
        <f t="shared" si="0"/>
        <v>0</v>
      </c>
      <c r="P22" s="190">
        <f t="shared" si="0"/>
        <v>19269</v>
      </c>
      <c r="Q22" s="190">
        <f t="shared" si="0"/>
        <v>27250347</v>
      </c>
      <c r="R22" s="190">
        <f t="shared" si="0"/>
        <v>27269616</v>
      </c>
      <c r="S22" s="190">
        <f t="shared" si="0"/>
        <v>359598</v>
      </c>
      <c r="T22" s="190">
        <f t="shared" si="0"/>
        <v>34821</v>
      </c>
      <c r="U22" s="190">
        <f t="shared" si="0"/>
        <v>362061</v>
      </c>
      <c r="V22" s="190">
        <f t="shared" si="0"/>
        <v>756480</v>
      </c>
      <c r="W22" s="190">
        <f t="shared" si="0"/>
        <v>102030035</v>
      </c>
      <c r="X22" s="190">
        <f t="shared" si="0"/>
        <v>133900507</v>
      </c>
      <c r="Y22" s="190">
        <f t="shared" si="0"/>
        <v>-31870472</v>
      </c>
      <c r="Z22" s="191">
        <f>+IF(X22&lt;&gt;0,+(Y22/X22)*100,0)</f>
        <v>-23.8016066660599</v>
      </c>
      <c r="AA22" s="188">
        <f>SUM(AA5:AA21)</f>
        <v>139059819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52231640</v>
      </c>
      <c r="D25" s="155">
        <v>0</v>
      </c>
      <c r="E25" s="156">
        <v>0</v>
      </c>
      <c r="F25" s="60">
        <v>56918352</v>
      </c>
      <c r="G25" s="60">
        <v>4808661</v>
      </c>
      <c r="H25" s="60">
        <v>3938891</v>
      </c>
      <c r="I25" s="60">
        <v>4055993</v>
      </c>
      <c r="J25" s="60">
        <v>12803545</v>
      </c>
      <c r="K25" s="60">
        <v>4334331</v>
      </c>
      <c r="L25" s="60">
        <v>4261581</v>
      </c>
      <c r="M25" s="60">
        <v>3838904</v>
      </c>
      <c r="N25" s="60">
        <v>12434816</v>
      </c>
      <c r="O25" s="60">
        <v>0</v>
      </c>
      <c r="P25" s="60">
        <v>4079345</v>
      </c>
      <c r="Q25" s="60">
        <v>5333904</v>
      </c>
      <c r="R25" s="60">
        <v>9413249</v>
      </c>
      <c r="S25" s="60">
        <v>4764106</v>
      </c>
      <c r="T25" s="60">
        <v>3649570</v>
      </c>
      <c r="U25" s="60">
        <v>6205614</v>
      </c>
      <c r="V25" s="60">
        <v>14619290</v>
      </c>
      <c r="W25" s="60">
        <v>49270900</v>
      </c>
      <c r="X25" s="60">
        <v>48854281</v>
      </c>
      <c r="Y25" s="60">
        <v>416619</v>
      </c>
      <c r="Z25" s="140">
        <v>0.85</v>
      </c>
      <c r="AA25" s="155">
        <v>56918352</v>
      </c>
    </row>
    <row r="26" spans="1:27" ht="13.5">
      <c r="A26" s="183" t="s">
        <v>38</v>
      </c>
      <c r="B26" s="182"/>
      <c r="C26" s="155">
        <v>10123016</v>
      </c>
      <c r="D26" s="155">
        <v>0</v>
      </c>
      <c r="E26" s="156">
        <v>0</v>
      </c>
      <c r="F26" s="60">
        <v>20769225</v>
      </c>
      <c r="G26" s="60">
        <v>834678</v>
      </c>
      <c r="H26" s="60">
        <v>859323</v>
      </c>
      <c r="I26" s="60">
        <v>737762</v>
      </c>
      <c r="J26" s="60">
        <v>2431763</v>
      </c>
      <c r="K26" s="60">
        <v>703180</v>
      </c>
      <c r="L26" s="60">
        <v>763887</v>
      </c>
      <c r="M26" s="60">
        <v>949082</v>
      </c>
      <c r="N26" s="60">
        <v>2416149</v>
      </c>
      <c r="O26" s="60">
        <v>0</v>
      </c>
      <c r="P26" s="60">
        <v>1066848</v>
      </c>
      <c r="Q26" s="60">
        <v>1062669</v>
      </c>
      <c r="R26" s="60">
        <v>2129517</v>
      </c>
      <c r="S26" s="60">
        <v>812952</v>
      </c>
      <c r="T26" s="60">
        <v>821737</v>
      </c>
      <c r="U26" s="60">
        <v>941476</v>
      </c>
      <c r="V26" s="60">
        <v>2576165</v>
      </c>
      <c r="W26" s="60">
        <v>9553594</v>
      </c>
      <c r="X26" s="60">
        <v>10252907</v>
      </c>
      <c r="Y26" s="60">
        <v>-699313</v>
      </c>
      <c r="Z26" s="140">
        <v>-6.82</v>
      </c>
      <c r="AA26" s="155">
        <v>20769225</v>
      </c>
    </row>
    <row r="27" spans="1:27" ht="13.5">
      <c r="A27" s="183" t="s">
        <v>118</v>
      </c>
      <c r="B27" s="182"/>
      <c r="C27" s="155">
        <v>3060086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1516356</v>
      </c>
      <c r="V27" s="60">
        <v>1516356</v>
      </c>
      <c r="W27" s="60">
        <v>1516356</v>
      </c>
      <c r="X27" s="60">
        <v>5240000</v>
      </c>
      <c r="Y27" s="60">
        <v>-3723644</v>
      </c>
      <c r="Z27" s="140">
        <v>-71.06</v>
      </c>
      <c r="AA27" s="155">
        <v>0</v>
      </c>
    </row>
    <row r="28" spans="1:27" ht="13.5">
      <c r="A28" s="183" t="s">
        <v>39</v>
      </c>
      <c r="B28" s="182"/>
      <c r="C28" s="155">
        <v>29884785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19457988</v>
      </c>
      <c r="Y28" s="60">
        <v>-19457988</v>
      </c>
      <c r="Z28" s="140">
        <v>-100</v>
      </c>
      <c r="AA28" s="155">
        <v>0</v>
      </c>
    </row>
    <row r="29" spans="1:27" ht="13.5">
      <c r="A29" s="183" t="s">
        <v>40</v>
      </c>
      <c r="B29" s="182"/>
      <c r="C29" s="155">
        <v>11734338</v>
      </c>
      <c r="D29" s="155">
        <v>0</v>
      </c>
      <c r="E29" s="156">
        <v>0</v>
      </c>
      <c r="F29" s="60">
        <v>40000</v>
      </c>
      <c r="G29" s="60">
        <v>13</v>
      </c>
      <c r="H29" s="60">
        <v>0</v>
      </c>
      <c r="I29" s="60">
        <v>0</v>
      </c>
      <c r="J29" s="60">
        <v>13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3</v>
      </c>
      <c r="Q29" s="60">
        <v>15160</v>
      </c>
      <c r="R29" s="60">
        <v>15163</v>
      </c>
      <c r="S29" s="60">
        <v>0</v>
      </c>
      <c r="T29" s="60">
        <v>0</v>
      </c>
      <c r="U29" s="60">
        <v>0</v>
      </c>
      <c r="V29" s="60">
        <v>0</v>
      </c>
      <c r="W29" s="60">
        <v>15176</v>
      </c>
      <c r="X29" s="60">
        <v>344960</v>
      </c>
      <c r="Y29" s="60">
        <v>-329784</v>
      </c>
      <c r="Z29" s="140">
        <v>-95.6</v>
      </c>
      <c r="AA29" s="155">
        <v>40000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3848203</v>
      </c>
      <c r="Y31" s="60">
        <v>-3848203</v>
      </c>
      <c r="Z31" s="140">
        <v>-100</v>
      </c>
      <c r="AA31" s="155">
        <v>0</v>
      </c>
    </row>
    <row r="32" spans="1:27" ht="13.5">
      <c r="A32" s="183" t="s">
        <v>121</v>
      </c>
      <c r="B32" s="182"/>
      <c r="C32" s="155">
        <v>1709749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57112</v>
      </c>
      <c r="V32" s="60">
        <v>57112</v>
      </c>
      <c r="W32" s="60">
        <v>57112</v>
      </c>
      <c r="X32" s="60"/>
      <c r="Y32" s="60">
        <v>57112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3842000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17308489</v>
      </c>
      <c r="Y33" s="60">
        <v>-17308489</v>
      </c>
      <c r="Z33" s="140">
        <v>-100</v>
      </c>
      <c r="AA33" s="155">
        <v>3842000</v>
      </c>
    </row>
    <row r="34" spans="1:27" ht="13.5">
      <c r="A34" s="183" t="s">
        <v>43</v>
      </c>
      <c r="B34" s="182"/>
      <c r="C34" s="155">
        <v>32209215</v>
      </c>
      <c r="D34" s="155">
        <v>0</v>
      </c>
      <c r="E34" s="156">
        <v>0</v>
      </c>
      <c r="F34" s="60">
        <v>44728466</v>
      </c>
      <c r="G34" s="60">
        <v>9633407</v>
      </c>
      <c r="H34" s="60">
        <v>2036460</v>
      </c>
      <c r="I34" s="60">
        <v>3842952</v>
      </c>
      <c r="J34" s="60">
        <v>15512819</v>
      </c>
      <c r="K34" s="60">
        <v>7219980</v>
      </c>
      <c r="L34" s="60">
        <v>3633871</v>
      </c>
      <c r="M34" s="60">
        <v>4491801</v>
      </c>
      <c r="N34" s="60">
        <v>15345652</v>
      </c>
      <c r="O34" s="60">
        <v>0</v>
      </c>
      <c r="P34" s="60">
        <v>1806609</v>
      </c>
      <c r="Q34" s="60">
        <v>5290348</v>
      </c>
      <c r="R34" s="60">
        <v>7096957</v>
      </c>
      <c r="S34" s="60">
        <v>11266248</v>
      </c>
      <c r="T34" s="60">
        <v>6633245</v>
      </c>
      <c r="U34" s="60">
        <v>6449384</v>
      </c>
      <c r="V34" s="60">
        <v>24348877</v>
      </c>
      <c r="W34" s="60">
        <v>62304305</v>
      </c>
      <c r="X34" s="60">
        <v>23865871</v>
      </c>
      <c r="Y34" s="60">
        <v>38438434</v>
      </c>
      <c r="Z34" s="140">
        <v>161.06</v>
      </c>
      <c r="AA34" s="155">
        <v>44728466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1720102</v>
      </c>
      <c r="Y35" s="60">
        <v>-1720102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140952829</v>
      </c>
      <c r="D36" s="188">
        <f>SUM(D25:D35)</f>
        <v>0</v>
      </c>
      <c r="E36" s="189">
        <f t="shared" si="1"/>
        <v>0</v>
      </c>
      <c r="F36" s="190">
        <f t="shared" si="1"/>
        <v>126298043</v>
      </c>
      <c r="G36" s="190">
        <f t="shared" si="1"/>
        <v>15276759</v>
      </c>
      <c r="H36" s="190">
        <f t="shared" si="1"/>
        <v>6834674</v>
      </c>
      <c r="I36" s="190">
        <f t="shared" si="1"/>
        <v>8636707</v>
      </c>
      <c r="J36" s="190">
        <f t="shared" si="1"/>
        <v>30748140</v>
      </c>
      <c r="K36" s="190">
        <f t="shared" si="1"/>
        <v>12257491</v>
      </c>
      <c r="L36" s="190">
        <f t="shared" si="1"/>
        <v>8659339</v>
      </c>
      <c r="M36" s="190">
        <f t="shared" si="1"/>
        <v>9279787</v>
      </c>
      <c r="N36" s="190">
        <f t="shared" si="1"/>
        <v>30196617</v>
      </c>
      <c r="O36" s="190">
        <f t="shared" si="1"/>
        <v>0</v>
      </c>
      <c r="P36" s="190">
        <f t="shared" si="1"/>
        <v>6952805</v>
      </c>
      <c r="Q36" s="190">
        <f t="shared" si="1"/>
        <v>11702081</v>
      </c>
      <c r="R36" s="190">
        <f t="shared" si="1"/>
        <v>18654886</v>
      </c>
      <c r="S36" s="190">
        <f t="shared" si="1"/>
        <v>16843306</v>
      </c>
      <c r="T36" s="190">
        <f t="shared" si="1"/>
        <v>11104552</v>
      </c>
      <c r="U36" s="190">
        <f t="shared" si="1"/>
        <v>15169942</v>
      </c>
      <c r="V36" s="190">
        <f t="shared" si="1"/>
        <v>43117800</v>
      </c>
      <c r="W36" s="190">
        <f t="shared" si="1"/>
        <v>122717443</v>
      </c>
      <c r="X36" s="190">
        <f t="shared" si="1"/>
        <v>130892801</v>
      </c>
      <c r="Y36" s="190">
        <f t="shared" si="1"/>
        <v>-8175358</v>
      </c>
      <c r="Z36" s="191">
        <f>+IF(X36&lt;&gt;0,+(Y36/X36)*100,0)</f>
        <v>-6.245842351559121</v>
      </c>
      <c r="AA36" s="188">
        <f>SUM(AA25:AA35)</f>
        <v>126298043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-42544016</v>
      </c>
      <c r="D38" s="199">
        <f>+D22-D36</f>
        <v>0</v>
      </c>
      <c r="E38" s="200">
        <f t="shared" si="2"/>
        <v>0</v>
      </c>
      <c r="F38" s="106">
        <f t="shared" si="2"/>
        <v>12761776</v>
      </c>
      <c r="G38" s="106">
        <f t="shared" si="2"/>
        <v>44888529</v>
      </c>
      <c r="H38" s="106">
        <f t="shared" si="2"/>
        <v>-6218159</v>
      </c>
      <c r="I38" s="106">
        <f t="shared" si="2"/>
        <v>-8150741</v>
      </c>
      <c r="J38" s="106">
        <f t="shared" si="2"/>
        <v>30519629</v>
      </c>
      <c r="K38" s="106">
        <f t="shared" si="2"/>
        <v>-12089711</v>
      </c>
      <c r="L38" s="106">
        <f t="shared" si="2"/>
        <v>3587357</v>
      </c>
      <c r="M38" s="106">
        <f t="shared" si="2"/>
        <v>-8958093</v>
      </c>
      <c r="N38" s="106">
        <f t="shared" si="2"/>
        <v>-17460447</v>
      </c>
      <c r="O38" s="106">
        <f t="shared" si="2"/>
        <v>0</v>
      </c>
      <c r="P38" s="106">
        <f t="shared" si="2"/>
        <v>-6933536</v>
      </c>
      <c r="Q38" s="106">
        <f t="shared" si="2"/>
        <v>15548266</v>
      </c>
      <c r="R38" s="106">
        <f t="shared" si="2"/>
        <v>8614730</v>
      </c>
      <c r="S38" s="106">
        <f t="shared" si="2"/>
        <v>-16483708</v>
      </c>
      <c r="T38" s="106">
        <f t="shared" si="2"/>
        <v>-11069731</v>
      </c>
      <c r="U38" s="106">
        <f t="shared" si="2"/>
        <v>-14807881</v>
      </c>
      <c r="V38" s="106">
        <f t="shared" si="2"/>
        <v>-42361320</v>
      </c>
      <c r="W38" s="106">
        <f t="shared" si="2"/>
        <v>-20687408</v>
      </c>
      <c r="X38" s="106">
        <f>IF(F22=F36,0,X22-X36)</f>
        <v>3007706</v>
      </c>
      <c r="Y38" s="106">
        <f t="shared" si="2"/>
        <v>-23695114</v>
      </c>
      <c r="Z38" s="201">
        <f>+IF(X38&lt;&gt;0,+(Y38/X38)*100,0)</f>
        <v>-787.8135030485028</v>
      </c>
      <c r="AA38" s="199">
        <f>+AA22-AA36</f>
        <v>12761776</v>
      </c>
    </row>
    <row r="39" spans="1:27" ht="13.5">
      <c r="A39" s="181" t="s">
        <v>46</v>
      </c>
      <c r="B39" s="185"/>
      <c r="C39" s="155">
        <v>23998559</v>
      </c>
      <c r="D39" s="155">
        <v>0</v>
      </c>
      <c r="E39" s="156">
        <v>0</v>
      </c>
      <c r="F39" s="60">
        <v>34427000</v>
      </c>
      <c r="G39" s="60">
        <v>7068000</v>
      </c>
      <c r="H39" s="60">
        <v>0</v>
      </c>
      <c r="I39" s="60">
        <v>0</v>
      </c>
      <c r="J39" s="60">
        <v>7068000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-3602</v>
      </c>
      <c r="Q39" s="60">
        <v>-7068000</v>
      </c>
      <c r="R39" s="60">
        <v>-7071602</v>
      </c>
      <c r="S39" s="60">
        <v>0</v>
      </c>
      <c r="T39" s="60">
        <v>0</v>
      </c>
      <c r="U39" s="60">
        <v>0</v>
      </c>
      <c r="V39" s="60">
        <v>0</v>
      </c>
      <c r="W39" s="60">
        <v>-3602</v>
      </c>
      <c r="X39" s="60">
        <v>33278000</v>
      </c>
      <c r="Y39" s="60">
        <v>-33281602</v>
      </c>
      <c r="Z39" s="140">
        <v>-100.01</v>
      </c>
      <c r="AA39" s="155">
        <v>34427000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-18545457</v>
      </c>
      <c r="D42" s="206">
        <f>SUM(D38:D41)</f>
        <v>0</v>
      </c>
      <c r="E42" s="207">
        <f t="shared" si="3"/>
        <v>0</v>
      </c>
      <c r="F42" s="88">
        <f t="shared" si="3"/>
        <v>47188776</v>
      </c>
      <c r="G42" s="88">
        <f t="shared" si="3"/>
        <v>51956529</v>
      </c>
      <c r="H42" s="88">
        <f t="shared" si="3"/>
        <v>-6218159</v>
      </c>
      <c r="I42" s="88">
        <f t="shared" si="3"/>
        <v>-8150741</v>
      </c>
      <c r="J42" s="88">
        <f t="shared" si="3"/>
        <v>37587629</v>
      </c>
      <c r="K42" s="88">
        <f t="shared" si="3"/>
        <v>-12089711</v>
      </c>
      <c r="L42" s="88">
        <f t="shared" si="3"/>
        <v>3587357</v>
      </c>
      <c r="M42" s="88">
        <f t="shared" si="3"/>
        <v>-8958093</v>
      </c>
      <c r="N42" s="88">
        <f t="shared" si="3"/>
        <v>-17460447</v>
      </c>
      <c r="O42" s="88">
        <f t="shared" si="3"/>
        <v>0</v>
      </c>
      <c r="P42" s="88">
        <f t="shared" si="3"/>
        <v>-6937138</v>
      </c>
      <c r="Q42" s="88">
        <f t="shared" si="3"/>
        <v>8480266</v>
      </c>
      <c r="R42" s="88">
        <f t="shared" si="3"/>
        <v>1543128</v>
      </c>
      <c r="S42" s="88">
        <f t="shared" si="3"/>
        <v>-16483708</v>
      </c>
      <c r="T42" s="88">
        <f t="shared" si="3"/>
        <v>-11069731</v>
      </c>
      <c r="U42" s="88">
        <f t="shared" si="3"/>
        <v>-14807881</v>
      </c>
      <c r="V42" s="88">
        <f t="shared" si="3"/>
        <v>-42361320</v>
      </c>
      <c r="W42" s="88">
        <f t="shared" si="3"/>
        <v>-20691010</v>
      </c>
      <c r="X42" s="88">
        <f t="shared" si="3"/>
        <v>36285706</v>
      </c>
      <c r="Y42" s="88">
        <f t="shared" si="3"/>
        <v>-56976716</v>
      </c>
      <c r="Z42" s="208">
        <f>+IF(X42&lt;&gt;0,+(Y42/X42)*100,0)</f>
        <v>-157.0224815248186</v>
      </c>
      <c r="AA42" s="206">
        <f>SUM(AA38:AA41)</f>
        <v>47188776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-18545457</v>
      </c>
      <c r="D44" s="210">
        <f>+D42-D43</f>
        <v>0</v>
      </c>
      <c r="E44" s="211">
        <f t="shared" si="4"/>
        <v>0</v>
      </c>
      <c r="F44" s="77">
        <f t="shared" si="4"/>
        <v>47188776</v>
      </c>
      <c r="G44" s="77">
        <f t="shared" si="4"/>
        <v>51956529</v>
      </c>
      <c r="H44" s="77">
        <f t="shared" si="4"/>
        <v>-6218159</v>
      </c>
      <c r="I44" s="77">
        <f t="shared" si="4"/>
        <v>-8150741</v>
      </c>
      <c r="J44" s="77">
        <f t="shared" si="4"/>
        <v>37587629</v>
      </c>
      <c r="K44" s="77">
        <f t="shared" si="4"/>
        <v>-12089711</v>
      </c>
      <c r="L44" s="77">
        <f t="shared" si="4"/>
        <v>3587357</v>
      </c>
      <c r="M44" s="77">
        <f t="shared" si="4"/>
        <v>-8958093</v>
      </c>
      <c r="N44" s="77">
        <f t="shared" si="4"/>
        <v>-17460447</v>
      </c>
      <c r="O44" s="77">
        <f t="shared" si="4"/>
        <v>0</v>
      </c>
      <c r="P44" s="77">
        <f t="shared" si="4"/>
        <v>-6937138</v>
      </c>
      <c r="Q44" s="77">
        <f t="shared" si="4"/>
        <v>8480266</v>
      </c>
      <c r="R44" s="77">
        <f t="shared" si="4"/>
        <v>1543128</v>
      </c>
      <c r="S44" s="77">
        <f t="shared" si="4"/>
        <v>-16483708</v>
      </c>
      <c r="T44" s="77">
        <f t="shared" si="4"/>
        <v>-11069731</v>
      </c>
      <c r="U44" s="77">
        <f t="shared" si="4"/>
        <v>-14807881</v>
      </c>
      <c r="V44" s="77">
        <f t="shared" si="4"/>
        <v>-42361320</v>
      </c>
      <c r="W44" s="77">
        <f t="shared" si="4"/>
        <v>-20691010</v>
      </c>
      <c r="X44" s="77">
        <f t="shared" si="4"/>
        <v>36285706</v>
      </c>
      <c r="Y44" s="77">
        <f t="shared" si="4"/>
        <v>-56976716</v>
      </c>
      <c r="Z44" s="212">
        <f>+IF(X44&lt;&gt;0,+(Y44/X44)*100,0)</f>
        <v>-157.0224815248186</v>
      </c>
      <c r="AA44" s="210">
        <f>+AA42-AA43</f>
        <v>47188776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-18545457</v>
      </c>
      <c r="D46" s="206">
        <f>SUM(D44:D45)</f>
        <v>0</v>
      </c>
      <c r="E46" s="207">
        <f t="shared" si="5"/>
        <v>0</v>
      </c>
      <c r="F46" s="88">
        <f t="shared" si="5"/>
        <v>47188776</v>
      </c>
      <c r="G46" s="88">
        <f t="shared" si="5"/>
        <v>51956529</v>
      </c>
      <c r="H46" s="88">
        <f t="shared" si="5"/>
        <v>-6218159</v>
      </c>
      <c r="I46" s="88">
        <f t="shared" si="5"/>
        <v>-8150741</v>
      </c>
      <c r="J46" s="88">
        <f t="shared" si="5"/>
        <v>37587629</v>
      </c>
      <c r="K46" s="88">
        <f t="shared" si="5"/>
        <v>-12089711</v>
      </c>
      <c r="L46" s="88">
        <f t="shared" si="5"/>
        <v>3587357</v>
      </c>
      <c r="M46" s="88">
        <f t="shared" si="5"/>
        <v>-8958093</v>
      </c>
      <c r="N46" s="88">
        <f t="shared" si="5"/>
        <v>-17460447</v>
      </c>
      <c r="O46" s="88">
        <f t="shared" si="5"/>
        <v>0</v>
      </c>
      <c r="P46" s="88">
        <f t="shared" si="5"/>
        <v>-6937138</v>
      </c>
      <c r="Q46" s="88">
        <f t="shared" si="5"/>
        <v>8480266</v>
      </c>
      <c r="R46" s="88">
        <f t="shared" si="5"/>
        <v>1543128</v>
      </c>
      <c r="S46" s="88">
        <f t="shared" si="5"/>
        <v>-16483708</v>
      </c>
      <c r="T46" s="88">
        <f t="shared" si="5"/>
        <v>-11069731</v>
      </c>
      <c r="U46" s="88">
        <f t="shared" si="5"/>
        <v>-14807881</v>
      </c>
      <c r="V46" s="88">
        <f t="shared" si="5"/>
        <v>-42361320</v>
      </c>
      <c r="W46" s="88">
        <f t="shared" si="5"/>
        <v>-20691010</v>
      </c>
      <c r="X46" s="88">
        <f t="shared" si="5"/>
        <v>36285706</v>
      </c>
      <c r="Y46" s="88">
        <f t="shared" si="5"/>
        <v>-56976716</v>
      </c>
      <c r="Z46" s="208">
        <f>+IF(X46&lt;&gt;0,+(Y46/X46)*100,0)</f>
        <v>-157.0224815248186</v>
      </c>
      <c r="AA46" s="206">
        <f>SUM(AA44:AA45)</f>
        <v>47188776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-18545457</v>
      </c>
      <c r="D48" s="217">
        <f>SUM(D46:D47)</f>
        <v>0</v>
      </c>
      <c r="E48" s="218">
        <f t="shared" si="6"/>
        <v>0</v>
      </c>
      <c r="F48" s="219">
        <f t="shared" si="6"/>
        <v>47188776</v>
      </c>
      <c r="G48" s="219">
        <f t="shared" si="6"/>
        <v>51956529</v>
      </c>
      <c r="H48" s="220">
        <f t="shared" si="6"/>
        <v>-6218159</v>
      </c>
      <c r="I48" s="220">
        <f t="shared" si="6"/>
        <v>-8150741</v>
      </c>
      <c r="J48" s="220">
        <f t="shared" si="6"/>
        <v>37587629</v>
      </c>
      <c r="K48" s="220">
        <f t="shared" si="6"/>
        <v>-12089711</v>
      </c>
      <c r="L48" s="220">
        <f t="shared" si="6"/>
        <v>3587357</v>
      </c>
      <c r="M48" s="219">
        <f t="shared" si="6"/>
        <v>-8958093</v>
      </c>
      <c r="N48" s="219">
        <f t="shared" si="6"/>
        <v>-17460447</v>
      </c>
      <c r="O48" s="220">
        <f t="shared" si="6"/>
        <v>0</v>
      </c>
      <c r="P48" s="220">
        <f t="shared" si="6"/>
        <v>-6937138</v>
      </c>
      <c r="Q48" s="220">
        <f t="shared" si="6"/>
        <v>8480266</v>
      </c>
      <c r="R48" s="220">
        <f t="shared" si="6"/>
        <v>1543128</v>
      </c>
      <c r="S48" s="220">
        <f t="shared" si="6"/>
        <v>-16483708</v>
      </c>
      <c r="T48" s="219">
        <f t="shared" si="6"/>
        <v>-11069731</v>
      </c>
      <c r="U48" s="219">
        <f t="shared" si="6"/>
        <v>-14807881</v>
      </c>
      <c r="V48" s="220">
        <f t="shared" si="6"/>
        <v>-42361320</v>
      </c>
      <c r="W48" s="220">
        <f t="shared" si="6"/>
        <v>-20691010</v>
      </c>
      <c r="X48" s="220">
        <f t="shared" si="6"/>
        <v>36285706</v>
      </c>
      <c r="Y48" s="220">
        <f t="shared" si="6"/>
        <v>-56976716</v>
      </c>
      <c r="Z48" s="221">
        <f>+IF(X48&lt;&gt;0,+(Y48/X48)*100,0)</f>
        <v>-157.0224815248186</v>
      </c>
      <c r="AA48" s="222">
        <f>SUM(AA46:AA47)</f>
        <v>47188776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1406362</v>
      </c>
      <c r="D5" s="153">
        <f>SUM(D6:D8)</f>
        <v>0</v>
      </c>
      <c r="E5" s="154">
        <f t="shared" si="0"/>
        <v>0</v>
      </c>
      <c r="F5" s="100">
        <f t="shared" si="0"/>
        <v>1975000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1975000</v>
      </c>
    </row>
    <row r="6" spans="1:27" ht="13.5">
      <c r="A6" s="138" t="s">
        <v>75</v>
      </c>
      <c r="B6" s="136"/>
      <c r="C6" s="155"/>
      <c r="D6" s="155"/>
      <c r="E6" s="156"/>
      <c r="F6" s="60">
        <v>1385000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1385000</v>
      </c>
    </row>
    <row r="7" spans="1:27" ht="13.5">
      <c r="A7" s="138" t="s">
        <v>76</v>
      </c>
      <c r="B7" s="136"/>
      <c r="C7" s="157">
        <v>620488</v>
      </c>
      <c r="D7" s="157"/>
      <c r="E7" s="158"/>
      <c r="F7" s="159">
        <v>580000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580000</v>
      </c>
    </row>
    <row r="8" spans="1:27" ht="13.5">
      <c r="A8" s="138" t="s">
        <v>77</v>
      </c>
      <c r="B8" s="136"/>
      <c r="C8" s="155">
        <v>785874</v>
      </c>
      <c r="D8" s="155"/>
      <c r="E8" s="156"/>
      <c r="F8" s="60">
        <v>10000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10000</v>
      </c>
    </row>
    <row r="9" spans="1:27" ht="13.5">
      <c r="A9" s="135" t="s">
        <v>78</v>
      </c>
      <c r="B9" s="136"/>
      <c r="C9" s="153">
        <f aca="true" t="shared" si="1" ref="C9:Y9">SUM(C10:C14)</f>
        <v>341437</v>
      </c>
      <c r="D9" s="153">
        <f>SUM(D10:D14)</f>
        <v>0</v>
      </c>
      <c r="E9" s="154">
        <f t="shared" si="1"/>
        <v>0</v>
      </c>
      <c r="F9" s="100">
        <f t="shared" si="1"/>
        <v>572785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572785</v>
      </c>
    </row>
    <row r="10" spans="1:27" ht="13.5">
      <c r="A10" s="138" t="s">
        <v>79</v>
      </c>
      <c r="B10" s="136"/>
      <c r="C10" s="155">
        <v>341437</v>
      </c>
      <c r="D10" s="155"/>
      <c r="E10" s="156"/>
      <c r="F10" s="60">
        <v>572785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572785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36759217</v>
      </c>
      <c r="D15" s="153">
        <f>SUM(D16:D18)</f>
        <v>0</v>
      </c>
      <c r="E15" s="154">
        <f t="shared" si="2"/>
        <v>0</v>
      </c>
      <c r="F15" s="100">
        <f t="shared" si="2"/>
        <v>36329600</v>
      </c>
      <c r="G15" s="100">
        <f t="shared" si="2"/>
        <v>3263948</v>
      </c>
      <c r="H15" s="100">
        <f t="shared" si="2"/>
        <v>784503</v>
      </c>
      <c r="I15" s="100">
        <f t="shared" si="2"/>
        <v>1020330</v>
      </c>
      <c r="J15" s="100">
        <f t="shared" si="2"/>
        <v>5068781</v>
      </c>
      <c r="K15" s="100">
        <f t="shared" si="2"/>
        <v>1759764</v>
      </c>
      <c r="L15" s="100">
        <f t="shared" si="2"/>
        <v>757049</v>
      </c>
      <c r="M15" s="100">
        <f t="shared" si="2"/>
        <v>2664441</v>
      </c>
      <c r="N15" s="100">
        <f t="shared" si="2"/>
        <v>5181254</v>
      </c>
      <c r="O15" s="100">
        <f t="shared" si="2"/>
        <v>1239477</v>
      </c>
      <c r="P15" s="100">
        <f t="shared" si="2"/>
        <v>101887</v>
      </c>
      <c r="Q15" s="100">
        <f t="shared" si="2"/>
        <v>3552221</v>
      </c>
      <c r="R15" s="100">
        <f t="shared" si="2"/>
        <v>4893585</v>
      </c>
      <c r="S15" s="100">
        <f t="shared" si="2"/>
        <v>2632765</v>
      </c>
      <c r="T15" s="100">
        <f t="shared" si="2"/>
        <v>4027806</v>
      </c>
      <c r="U15" s="100">
        <f t="shared" si="2"/>
        <v>2473804</v>
      </c>
      <c r="V15" s="100">
        <f t="shared" si="2"/>
        <v>9134375</v>
      </c>
      <c r="W15" s="100">
        <f t="shared" si="2"/>
        <v>24277995</v>
      </c>
      <c r="X15" s="100">
        <f t="shared" si="2"/>
        <v>33701600</v>
      </c>
      <c r="Y15" s="100">
        <f t="shared" si="2"/>
        <v>-9423605</v>
      </c>
      <c r="Z15" s="137">
        <f>+IF(X15&lt;&gt;0,+(Y15/X15)*100,0)</f>
        <v>-27.961892016996227</v>
      </c>
      <c r="AA15" s="102">
        <f>SUM(AA16:AA18)</f>
        <v>36329600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3263948</v>
      </c>
      <c r="H16" s="60">
        <v>784503</v>
      </c>
      <c r="I16" s="60">
        <v>1020330</v>
      </c>
      <c r="J16" s="60">
        <v>5068781</v>
      </c>
      <c r="K16" s="60">
        <v>1759764</v>
      </c>
      <c r="L16" s="60">
        <v>757049</v>
      </c>
      <c r="M16" s="60">
        <v>2664441</v>
      </c>
      <c r="N16" s="60">
        <v>5181254</v>
      </c>
      <c r="O16" s="60">
        <v>1239477</v>
      </c>
      <c r="P16" s="60"/>
      <c r="Q16" s="60"/>
      <c r="R16" s="60">
        <v>1239477</v>
      </c>
      <c r="S16" s="60"/>
      <c r="T16" s="60"/>
      <c r="U16" s="60"/>
      <c r="V16" s="60"/>
      <c r="W16" s="60">
        <v>11489512</v>
      </c>
      <c r="X16" s="60">
        <v>33701600</v>
      </c>
      <c r="Y16" s="60">
        <v>-22212088</v>
      </c>
      <c r="Z16" s="140">
        <v>-65.91</v>
      </c>
      <c r="AA16" s="62"/>
    </row>
    <row r="17" spans="1:27" ht="13.5">
      <c r="A17" s="138" t="s">
        <v>86</v>
      </c>
      <c r="B17" s="136"/>
      <c r="C17" s="155">
        <v>36759217</v>
      </c>
      <c r="D17" s="155"/>
      <c r="E17" s="156"/>
      <c r="F17" s="60">
        <v>36329600</v>
      </c>
      <c r="G17" s="60"/>
      <c r="H17" s="60"/>
      <c r="I17" s="60"/>
      <c r="J17" s="60"/>
      <c r="K17" s="60"/>
      <c r="L17" s="60"/>
      <c r="M17" s="60"/>
      <c r="N17" s="60"/>
      <c r="O17" s="60"/>
      <c r="P17" s="60">
        <v>101887</v>
      </c>
      <c r="Q17" s="60">
        <v>3552221</v>
      </c>
      <c r="R17" s="60">
        <v>3654108</v>
      </c>
      <c r="S17" s="60">
        <v>2632765</v>
      </c>
      <c r="T17" s="60">
        <v>4027806</v>
      </c>
      <c r="U17" s="60">
        <v>2473804</v>
      </c>
      <c r="V17" s="60">
        <v>9134375</v>
      </c>
      <c r="W17" s="60">
        <v>12788483</v>
      </c>
      <c r="X17" s="60"/>
      <c r="Y17" s="60">
        <v>12788483</v>
      </c>
      <c r="Z17" s="140"/>
      <c r="AA17" s="62">
        <v>36329600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38507016</v>
      </c>
      <c r="D25" s="217">
        <f>+D5+D9+D15+D19+D24</f>
        <v>0</v>
      </c>
      <c r="E25" s="230">
        <f t="shared" si="4"/>
        <v>0</v>
      </c>
      <c r="F25" s="219">
        <f t="shared" si="4"/>
        <v>38877385</v>
      </c>
      <c r="G25" s="219">
        <f t="shared" si="4"/>
        <v>3263948</v>
      </c>
      <c r="H25" s="219">
        <f t="shared" si="4"/>
        <v>784503</v>
      </c>
      <c r="I25" s="219">
        <f t="shared" si="4"/>
        <v>1020330</v>
      </c>
      <c r="J25" s="219">
        <f t="shared" si="4"/>
        <v>5068781</v>
      </c>
      <c r="K25" s="219">
        <f t="shared" si="4"/>
        <v>1759764</v>
      </c>
      <c r="L25" s="219">
        <f t="shared" si="4"/>
        <v>757049</v>
      </c>
      <c r="M25" s="219">
        <f t="shared" si="4"/>
        <v>2664441</v>
      </c>
      <c r="N25" s="219">
        <f t="shared" si="4"/>
        <v>5181254</v>
      </c>
      <c r="O25" s="219">
        <f t="shared" si="4"/>
        <v>1239477</v>
      </c>
      <c r="P25" s="219">
        <f t="shared" si="4"/>
        <v>101887</v>
      </c>
      <c r="Q25" s="219">
        <f t="shared" si="4"/>
        <v>3552221</v>
      </c>
      <c r="R25" s="219">
        <f t="shared" si="4"/>
        <v>4893585</v>
      </c>
      <c r="S25" s="219">
        <f t="shared" si="4"/>
        <v>2632765</v>
      </c>
      <c r="T25" s="219">
        <f t="shared" si="4"/>
        <v>4027806</v>
      </c>
      <c r="U25" s="219">
        <f t="shared" si="4"/>
        <v>2473804</v>
      </c>
      <c r="V25" s="219">
        <f t="shared" si="4"/>
        <v>9134375</v>
      </c>
      <c r="W25" s="219">
        <f t="shared" si="4"/>
        <v>24277995</v>
      </c>
      <c r="X25" s="219">
        <f t="shared" si="4"/>
        <v>33701600</v>
      </c>
      <c r="Y25" s="219">
        <f t="shared" si="4"/>
        <v>-9423605</v>
      </c>
      <c r="Z25" s="231">
        <f>+IF(X25&lt;&gt;0,+(Y25/X25)*100,0)</f>
        <v>-27.961892016996227</v>
      </c>
      <c r="AA25" s="232">
        <f>+AA5+AA9+AA15+AA19+AA24</f>
        <v>38877385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38507016</v>
      </c>
      <c r="D28" s="155"/>
      <c r="E28" s="156"/>
      <c r="F28" s="60">
        <v>33278000</v>
      </c>
      <c r="G28" s="60">
        <v>3263948</v>
      </c>
      <c r="H28" s="60">
        <v>784503</v>
      </c>
      <c r="I28" s="60">
        <v>1020330</v>
      </c>
      <c r="J28" s="60">
        <v>5068781</v>
      </c>
      <c r="K28" s="60">
        <v>1759764</v>
      </c>
      <c r="L28" s="60">
        <v>757049</v>
      </c>
      <c r="M28" s="60">
        <v>2664441</v>
      </c>
      <c r="N28" s="60">
        <v>5181254</v>
      </c>
      <c r="O28" s="60">
        <v>1239477</v>
      </c>
      <c r="P28" s="60">
        <v>101887</v>
      </c>
      <c r="Q28" s="60">
        <v>3552221</v>
      </c>
      <c r="R28" s="60">
        <v>4893585</v>
      </c>
      <c r="S28" s="60">
        <v>2632765</v>
      </c>
      <c r="T28" s="60">
        <v>4027806</v>
      </c>
      <c r="U28" s="60">
        <v>2473804</v>
      </c>
      <c r="V28" s="60">
        <v>9134375</v>
      </c>
      <c r="W28" s="60">
        <v>24277995</v>
      </c>
      <c r="X28" s="60">
        <v>33701600</v>
      </c>
      <c r="Y28" s="60">
        <v>-9423605</v>
      </c>
      <c r="Z28" s="140">
        <v>-27.96</v>
      </c>
      <c r="AA28" s="155">
        <v>33278000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38507016</v>
      </c>
      <c r="D32" s="210">
        <f>SUM(D28:D31)</f>
        <v>0</v>
      </c>
      <c r="E32" s="211">
        <f t="shared" si="5"/>
        <v>0</v>
      </c>
      <c r="F32" s="77">
        <f t="shared" si="5"/>
        <v>33278000</v>
      </c>
      <c r="G32" s="77">
        <f t="shared" si="5"/>
        <v>3263948</v>
      </c>
      <c r="H32" s="77">
        <f t="shared" si="5"/>
        <v>784503</v>
      </c>
      <c r="I32" s="77">
        <f t="shared" si="5"/>
        <v>1020330</v>
      </c>
      <c r="J32" s="77">
        <f t="shared" si="5"/>
        <v>5068781</v>
      </c>
      <c r="K32" s="77">
        <f t="shared" si="5"/>
        <v>1759764</v>
      </c>
      <c r="L32" s="77">
        <f t="shared" si="5"/>
        <v>757049</v>
      </c>
      <c r="M32" s="77">
        <f t="shared" si="5"/>
        <v>2664441</v>
      </c>
      <c r="N32" s="77">
        <f t="shared" si="5"/>
        <v>5181254</v>
      </c>
      <c r="O32" s="77">
        <f t="shared" si="5"/>
        <v>1239477</v>
      </c>
      <c r="P32" s="77">
        <f t="shared" si="5"/>
        <v>101887</v>
      </c>
      <c r="Q32" s="77">
        <f t="shared" si="5"/>
        <v>3552221</v>
      </c>
      <c r="R32" s="77">
        <f t="shared" si="5"/>
        <v>4893585</v>
      </c>
      <c r="S32" s="77">
        <f t="shared" si="5"/>
        <v>2632765</v>
      </c>
      <c r="T32" s="77">
        <f t="shared" si="5"/>
        <v>4027806</v>
      </c>
      <c r="U32" s="77">
        <f t="shared" si="5"/>
        <v>2473804</v>
      </c>
      <c r="V32" s="77">
        <f t="shared" si="5"/>
        <v>9134375</v>
      </c>
      <c r="W32" s="77">
        <f t="shared" si="5"/>
        <v>24277995</v>
      </c>
      <c r="X32" s="77">
        <f t="shared" si="5"/>
        <v>33701600</v>
      </c>
      <c r="Y32" s="77">
        <f t="shared" si="5"/>
        <v>-9423605</v>
      </c>
      <c r="Z32" s="212">
        <f>+IF(X32&lt;&gt;0,+(Y32/X32)*100,0)</f>
        <v>-27.961892016996227</v>
      </c>
      <c r="AA32" s="79">
        <f>SUM(AA28:AA31)</f>
        <v>33278000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>
        <v>5599385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5599385</v>
      </c>
    </row>
    <row r="36" spans="1:27" ht="13.5">
      <c r="A36" s="238" t="s">
        <v>139</v>
      </c>
      <c r="B36" s="149"/>
      <c r="C36" s="222">
        <f aca="true" t="shared" si="6" ref="C36:Y36">SUM(C32:C35)</f>
        <v>38507016</v>
      </c>
      <c r="D36" s="222">
        <f>SUM(D32:D35)</f>
        <v>0</v>
      </c>
      <c r="E36" s="218">
        <f t="shared" si="6"/>
        <v>0</v>
      </c>
      <c r="F36" s="220">
        <f t="shared" si="6"/>
        <v>38877385</v>
      </c>
      <c r="G36" s="220">
        <f t="shared" si="6"/>
        <v>3263948</v>
      </c>
      <c r="H36" s="220">
        <f t="shared" si="6"/>
        <v>784503</v>
      </c>
      <c r="I36" s="220">
        <f t="shared" si="6"/>
        <v>1020330</v>
      </c>
      <c r="J36" s="220">
        <f t="shared" si="6"/>
        <v>5068781</v>
      </c>
      <c r="K36" s="220">
        <f t="shared" si="6"/>
        <v>1759764</v>
      </c>
      <c r="L36" s="220">
        <f t="shared" si="6"/>
        <v>757049</v>
      </c>
      <c r="M36" s="220">
        <f t="shared" si="6"/>
        <v>2664441</v>
      </c>
      <c r="N36" s="220">
        <f t="shared" si="6"/>
        <v>5181254</v>
      </c>
      <c r="O36" s="220">
        <f t="shared" si="6"/>
        <v>1239477</v>
      </c>
      <c r="P36" s="220">
        <f t="shared" si="6"/>
        <v>101887</v>
      </c>
      <c r="Q36" s="220">
        <f t="shared" si="6"/>
        <v>3552221</v>
      </c>
      <c r="R36" s="220">
        <f t="shared" si="6"/>
        <v>4893585</v>
      </c>
      <c r="S36" s="220">
        <f t="shared" si="6"/>
        <v>2632765</v>
      </c>
      <c r="T36" s="220">
        <f t="shared" si="6"/>
        <v>4027806</v>
      </c>
      <c r="U36" s="220">
        <f t="shared" si="6"/>
        <v>2473804</v>
      </c>
      <c r="V36" s="220">
        <f t="shared" si="6"/>
        <v>9134375</v>
      </c>
      <c r="W36" s="220">
        <f t="shared" si="6"/>
        <v>24277995</v>
      </c>
      <c r="X36" s="220">
        <f t="shared" si="6"/>
        <v>33701600</v>
      </c>
      <c r="Y36" s="220">
        <f t="shared" si="6"/>
        <v>-9423605</v>
      </c>
      <c r="Z36" s="221">
        <f>+IF(X36&lt;&gt;0,+(Y36/X36)*100,0)</f>
        <v>-27.961892016996227</v>
      </c>
      <c r="AA36" s="239">
        <f>SUM(AA32:AA35)</f>
        <v>38877385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646757</v>
      </c>
      <c r="D6" s="155"/>
      <c r="E6" s="59"/>
      <c r="F6" s="60">
        <v>4666833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4666833</v>
      </c>
      <c r="Y6" s="60">
        <v>-4666833</v>
      </c>
      <c r="Z6" s="140">
        <v>-100</v>
      </c>
      <c r="AA6" s="62">
        <v>4666833</v>
      </c>
    </row>
    <row r="7" spans="1:27" ht="13.5">
      <c r="A7" s="249" t="s">
        <v>144</v>
      </c>
      <c r="B7" s="182"/>
      <c r="C7" s="155">
        <v>9053077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1544820</v>
      </c>
      <c r="D8" s="155"/>
      <c r="E8" s="59"/>
      <c r="F8" s="60">
        <v>2974123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2974123</v>
      </c>
      <c r="Y8" s="60">
        <v>-2974123</v>
      </c>
      <c r="Z8" s="140">
        <v>-100</v>
      </c>
      <c r="AA8" s="62">
        <v>2974123</v>
      </c>
    </row>
    <row r="9" spans="1:27" ht="13.5">
      <c r="A9" s="249" t="s">
        <v>146</v>
      </c>
      <c r="B9" s="182"/>
      <c r="C9" s="155">
        <v>25399476</v>
      </c>
      <c r="D9" s="155"/>
      <c r="E9" s="59"/>
      <c r="F9" s="60">
        <v>2556130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2556130</v>
      </c>
      <c r="Y9" s="60">
        <v>-2556130</v>
      </c>
      <c r="Z9" s="140">
        <v>-100</v>
      </c>
      <c r="AA9" s="62">
        <v>2556130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520855</v>
      </c>
      <c r="D11" s="155"/>
      <c r="E11" s="59"/>
      <c r="F11" s="60">
        <v>595375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595375</v>
      </c>
      <c r="Y11" s="60">
        <v>-595375</v>
      </c>
      <c r="Z11" s="140">
        <v>-100</v>
      </c>
      <c r="AA11" s="62">
        <v>595375</v>
      </c>
    </row>
    <row r="12" spans="1:27" ht="13.5">
      <c r="A12" s="250" t="s">
        <v>56</v>
      </c>
      <c r="B12" s="251"/>
      <c r="C12" s="168">
        <f aca="true" t="shared" si="0" ref="C12:Y12">SUM(C6:C11)</f>
        <v>37164985</v>
      </c>
      <c r="D12" s="168">
        <f>SUM(D6:D11)</f>
        <v>0</v>
      </c>
      <c r="E12" s="72">
        <f t="shared" si="0"/>
        <v>0</v>
      </c>
      <c r="F12" s="73">
        <f t="shared" si="0"/>
        <v>10792461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10792461</v>
      </c>
      <c r="Y12" s="73">
        <f t="shared" si="0"/>
        <v>-10792461</v>
      </c>
      <c r="Z12" s="170">
        <f>+IF(X12&lt;&gt;0,+(Y12/X12)*100,0)</f>
        <v>-100</v>
      </c>
      <c r="AA12" s="74">
        <f>SUM(AA6:AA11)</f>
        <v>10792461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11461003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343005648</v>
      </c>
      <c r="D19" s="155"/>
      <c r="E19" s="59"/>
      <c r="F19" s="60">
        <v>392464166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392464166</v>
      </c>
      <c r="Y19" s="60">
        <v>-392464166</v>
      </c>
      <c r="Z19" s="140">
        <v>-100</v>
      </c>
      <c r="AA19" s="62">
        <v>392464166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354466651</v>
      </c>
      <c r="D24" s="168">
        <f>SUM(D15:D23)</f>
        <v>0</v>
      </c>
      <c r="E24" s="76">
        <f t="shared" si="1"/>
        <v>0</v>
      </c>
      <c r="F24" s="77">
        <f t="shared" si="1"/>
        <v>392464166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392464166</v>
      </c>
      <c r="Y24" s="77">
        <f t="shared" si="1"/>
        <v>-392464166</v>
      </c>
      <c r="Z24" s="212">
        <f>+IF(X24&lt;&gt;0,+(Y24/X24)*100,0)</f>
        <v>-100</v>
      </c>
      <c r="AA24" s="79">
        <f>SUM(AA15:AA23)</f>
        <v>392464166</v>
      </c>
    </row>
    <row r="25" spans="1:27" ht="13.5">
      <c r="A25" s="250" t="s">
        <v>159</v>
      </c>
      <c r="B25" s="251"/>
      <c r="C25" s="168">
        <f aca="true" t="shared" si="2" ref="C25:Y25">+C12+C24</f>
        <v>391631636</v>
      </c>
      <c r="D25" s="168">
        <f>+D12+D24</f>
        <v>0</v>
      </c>
      <c r="E25" s="72">
        <f t="shared" si="2"/>
        <v>0</v>
      </c>
      <c r="F25" s="73">
        <f t="shared" si="2"/>
        <v>403256627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403256627</v>
      </c>
      <c r="Y25" s="73">
        <f t="shared" si="2"/>
        <v>-403256627</v>
      </c>
      <c r="Z25" s="170">
        <f>+IF(X25&lt;&gt;0,+(Y25/X25)*100,0)</f>
        <v>-100</v>
      </c>
      <c r="AA25" s="74">
        <f>+AA12+AA24</f>
        <v>403256627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45125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11618217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54770050</v>
      </c>
      <c r="D32" s="155"/>
      <c r="E32" s="59"/>
      <c r="F32" s="60">
        <v>28191811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28191811</v>
      </c>
      <c r="Y32" s="60">
        <v>-28191811</v>
      </c>
      <c r="Z32" s="140">
        <v>-100</v>
      </c>
      <c r="AA32" s="62">
        <v>28191811</v>
      </c>
    </row>
    <row r="33" spans="1:27" ht="13.5">
      <c r="A33" s="249" t="s">
        <v>165</v>
      </c>
      <c r="B33" s="182"/>
      <c r="C33" s="155">
        <v>3868854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70302246</v>
      </c>
      <c r="D34" s="168">
        <f>SUM(D29:D33)</f>
        <v>0</v>
      </c>
      <c r="E34" s="72">
        <f t="shared" si="3"/>
        <v>0</v>
      </c>
      <c r="F34" s="73">
        <f t="shared" si="3"/>
        <v>28191811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28191811</v>
      </c>
      <c r="Y34" s="73">
        <f t="shared" si="3"/>
        <v>-28191811</v>
      </c>
      <c r="Z34" s="170">
        <f>+IF(X34&lt;&gt;0,+(Y34/X34)*100,0)</f>
        <v>-100</v>
      </c>
      <c r="AA34" s="74">
        <f>SUM(AA29:AA33)</f>
        <v>28191811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1984346</v>
      </c>
      <c r="D37" s="155"/>
      <c r="E37" s="59"/>
      <c r="F37" s="60">
        <v>8741167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8741167</v>
      </c>
      <c r="Y37" s="60">
        <v>-8741167</v>
      </c>
      <c r="Z37" s="140">
        <v>-100</v>
      </c>
      <c r="AA37" s="62">
        <v>8741167</v>
      </c>
    </row>
    <row r="38" spans="1:27" ht="13.5">
      <c r="A38" s="249" t="s">
        <v>165</v>
      </c>
      <c r="B38" s="182"/>
      <c r="C38" s="155">
        <v>6273824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8258170</v>
      </c>
      <c r="D39" s="168">
        <f>SUM(D37:D38)</f>
        <v>0</v>
      </c>
      <c r="E39" s="76">
        <f t="shared" si="4"/>
        <v>0</v>
      </c>
      <c r="F39" s="77">
        <f t="shared" si="4"/>
        <v>8741167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8741167</v>
      </c>
      <c r="Y39" s="77">
        <f t="shared" si="4"/>
        <v>-8741167</v>
      </c>
      <c r="Z39" s="212">
        <f>+IF(X39&lt;&gt;0,+(Y39/X39)*100,0)</f>
        <v>-100</v>
      </c>
      <c r="AA39" s="79">
        <f>SUM(AA37:AA38)</f>
        <v>8741167</v>
      </c>
    </row>
    <row r="40" spans="1:27" ht="13.5">
      <c r="A40" s="250" t="s">
        <v>167</v>
      </c>
      <c r="B40" s="251"/>
      <c r="C40" s="168">
        <f aca="true" t="shared" si="5" ref="C40:Y40">+C34+C39</f>
        <v>78560416</v>
      </c>
      <c r="D40" s="168">
        <f>+D34+D39</f>
        <v>0</v>
      </c>
      <c r="E40" s="72">
        <f t="shared" si="5"/>
        <v>0</v>
      </c>
      <c r="F40" s="73">
        <f t="shared" si="5"/>
        <v>36932978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36932978</v>
      </c>
      <c r="Y40" s="73">
        <f t="shared" si="5"/>
        <v>-36932978</v>
      </c>
      <c r="Z40" s="170">
        <f>+IF(X40&lt;&gt;0,+(Y40/X40)*100,0)</f>
        <v>-100</v>
      </c>
      <c r="AA40" s="74">
        <f>+AA34+AA39</f>
        <v>36932978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313071220</v>
      </c>
      <c r="D42" s="257">
        <f>+D25-D40</f>
        <v>0</v>
      </c>
      <c r="E42" s="258">
        <f t="shared" si="6"/>
        <v>0</v>
      </c>
      <c r="F42" s="259">
        <f t="shared" si="6"/>
        <v>366323649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366323649</v>
      </c>
      <c r="Y42" s="259">
        <f t="shared" si="6"/>
        <v>-366323649</v>
      </c>
      <c r="Z42" s="260">
        <f>+IF(X42&lt;&gt;0,+(Y42/X42)*100,0)</f>
        <v>-100</v>
      </c>
      <c r="AA42" s="261">
        <f>+AA25-AA40</f>
        <v>366323649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313071220</v>
      </c>
      <c r="D45" s="155"/>
      <c r="E45" s="59"/>
      <c r="F45" s="60">
        <v>366323649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366323649</v>
      </c>
      <c r="Y45" s="60">
        <v>-366323649</v>
      </c>
      <c r="Z45" s="139">
        <v>-100</v>
      </c>
      <c r="AA45" s="62">
        <v>366323649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313071220</v>
      </c>
      <c r="D48" s="217">
        <f>SUM(D45:D47)</f>
        <v>0</v>
      </c>
      <c r="E48" s="264">
        <f t="shared" si="7"/>
        <v>0</v>
      </c>
      <c r="F48" s="219">
        <f t="shared" si="7"/>
        <v>366323649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366323649</v>
      </c>
      <c r="Y48" s="219">
        <f t="shared" si="7"/>
        <v>-366323649</v>
      </c>
      <c r="Z48" s="265">
        <f>+IF(X48&lt;&gt;0,+(Y48/X48)*100,0)</f>
        <v>-100</v>
      </c>
      <c r="AA48" s="232">
        <f>SUM(AA45:AA47)</f>
        <v>366323649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3962250</v>
      </c>
      <c r="D6" s="155"/>
      <c r="E6" s="59"/>
      <c r="F6" s="60">
        <v>6031008</v>
      </c>
      <c r="G6" s="60">
        <v>121048</v>
      </c>
      <c r="H6" s="60">
        <v>177982</v>
      </c>
      <c r="I6" s="60">
        <v>229496</v>
      </c>
      <c r="J6" s="60">
        <v>528526</v>
      </c>
      <c r="K6" s="60">
        <v>2511021</v>
      </c>
      <c r="L6" s="60">
        <v>117467</v>
      </c>
      <c r="M6" s="60">
        <v>1340059</v>
      </c>
      <c r="N6" s="60">
        <v>3968547</v>
      </c>
      <c r="O6" s="60">
        <v>141790</v>
      </c>
      <c r="P6" s="60">
        <v>445393</v>
      </c>
      <c r="Q6" s="60">
        <v>170581</v>
      </c>
      <c r="R6" s="60">
        <v>757764</v>
      </c>
      <c r="S6" s="60">
        <v>85327</v>
      </c>
      <c r="T6" s="60">
        <v>220719</v>
      </c>
      <c r="U6" s="60">
        <v>172957</v>
      </c>
      <c r="V6" s="60">
        <v>479003</v>
      </c>
      <c r="W6" s="60">
        <v>5733840</v>
      </c>
      <c r="X6" s="60">
        <v>6031008</v>
      </c>
      <c r="Y6" s="60">
        <v>-297168</v>
      </c>
      <c r="Z6" s="140">
        <v>-4.93</v>
      </c>
      <c r="AA6" s="62">
        <v>6031008</v>
      </c>
    </row>
    <row r="7" spans="1:27" ht="13.5">
      <c r="A7" s="249" t="s">
        <v>32</v>
      </c>
      <c r="B7" s="182"/>
      <c r="C7" s="155"/>
      <c r="D7" s="155"/>
      <c r="E7" s="59"/>
      <c r="F7" s="60">
        <v>1090008</v>
      </c>
      <c r="G7" s="60">
        <v>15103</v>
      </c>
      <c r="H7" s="60">
        <v>32118</v>
      </c>
      <c r="I7" s="60">
        <v>6979</v>
      </c>
      <c r="J7" s="60">
        <v>54200</v>
      </c>
      <c r="K7" s="60">
        <v>6655</v>
      </c>
      <c r="L7" s="60">
        <v>18842</v>
      </c>
      <c r="M7" s="60">
        <v>23093</v>
      </c>
      <c r="N7" s="60">
        <v>48590</v>
      </c>
      <c r="O7" s="60">
        <v>12987</v>
      </c>
      <c r="P7" s="60">
        <v>25912</v>
      </c>
      <c r="Q7" s="60">
        <v>20376</v>
      </c>
      <c r="R7" s="60">
        <v>59275</v>
      </c>
      <c r="S7" s="60">
        <v>18113</v>
      </c>
      <c r="T7" s="60">
        <v>17532</v>
      </c>
      <c r="U7" s="60">
        <v>107033</v>
      </c>
      <c r="V7" s="60">
        <v>142678</v>
      </c>
      <c r="W7" s="60">
        <v>304743</v>
      </c>
      <c r="X7" s="60">
        <v>1090008</v>
      </c>
      <c r="Y7" s="60">
        <v>-785265</v>
      </c>
      <c r="Z7" s="140">
        <v>-72.04</v>
      </c>
      <c r="AA7" s="62">
        <v>1090008</v>
      </c>
    </row>
    <row r="8" spans="1:27" ht="13.5">
      <c r="A8" s="249" t="s">
        <v>178</v>
      </c>
      <c r="B8" s="182"/>
      <c r="C8" s="155">
        <v>200</v>
      </c>
      <c r="D8" s="155"/>
      <c r="E8" s="59"/>
      <c r="F8" s="60">
        <v>3527472</v>
      </c>
      <c r="G8" s="60">
        <v>41568</v>
      </c>
      <c r="H8" s="60">
        <v>37018</v>
      </c>
      <c r="I8" s="60">
        <v>4815</v>
      </c>
      <c r="J8" s="60">
        <v>83401</v>
      </c>
      <c r="K8" s="60">
        <v>11109379</v>
      </c>
      <c r="L8" s="60">
        <v>18941</v>
      </c>
      <c r="M8" s="60">
        <v>134513</v>
      </c>
      <c r="N8" s="60">
        <v>11262833</v>
      </c>
      <c r="O8" s="60">
        <v>134426</v>
      </c>
      <c r="P8" s="60">
        <v>387453</v>
      </c>
      <c r="Q8" s="60">
        <v>6925216</v>
      </c>
      <c r="R8" s="60">
        <v>7447095</v>
      </c>
      <c r="S8" s="60">
        <v>2179091</v>
      </c>
      <c r="T8" s="60">
        <v>479993</v>
      </c>
      <c r="U8" s="60">
        <v>289750</v>
      </c>
      <c r="V8" s="60">
        <v>2948834</v>
      </c>
      <c r="W8" s="60">
        <v>21742163</v>
      </c>
      <c r="X8" s="60">
        <v>3527472</v>
      </c>
      <c r="Y8" s="60">
        <v>18214691</v>
      </c>
      <c r="Z8" s="140">
        <v>516.37</v>
      </c>
      <c r="AA8" s="62">
        <v>3527472</v>
      </c>
    </row>
    <row r="9" spans="1:27" ht="13.5">
      <c r="A9" s="249" t="s">
        <v>179</v>
      </c>
      <c r="B9" s="182"/>
      <c r="C9" s="155">
        <v>89735755</v>
      </c>
      <c r="D9" s="155"/>
      <c r="E9" s="59"/>
      <c r="F9" s="60">
        <v>123363996</v>
      </c>
      <c r="G9" s="60">
        <v>52952000</v>
      </c>
      <c r="H9" s="60">
        <v>460000</v>
      </c>
      <c r="I9" s="60">
        <v>165000</v>
      </c>
      <c r="J9" s="60">
        <v>53577000</v>
      </c>
      <c r="K9" s="60"/>
      <c r="L9" s="60">
        <v>12228000</v>
      </c>
      <c r="M9" s="60"/>
      <c r="N9" s="60">
        <v>12228000</v>
      </c>
      <c r="O9" s="60">
        <v>27950000</v>
      </c>
      <c r="P9" s="60"/>
      <c r="Q9" s="60">
        <v>30137750</v>
      </c>
      <c r="R9" s="60">
        <v>58087750</v>
      </c>
      <c r="S9" s="60"/>
      <c r="T9" s="60"/>
      <c r="U9" s="60"/>
      <c r="V9" s="60"/>
      <c r="W9" s="60">
        <v>123892750</v>
      </c>
      <c r="X9" s="60">
        <v>123363996</v>
      </c>
      <c r="Y9" s="60">
        <v>528754</v>
      </c>
      <c r="Z9" s="140">
        <v>0.43</v>
      </c>
      <c r="AA9" s="62">
        <v>123363996</v>
      </c>
    </row>
    <row r="10" spans="1:27" ht="13.5">
      <c r="A10" s="249" t="s">
        <v>180</v>
      </c>
      <c r="B10" s="182"/>
      <c r="C10" s="155">
        <v>39573605</v>
      </c>
      <c r="D10" s="155"/>
      <c r="E10" s="59"/>
      <c r="F10" s="60">
        <v>33278004</v>
      </c>
      <c r="G10" s="60">
        <v>7068000</v>
      </c>
      <c r="H10" s="60"/>
      <c r="I10" s="60"/>
      <c r="J10" s="60">
        <v>7068000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7068000</v>
      </c>
      <c r="X10" s="60">
        <v>33278004</v>
      </c>
      <c r="Y10" s="60">
        <v>-26210004</v>
      </c>
      <c r="Z10" s="140">
        <v>-78.76</v>
      </c>
      <c r="AA10" s="62">
        <v>33278004</v>
      </c>
    </row>
    <row r="11" spans="1:27" ht="13.5">
      <c r="A11" s="249" t="s">
        <v>181</v>
      </c>
      <c r="B11" s="182"/>
      <c r="C11" s="155">
        <v>808186</v>
      </c>
      <c r="D11" s="155"/>
      <c r="E11" s="59"/>
      <c r="F11" s="60">
        <v>1500000</v>
      </c>
      <c r="G11" s="60"/>
      <c r="H11" s="60">
        <v>232</v>
      </c>
      <c r="I11" s="60">
        <v>166</v>
      </c>
      <c r="J11" s="60">
        <v>398</v>
      </c>
      <c r="K11" s="60">
        <v>123</v>
      </c>
      <c r="L11" s="60"/>
      <c r="M11" s="60">
        <v>57</v>
      </c>
      <c r="N11" s="60">
        <v>180</v>
      </c>
      <c r="O11" s="60">
        <v>15</v>
      </c>
      <c r="P11" s="60">
        <v>31</v>
      </c>
      <c r="Q11" s="60">
        <v>78</v>
      </c>
      <c r="R11" s="60">
        <v>124</v>
      </c>
      <c r="S11" s="60">
        <v>180</v>
      </c>
      <c r="T11" s="60">
        <v>139</v>
      </c>
      <c r="U11" s="60">
        <v>12</v>
      </c>
      <c r="V11" s="60">
        <v>331</v>
      </c>
      <c r="W11" s="60">
        <v>1033</v>
      </c>
      <c r="X11" s="60">
        <v>1500000</v>
      </c>
      <c r="Y11" s="60">
        <v>-1498967</v>
      </c>
      <c r="Z11" s="140">
        <v>-99.93</v>
      </c>
      <c r="AA11" s="62">
        <v>1500000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-90436324</v>
      </c>
      <c r="D14" s="155"/>
      <c r="E14" s="59"/>
      <c r="F14" s="60">
        <v>-126998040</v>
      </c>
      <c r="G14" s="60">
        <v>-16457400</v>
      </c>
      <c r="H14" s="60">
        <v>-7000510</v>
      </c>
      <c r="I14" s="60">
        <v>-8580575</v>
      </c>
      <c r="J14" s="60">
        <v>-32038485</v>
      </c>
      <c r="K14" s="60">
        <v>-12632066</v>
      </c>
      <c r="L14" s="60">
        <v>-9111099</v>
      </c>
      <c r="M14" s="60">
        <v>-10100719</v>
      </c>
      <c r="N14" s="60">
        <v>-31843884</v>
      </c>
      <c r="O14" s="60">
        <v>-7116946</v>
      </c>
      <c r="P14" s="60">
        <v>-7163549</v>
      </c>
      <c r="Q14" s="60">
        <v>-13227574</v>
      </c>
      <c r="R14" s="60">
        <v>-27508069</v>
      </c>
      <c r="S14" s="60">
        <v>-19090195</v>
      </c>
      <c r="T14" s="60">
        <v>-1082317</v>
      </c>
      <c r="U14" s="60">
        <v>-13784661</v>
      </c>
      <c r="V14" s="60">
        <v>-33957173</v>
      </c>
      <c r="W14" s="60">
        <v>-125347611</v>
      </c>
      <c r="X14" s="60">
        <v>-126998040</v>
      </c>
      <c r="Y14" s="60">
        <v>1650429</v>
      </c>
      <c r="Z14" s="140">
        <v>-1.3</v>
      </c>
      <c r="AA14" s="62">
        <v>-126998040</v>
      </c>
    </row>
    <row r="15" spans="1:27" ht="13.5">
      <c r="A15" s="249" t="s">
        <v>40</v>
      </c>
      <c r="B15" s="182"/>
      <c r="C15" s="155">
        <v>-10531675</v>
      </c>
      <c r="D15" s="155"/>
      <c r="E15" s="59"/>
      <c r="F15" s="60">
        <v>-39996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-39996</v>
      </c>
      <c r="Y15" s="60">
        <v>39996</v>
      </c>
      <c r="Z15" s="140">
        <v>-100</v>
      </c>
      <c r="AA15" s="62">
        <v>-39996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>
        <v>-242822</v>
      </c>
      <c r="L16" s="60">
        <v>-101322</v>
      </c>
      <c r="M16" s="60"/>
      <c r="N16" s="60">
        <v>-344144</v>
      </c>
      <c r="O16" s="60"/>
      <c r="P16" s="60">
        <v>-220183</v>
      </c>
      <c r="Q16" s="60">
        <v>-536914</v>
      </c>
      <c r="R16" s="60">
        <v>-757097</v>
      </c>
      <c r="S16" s="60">
        <v>-224900</v>
      </c>
      <c r="T16" s="60">
        <v>-40940</v>
      </c>
      <c r="U16" s="60">
        <v>-310955</v>
      </c>
      <c r="V16" s="60">
        <v>-576795</v>
      </c>
      <c r="W16" s="60">
        <v>-1678036</v>
      </c>
      <c r="X16" s="60"/>
      <c r="Y16" s="60">
        <v>-1678036</v>
      </c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33111997</v>
      </c>
      <c r="D17" s="168">
        <f t="shared" si="0"/>
        <v>0</v>
      </c>
      <c r="E17" s="72">
        <f t="shared" si="0"/>
        <v>0</v>
      </c>
      <c r="F17" s="73">
        <f t="shared" si="0"/>
        <v>41752452</v>
      </c>
      <c r="G17" s="73">
        <f t="shared" si="0"/>
        <v>43740319</v>
      </c>
      <c r="H17" s="73">
        <f t="shared" si="0"/>
        <v>-6293160</v>
      </c>
      <c r="I17" s="73">
        <f t="shared" si="0"/>
        <v>-8174119</v>
      </c>
      <c r="J17" s="73">
        <f t="shared" si="0"/>
        <v>29273040</v>
      </c>
      <c r="K17" s="73">
        <f t="shared" si="0"/>
        <v>752290</v>
      </c>
      <c r="L17" s="73">
        <f t="shared" si="0"/>
        <v>3170829</v>
      </c>
      <c r="M17" s="73">
        <f t="shared" si="0"/>
        <v>-8602997</v>
      </c>
      <c r="N17" s="73">
        <f t="shared" si="0"/>
        <v>-4679878</v>
      </c>
      <c r="O17" s="73">
        <f t="shared" si="0"/>
        <v>21122272</v>
      </c>
      <c r="P17" s="73">
        <f t="shared" si="0"/>
        <v>-6524943</v>
      </c>
      <c r="Q17" s="73">
        <f t="shared" si="0"/>
        <v>23489513</v>
      </c>
      <c r="R17" s="73">
        <f t="shared" si="0"/>
        <v>38086842</v>
      </c>
      <c r="S17" s="73">
        <f t="shared" si="0"/>
        <v>-17032384</v>
      </c>
      <c r="T17" s="73">
        <f t="shared" si="0"/>
        <v>-404874</v>
      </c>
      <c r="U17" s="73">
        <f t="shared" si="0"/>
        <v>-13525864</v>
      </c>
      <c r="V17" s="73">
        <f t="shared" si="0"/>
        <v>-30963122</v>
      </c>
      <c r="W17" s="73">
        <f t="shared" si="0"/>
        <v>31716882</v>
      </c>
      <c r="X17" s="73">
        <f t="shared" si="0"/>
        <v>41752452</v>
      </c>
      <c r="Y17" s="73">
        <f t="shared" si="0"/>
        <v>-10035570</v>
      </c>
      <c r="Z17" s="170">
        <f>+IF(X17&lt;&gt;0,+(Y17/X17)*100,0)</f>
        <v>-24.035881772883663</v>
      </c>
      <c r="AA17" s="74">
        <f>SUM(AA6:AA16)</f>
        <v>41752452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526585</v>
      </c>
      <c r="D21" s="155"/>
      <c r="E21" s="59"/>
      <c r="F21" s="60"/>
      <c r="G21" s="159">
        <v>466499</v>
      </c>
      <c r="H21" s="159"/>
      <c r="I21" s="159"/>
      <c r="J21" s="60">
        <v>466499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466499</v>
      </c>
      <c r="X21" s="60"/>
      <c r="Y21" s="159">
        <v>466499</v>
      </c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8247469</v>
      </c>
      <c r="D23" s="157"/>
      <c r="E23" s="59"/>
      <c r="F23" s="60"/>
      <c r="G23" s="159">
        <v>-1163628</v>
      </c>
      <c r="H23" s="159">
        <v>-208890</v>
      </c>
      <c r="I23" s="159">
        <v>-465984</v>
      </c>
      <c r="J23" s="60">
        <v>-1838502</v>
      </c>
      <c r="K23" s="159">
        <v>-493073</v>
      </c>
      <c r="L23" s="159">
        <v>-316715</v>
      </c>
      <c r="M23" s="60">
        <v>-317833</v>
      </c>
      <c r="N23" s="159">
        <v>-1127621</v>
      </c>
      <c r="O23" s="159">
        <v>-296071</v>
      </c>
      <c r="P23" s="159">
        <v>-126635</v>
      </c>
      <c r="Q23" s="60">
        <v>-908341</v>
      </c>
      <c r="R23" s="159">
        <v>-1331047</v>
      </c>
      <c r="S23" s="159">
        <v>19096019</v>
      </c>
      <c r="T23" s="60">
        <v>-63126</v>
      </c>
      <c r="U23" s="159">
        <v>-645237</v>
      </c>
      <c r="V23" s="159">
        <v>18387656</v>
      </c>
      <c r="W23" s="159">
        <v>14090486</v>
      </c>
      <c r="X23" s="60"/>
      <c r="Y23" s="159">
        <v>14090486</v>
      </c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-16682308</v>
      </c>
      <c r="H24" s="60">
        <v>-887699</v>
      </c>
      <c r="I24" s="60">
        <v>4147897</v>
      </c>
      <c r="J24" s="60">
        <v>-13422110</v>
      </c>
      <c r="K24" s="60">
        <v>5173507</v>
      </c>
      <c r="L24" s="60">
        <v>-4975094</v>
      </c>
      <c r="M24" s="60">
        <v>-5769076</v>
      </c>
      <c r="N24" s="60">
        <v>-5570663</v>
      </c>
      <c r="O24" s="60">
        <v>-8763924</v>
      </c>
      <c r="P24" s="60">
        <v>5413457</v>
      </c>
      <c r="Q24" s="60">
        <v>5716644</v>
      </c>
      <c r="R24" s="60">
        <v>2366177</v>
      </c>
      <c r="S24" s="60">
        <v>-36196491</v>
      </c>
      <c r="T24" s="60"/>
      <c r="U24" s="60">
        <v>16811699</v>
      </c>
      <c r="V24" s="60">
        <v>-19384792</v>
      </c>
      <c r="W24" s="60">
        <v>-36011388</v>
      </c>
      <c r="X24" s="60"/>
      <c r="Y24" s="60">
        <v>-36011388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-38295830</v>
      </c>
      <c r="D26" s="155"/>
      <c r="E26" s="59"/>
      <c r="F26" s="60">
        <v>33278000</v>
      </c>
      <c r="G26" s="60">
        <v>-1465790</v>
      </c>
      <c r="H26" s="60"/>
      <c r="I26" s="60"/>
      <c r="J26" s="60">
        <v>-1465790</v>
      </c>
      <c r="K26" s="60"/>
      <c r="L26" s="60"/>
      <c r="M26" s="60"/>
      <c r="N26" s="60"/>
      <c r="O26" s="60"/>
      <c r="P26" s="60"/>
      <c r="Q26" s="60"/>
      <c r="R26" s="60"/>
      <c r="S26" s="60">
        <v>-7895</v>
      </c>
      <c r="T26" s="60"/>
      <c r="U26" s="60"/>
      <c r="V26" s="60">
        <v>-7895</v>
      </c>
      <c r="W26" s="60">
        <v>-1473685</v>
      </c>
      <c r="X26" s="60">
        <v>33278000</v>
      </c>
      <c r="Y26" s="60">
        <v>-34751685</v>
      </c>
      <c r="Z26" s="140">
        <v>-104.43</v>
      </c>
      <c r="AA26" s="62">
        <v>33278000</v>
      </c>
    </row>
    <row r="27" spans="1:27" ht="13.5">
      <c r="A27" s="250" t="s">
        <v>192</v>
      </c>
      <c r="B27" s="251"/>
      <c r="C27" s="168">
        <f aca="true" t="shared" si="1" ref="C27:Y27">SUM(C21:C26)</f>
        <v>-29521776</v>
      </c>
      <c r="D27" s="168">
        <f>SUM(D21:D26)</f>
        <v>0</v>
      </c>
      <c r="E27" s="72">
        <f t="shared" si="1"/>
        <v>0</v>
      </c>
      <c r="F27" s="73">
        <f t="shared" si="1"/>
        <v>33278000</v>
      </c>
      <c r="G27" s="73">
        <f t="shared" si="1"/>
        <v>-18845227</v>
      </c>
      <c r="H27" s="73">
        <f t="shared" si="1"/>
        <v>-1096589</v>
      </c>
      <c r="I27" s="73">
        <f t="shared" si="1"/>
        <v>3681913</v>
      </c>
      <c r="J27" s="73">
        <f t="shared" si="1"/>
        <v>-16259903</v>
      </c>
      <c r="K27" s="73">
        <f t="shared" si="1"/>
        <v>4680434</v>
      </c>
      <c r="L27" s="73">
        <f t="shared" si="1"/>
        <v>-5291809</v>
      </c>
      <c r="M27" s="73">
        <f t="shared" si="1"/>
        <v>-6086909</v>
      </c>
      <c r="N27" s="73">
        <f t="shared" si="1"/>
        <v>-6698284</v>
      </c>
      <c r="O27" s="73">
        <f t="shared" si="1"/>
        <v>-9059995</v>
      </c>
      <c r="P27" s="73">
        <f t="shared" si="1"/>
        <v>5286822</v>
      </c>
      <c r="Q27" s="73">
        <f t="shared" si="1"/>
        <v>4808303</v>
      </c>
      <c r="R27" s="73">
        <f t="shared" si="1"/>
        <v>1035130</v>
      </c>
      <c r="S27" s="73">
        <f t="shared" si="1"/>
        <v>-17108367</v>
      </c>
      <c r="T27" s="73">
        <f t="shared" si="1"/>
        <v>-63126</v>
      </c>
      <c r="U27" s="73">
        <f t="shared" si="1"/>
        <v>16166462</v>
      </c>
      <c r="V27" s="73">
        <f t="shared" si="1"/>
        <v>-1005031</v>
      </c>
      <c r="W27" s="73">
        <f t="shared" si="1"/>
        <v>-22928088</v>
      </c>
      <c r="X27" s="73">
        <f t="shared" si="1"/>
        <v>33278000</v>
      </c>
      <c r="Y27" s="73">
        <f t="shared" si="1"/>
        <v>-56206088</v>
      </c>
      <c r="Z27" s="170">
        <f>+IF(X27&lt;&gt;0,+(Y27/X27)*100,0)</f>
        <v>-168.89863573532062</v>
      </c>
      <c r="AA27" s="74">
        <f>SUM(AA21:AA26)</f>
        <v>33278000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-8647188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-8647188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-5056967</v>
      </c>
      <c r="D38" s="153">
        <f>+D17+D27+D36</f>
        <v>0</v>
      </c>
      <c r="E38" s="99">
        <f t="shared" si="3"/>
        <v>0</v>
      </c>
      <c r="F38" s="100">
        <f t="shared" si="3"/>
        <v>75030452</v>
      </c>
      <c r="G38" s="100">
        <f t="shared" si="3"/>
        <v>24895092</v>
      </c>
      <c r="H38" s="100">
        <f t="shared" si="3"/>
        <v>-7389749</v>
      </c>
      <c r="I38" s="100">
        <f t="shared" si="3"/>
        <v>-4492206</v>
      </c>
      <c r="J38" s="100">
        <f t="shared" si="3"/>
        <v>13013137</v>
      </c>
      <c r="K38" s="100">
        <f t="shared" si="3"/>
        <v>5432724</v>
      </c>
      <c r="L38" s="100">
        <f t="shared" si="3"/>
        <v>-2120980</v>
      </c>
      <c r="M38" s="100">
        <f t="shared" si="3"/>
        <v>-14689906</v>
      </c>
      <c r="N38" s="100">
        <f t="shared" si="3"/>
        <v>-11378162</v>
      </c>
      <c r="O38" s="100">
        <f t="shared" si="3"/>
        <v>12062277</v>
      </c>
      <c r="P38" s="100">
        <f t="shared" si="3"/>
        <v>-1238121</v>
      </c>
      <c r="Q38" s="100">
        <f t="shared" si="3"/>
        <v>28297816</v>
      </c>
      <c r="R38" s="100">
        <f t="shared" si="3"/>
        <v>39121972</v>
      </c>
      <c r="S38" s="100">
        <f t="shared" si="3"/>
        <v>-34140751</v>
      </c>
      <c r="T38" s="100">
        <f t="shared" si="3"/>
        <v>-468000</v>
      </c>
      <c r="U38" s="100">
        <f t="shared" si="3"/>
        <v>2640598</v>
      </c>
      <c r="V38" s="100">
        <f t="shared" si="3"/>
        <v>-31968153</v>
      </c>
      <c r="W38" s="100">
        <f t="shared" si="3"/>
        <v>8788794</v>
      </c>
      <c r="X38" s="100">
        <f t="shared" si="3"/>
        <v>75030452</v>
      </c>
      <c r="Y38" s="100">
        <f t="shared" si="3"/>
        <v>-66241658</v>
      </c>
      <c r="Z38" s="137">
        <f>+IF(X38&lt;&gt;0,+(Y38/X38)*100,0)</f>
        <v>-88.2863640485599</v>
      </c>
      <c r="AA38" s="102">
        <f>+AA17+AA27+AA36</f>
        <v>75030452</v>
      </c>
    </row>
    <row r="39" spans="1:27" ht="13.5">
      <c r="A39" s="249" t="s">
        <v>200</v>
      </c>
      <c r="B39" s="182"/>
      <c r="C39" s="153">
        <v>14711046</v>
      </c>
      <c r="D39" s="153"/>
      <c r="E39" s="99"/>
      <c r="F39" s="100"/>
      <c r="G39" s="100">
        <v>2777139</v>
      </c>
      <c r="H39" s="100">
        <v>27672231</v>
      </c>
      <c r="I39" s="100">
        <v>20282482</v>
      </c>
      <c r="J39" s="100">
        <v>2777139</v>
      </c>
      <c r="K39" s="100">
        <v>15790276</v>
      </c>
      <c r="L39" s="100">
        <v>21223000</v>
      </c>
      <c r="M39" s="100">
        <v>19102020</v>
      </c>
      <c r="N39" s="100">
        <v>15790276</v>
      </c>
      <c r="O39" s="100">
        <v>4412114</v>
      </c>
      <c r="P39" s="100">
        <v>16474391</v>
      </c>
      <c r="Q39" s="100">
        <v>15236270</v>
      </c>
      <c r="R39" s="100">
        <v>4412114</v>
      </c>
      <c r="S39" s="100">
        <v>43534086</v>
      </c>
      <c r="T39" s="100">
        <v>9393335</v>
      </c>
      <c r="U39" s="100">
        <v>8925335</v>
      </c>
      <c r="V39" s="100">
        <v>43534086</v>
      </c>
      <c r="W39" s="100">
        <v>2777139</v>
      </c>
      <c r="X39" s="100"/>
      <c r="Y39" s="100">
        <v>2777139</v>
      </c>
      <c r="Z39" s="137"/>
      <c r="AA39" s="102"/>
    </row>
    <row r="40" spans="1:27" ht="13.5">
      <c r="A40" s="269" t="s">
        <v>201</v>
      </c>
      <c r="B40" s="256"/>
      <c r="C40" s="257">
        <v>9654079</v>
      </c>
      <c r="D40" s="257"/>
      <c r="E40" s="258"/>
      <c r="F40" s="259">
        <v>75030451</v>
      </c>
      <c r="G40" s="259">
        <v>27672231</v>
      </c>
      <c r="H40" s="259">
        <v>20282482</v>
      </c>
      <c r="I40" s="259">
        <v>15790276</v>
      </c>
      <c r="J40" s="259">
        <v>15790276</v>
      </c>
      <c r="K40" s="259">
        <v>21223000</v>
      </c>
      <c r="L40" s="259">
        <v>19102020</v>
      </c>
      <c r="M40" s="259">
        <v>4412114</v>
      </c>
      <c r="N40" s="259">
        <v>4412114</v>
      </c>
      <c r="O40" s="259">
        <v>16474391</v>
      </c>
      <c r="P40" s="259">
        <v>15236270</v>
      </c>
      <c r="Q40" s="259">
        <v>43534086</v>
      </c>
      <c r="R40" s="259">
        <v>16474391</v>
      </c>
      <c r="S40" s="259">
        <v>9393335</v>
      </c>
      <c r="T40" s="259">
        <v>8925335</v>
      </c>
      <c r="U40" s="259">
        <v>11565933</v>
      </c>
      <c r="V40" s="259">
        <v>11565933</v>
      </c>
      <c r="W40" s="259">
        <v>11565933</v>
      </c>
      <c r="X40" s="259">
        <v>75030451</v>
      </c>
      <c r="Y40" s="259">
        <v>-63464518</v>
      </c>
      <c r="Z40" s="260">
        <v>-84.59</v>
      </c>
      <c r="AA40" s="261">
        <v>75030451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38507016</v>
      </c>
      <c r="D5" s="200">
        <f t="shared" si="0"/>
        <v>0</v>
      </c>
      <c r="E5" s="106">
        <f t="shared" si="0"/>
        <v>0</v>
      </c>
      <c r="F5" s="106">
        <f t="shared" si="0"/>
        <v>38877385</v>
      </c>
      <c r="G5" s="106">
        <f t="shared" si="0"/>
        <v>3263948</v>
      </c>
      <c r="H5" s="106">
        <f t="shared" si="0"/>
        <v>784503</v>
      </c>
      <c r="I5" s="106">
        <f t="shared" si="0"/>
        <v>1020330</v>
      </c>
      <c r="J5" s="106">
        <f t="shared" si="0"/>
        <v>5068781</v>
      </c>
      <c r="K5" s="106">
        <f t="shared" si="0"/>
        <v>1759764</v>
      </c>
      <c r="L5" s="106">
        <f t="shared" si="0"/>
        <v>757049</v>
      </c>
      <c r="M5" s="106">
        <f t="shared" si="0"/>
        <v>2664441</v>
      </c>
      <c r="N5" s="106">
        <f t="shared" si="0"/>
        <v>5181254</v>
      </c>
      <c r="O5" s="106">
        <f t="shared" si="0"/>
        <v>1239477</v>
      </c>
      <c r="P5" s="106">
        <f t="shared" si="0"/>
        <v>101887</v>
      </c>
      <c r="Q5" s="106">
        <f t="shared" si="0"/>
        <v>3552221</v>
      </c>
      <c r="R5" s="106">
        <f t="shared" si="0"/>
        <v>4893585</v>
      </c>
      <c r="S5" s="106">
        <f t="shared" si="0"/>
        <v>2632765</v>
      </c>
      <c r="T5" s="106">
        <f t="shared" si="0"/>
        <v>4027806</v>
      </c>
      <c r="U5" s="106">
        <f t="shared" si="0"/>
        <v>2473804</v>
      </c>
      <c r="V5" s="106">
        <f t="shared" si="0"/>
        <v>9134375</v>
      </c>
      <c r="W5" s="106">
        <f t="shared" si="0"/>
        <v>24277995</v>
      </c>
      <c r="X5" s="106">
        <f t="shared" si="0"/>
        <v>38877385</v>
      </c>
      <c r="Y5" s="106">
        <f t="shared" si="0"/>
        <v>-14599390</v>
      </c>
      <c r="Z5" s="201">
        <f>+IF(X5&lt;&gt;0,+(Y5/X5)*100,0)</f>
        <v>-37.552397106955624</v>
      </c>
      <c r="AA5" s="199">
        <f>SUM(AA11:AA18)</f>
        <v>38877385</v>
      </c>
    </row>
    <row r="6" spans="1:27" ht="13.5">
      <c r="A6" s="291" t="s">
        <v>205</v>
      </c>
      <c r="B6" s="142"/>
      <c r="C6" s="62">
        <v>36355881</v>
      </c>
      <c r="D6" s="156"/>
      <c r="E6" s="60"/>
      <c r="F6" s="60">
        <v>36329600</v>
      </c>
      <c r="G6" s="60">
        <v>3263948</v>
      </c>
      <c r="H6" s="60">
        <v>784503</v>
      </c>
      <c r="I6" s="60">
        <v>1020330</v>
      </c>
      <c r="J6" s="60">
        <v>5068781</v>
      </c>
      <c r="K6" s="60">
        <v>1759764</v>
      </c>
      <c r="L6" s="60">
        <v>757049</v>
      </c>
      <c r="M6" s="60">
        <v>2664441</v>
      </c>
      <c r="N6" s="60">
        <v>5181254</v>
      </c>
      <c r="O6" s="60">
        <v>1239477</v>
      </c>
      <c r="P6" s="60">
        <v>101887</v>
      </c>
      <c r="Q6" s="60">
        <v>3552221</v>
      </c>
      <c r="R6" s="60">
        <v>4893585</v>
      </c>
      <c r="S6" s="60">
        <v>2632765</v>
      </c>
      <c r="T6" s="60">
        <v>4027806</v>
      </c>
      <c r="U6" s="60">
        <v>2473804</v>
      </c>
      <c r="V6" s="60">
        <v>9134375</v>
      </c>
      <c r="W6" s="60">
        <v>24277995</v>
      </c>
      <c r="X6" s="60">
        <v>36329600</v>
      </c>
      <c r="Y6" s="60">
        <v>-12051605</v>
      </c>
      <c r="Z6" s="140">
        <v>-33.17</v>
      </c>
      <c r="AA6" s="155">
        <v>36329600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36355881</v>
      </c>
      <c r="D11" s="294">
        <f t="shared" si="1"/>
        <v>0</v>
      </c>
      <c r="E11" s="295">
        <f t="shared" si="1"/>
        <v>0</v>
      </c>
      <c r="F11" s="295">
        <f t="shared" si="1"/>
        <v>36329600</v>
      </c>
      <c r="G11" s="295">
        <f t="shared" si="1"/>
        <v>3263948</v>
      </c>
      <c r="H11" s="295">
        <f t="shared" si="1"/>
        <v>784503</v>
      </c>
      <c r="I11" s="295">
        <f t="shared" si="1"/>
        <v>1020330</v>
      </c>
      <c r="J11" s="295">
        <f t="shared" si="1"/>
        <v>5068781</v>
      </c>
      <c r="K11" s="295">
        <f t="shared" si="1"/>
        <v>1759764</v>
      </c>
      <c r="L11" s="295">
        <f t="shared" si="1"/>
        <v>757049</v>
      </c>
      <c r="M11" s="295">
        <f t="shared" si="1"/>
        <v>2664441</v>
      </c>
      <c r="N11" s="295">
        <f t="shared" si="1"/>
        <v>5181254</v>
      </c>
      <c r="O11" s="295">
        <f t="shared" si="1"/>
        <v>1239477</v>
      </c>
      <c r="P11" s="295">
        <f t="shared" si="1"/>
        <v>101887</v>
      </c>
      <c r="Q11" s="295">
        <f t="shared" si="1"/>
        <v>3552221</v>
      </c>
      <c r="R11" s="295">
        <f t="shared" si="1"/>
        <v>4893585</v>
      </c>
      <c r="S11" s="295">
        <f t="shared" si="1"/>
        <v>2632765</v>
      </c>
      <c r="T11" s="295">
        <f t="shared" si="1"/>
        <v>4027806</v>
      </c>
      <c r="U11" s="295">
        <f t="shared" si="1"/>
        <v>2473804</v>
      </c>
      <c r="V11" s="295">
        <f t="shared" si="1"/>
        <v>9134375</v>
      </c>
      <c r="W11" s="295">
        <f t="shared" si="1"/>
        <v>24277995</v>
      </c>
      <c r="X11" s="295">
        <f t="shared" si="1"/>
        <v>36329600</v>
      </c>
      <c r="Y11" s="295">
        <f t="shared" si="1"/>
        <v>-12051605</v>
      </c>
      <c r="Z11" s="296">
        <f>+IF(X11&lt;&gt;0,+(Y11/X11)*100,0)</f>
        <v>-33.17296364397075</v>
      </c>
      <c r="AA11" s="297">
        <f>SUM(AA6:AA10)</f>
        <v>36329600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2151135</v>
      </c>
      <c r="D15" s="156"/>
      <c r="E15" s="60"/>
      <c r="F15" s="60">
        <v>2547785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2547785</v>
      </c>
      <c r="Y15" s="60">
        <v>-2547785</v>
      </c>
      <c r="Z15" s="140">
        <v>-100</v>
      </c>
      <c r="AA15" s="155">
        <v>2547785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36355881</v>
      </c>
      <c r="D36" s="156">
        <f t="shared" si="4"/>
        <v>0</v>
      </c>
      <c r="E36" s="60">
        <f t="shared" si="4"/>
        <v>0</v>
      </c>
      <c r="F36" s="60">
        <f t="shared" si="4"/>
        <v>36329600</v>
      </c>
      <c r="G36" s="60">
        <f t="shared" si="4"/>
        <v>3263948</v>
      </c>
      <c r="H36" s="60">
        <f t="shared" si="4"/>
        <v>784503</v>
      </c>
      <c r="I36" s="60">
        <f t="shared" si="4"/>
        <v>1020330</v>
      </c>
      <c r="J36" s="60">
        <f t="shared" si="4"/>
        <v>5068781</v>
      </c>
      <c r="K36" s="60">
        <f t="shared" si="4"/>
        <v>1759764</v>
      </c>
      <c r="L36" s="60">
        <f t="shared" si="4"/>
        <v>757049</v>
      </c>
      <c r="M36" s="60">
        <f t="shared" si="4"/>
        <v>2664441</v>
      </c>
      <c r="N36" s="60">
        <f t="shared" si="4"/>
        <v>5181254</v>
      </c>
      <c r="O36" s="60">
        <f t="shared" si="4"/>
        <v>1239477</v>
      </c>
      <c r="P36" s="60">
        <f t="shared" si="4"/>
        <v>101887</v>
      </c>
      <c r="Q36" s="60">
        <f t="shared" si="4"/>
        <v>3552221</v>
      </c>
      <c r="R36" s="60">
        <f t="shared" si="4"/>
        <v>4893585</v>
      </c>
      <c r="S36" s="60">
        <f t="shared" si="4"/>
        <v>2632765</v>
      </c>
      <c r="T36" s="60">
        <f t="shared" si="4"/>
        <v>4027806</v>
      </c>
      <c r="U36" s="60">
        <f t="shared" si="4"/>
        <v>2473804</v>
      </c>
      <c r="V36" s="60">
        <f t="shared" si="4"/>
        <v>9134375</v>
      </c>
      <c r="W36" s="60">
        <f t="shared" si="4"/>
        <v>24277995</v>
      </c>
      <c r="X36" s="60">
        <f t="shared" si="4"/>
        <v>36329600</v>
      </c>
      <c r="Y36" s="60">
        <f t="shared" si="4"/>
        <v>-12051605</v>
      </c>
      <c r="Z36" s="140">
        <f aca="true" t="shared" si="5" ref="Z36:Z49">+IF(X36&lt;&gt;0,+(Y36/X36)*100,0)</f>
        <v>-33.17296364397075</v>
      </c>
      <c r="AA36" s="155">
        <f>AA6+AA21</f>
        <v>36329600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36355881</v>
      </c>
      <c r="D41" s="294">
        <f t="shared" si="6"/>
        <v>0</v>
      </c>
      <c r="E41" s="295">
        <f t="shared" si="6"/>
        <v>0</v>
      </c>
      <c r="F41" s="295">
        <f t="shared" si="6"/>
        <v>36329600</v>
      </c>
      <c r="G41" s="295">
        <f t="shared" si="6"/>
        <v>3263948</v>
      </c>
      <c r="H41" s="295">
        <f t="shared" si="6"/>
        <v>784503</v>
      </c>
      <c r="I41" s="295">
        <f t="shared" si="6"/>
        <v>1020330</v>
      </c>
      <c r="J41" s="295">
        <f t="shared" si="6"/>
        <v>5068781</v>
      </c>
      <c r="K41" s="295">
        <f t="shared" si="6"/>
        <v>1759764</v>
      </c>
      <c r="L41" s="295">
        <f t="shared" si="6"/>
        <v>757049</v>
      </c>
      <c r="M41" s="295">
        <f t="shared" si="6"/>
        <v>2664441</v>
      </c>
      <c r="N41" s="295">
        <f t="shared" si="6"/>
        <v>5181254</v>
      </c>
      <c r="O41" s="295">
        <f t="shared" si="6"/>
        <v>1239477</v>
      </c>
      <c r="P41" s="295">
        <f t="shared" si="6"/>
        <v>101887</v>
      </c>
      <c r="Q41" s="295">
        <f t="shared" si="6"/>
        <v>3552221</v>
      </c>
      <c r="R41" s="295">
        <f t="shared" si="6"/>
        <v>4893585</v>
      </c>
      <c r="S41" s="295">
        <f t="shared" si="6"/>
        <v>2632765</v>
      </c>
      <c r="T41" s="295">
        <f t="shared" si="6"/>
        <v>4027806</v>
      </c>
      <c r="U41" s="295">
        <f t="shared" si="6"/>
        <v>2473804</v>
      </c>
      <c r="V41" s="295">
        <f t="shared" si="6"/>
        <v>9134375</v>
      </c>
      <c r="W41" s="295">
        <f t="shared" si="6"/>
        <v>24277995</v>
      </c>
      <c r="X41" s="295">
        <f t="shared" si="6"/>
        <v>36329600</v>
      </c>
      <c r="Y41" s="295">
        <f t="shared" si="6"/>
        <v>-12051605</v>
      </c>
      <c r="Z41" s="296">
        <f t="shared" si="5"/>
        <v>-33.17296364397075</v>
      </c>
      <c r="AA41" s="297">
        <f>SUM(AA36:AA40)</f>
        <v>36329600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2151135</v>
      </c>
      <c r="D45" s="129">
        <f t="shared" si="7"/>
        <v>0</v>
      </c>
      <c r="E45" s="54">
        <f t="shared" si="7"/>
        <v>0</v>
      </c>
      <c r="F45" s="54">
        <f t="shared" si="7"/>
        <v>2547785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2547785</v>
      </c>
      <c r="Y45" s="54">
        <f t="shared" si="7"/>
        <v>-2547785</v>
      </c>
      <c r="Z45" s="184">
        <f t="shared" si="5"/>
        <v>-100</v>
      </c>
      <c r="AA45" s="130">
        <f t="shared" si="8"/>
        <v>2547785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38507016</v>
      </c>
      <c r="D49" s="218">
        <f t="shared" si="9"/>
        <v>0</v>
      </c>
      <c r="E49" s="220">
        <f t="shared" si="9"/>
        <v>0</v>
      </c>
      <c r="F49" s="220">
        <f t="shared" si="9"/>
        <v>38877385</v>
      </c>
      <c r="G49" s="220">
        <f t="shared" si="9"/>
        <v>3263948</v>
      </c>
      <c r="H49" s="220">
        <f t="shared" si="9"/>
        <v>784503</v>
      </c>
      <c r="I49" s="220">
        <f t="shared" si="9"/>
        <v>1020330</v>
      </c>
      <c r="J49" s="220">
        <f t="shared" si="9"/>
        <v>5068781</v>
      </c>
      <c r="K49" s="220">
        <f t="shared" si="9"/>
        <v>1759764</v>
      </c>
      <c r="L49" s="220">
        <f t="shared" si="9"/>
        <v>757049</v>
      </c>
      <c r="M49" s="220">
        <f t="shared" si="9"/>
        <v>2664441</v>
      </c>
      <c r="N49" s="220">
        <f t="shared" si="9"/>
        <v>5181254</v>
      </c>
      <c r="O49" s="220">
        <f t="shared" si="9"/>
        <v>1239477</v>
      </c>
      <c r="P49" s="220">
        <f t="shared" si="9"/>
        <v>101887</v>
      </c>
      <c r="Q49" s="220">
        <f t="shared" si="9"/>
        <v>3552221</v>
      </c>
      <c r="R49" s="220">
        <f t="shared" si="9"/>
        <v>4893585</v>
      </c>
      <c r="S49" s="220">
        <f t="shared" si="9"/>
        <v>2632765</v>
      </c>
      <c r="T49" s="220">
        <f t="shared" si="9"/>
        <v>4027806</v>
      </c>
      <c r="U49" s="220">
        <f t="shared" si="9"/>
        <v>2473804</v>
      </c>
      <c r="V49" s="220">
        <f t="shared" si="9"/>
        <v>9134375</v>
      </c>
      <c r="W49" s="220">
        <f t="shared" si="9"/>
        <v>24277995</v>
      </c>
      <c r="X49" s="220">
        <f t="shared" si="9"/>
        <v>38877385</v>
      </c>
      <c r="Y49" s="220">
        <f t="shared" si="9"/>
        <v>-14599390</v>
      </c>
      <c r="Z49" s="221">
        <f t="shared" si="5"/>
        <v>-37.552397106955624</v>
      </c>
      <c r="AA49" s="222">
        <f>SUM(AA41:AA48)</f>
        <v>38877385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>
        <v>519</v>
      </c>
      <c r="L65" s="60"/>
      <c r="M65" s="60"/>
      <c r="N65" s="60">
        <v>519</v>
      </c>
      <c r="O65" s="60"/>
      <c r="P65" s="60"/>
      <c r="Q65" s="60"/>
      <c r="R65" s="60"/>
      <c r="S65" s="60"/>
      <c r="T65" s="60"/>
      <c r="U65" s="60"/>
      <c r="V65" s="60"/>
      <c r="W65" s="60">
        <v>519</v>
      </c>
      <c r="X65" s="60"/>
      <c r="Y65" s="60">
        <v>519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3848203</v>
      </c>
      <c r="F66" s="275"/>
      <c r="G66" s="275"/>
      <c r="H66" s="275">
        <v>3029</v>
      </c>
      <c r="I66" s="275"/>
      <c r="J66" s="275">
        <v>3029</v>
      </c>
      <c r="K66" s="275">
        <v>12045</v>
      </c>
      <c r="L66" s="275">
        <v>1419</v>
      </c>
      <c r="M66" s="275"/>
      <c r="N66" s="275">
        <v>13464</v>
      </c>
      <c r="O66" s="275"/>
      <c r="P66" s="275"/>
      <c r="Q66" s="275">
        <v>1814</v>
      </c>
      <c r="R66" s="275">
        <v>1814</v>
      </c>
      <c r="S66" s="275"/>
      <c r="T66" s="275"/>
      <c r="U66" s="275"/>
      <c r="V66" s="275"/>
      <c r="W66" s="275">
        <v>18307</v>
      </c>
      <c r="X66" s="275"/>
      <c r="Y66" s="275">
        <v>18307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15469</v>
      </c>
      <c r="H68" s="60">
        <v>126795</v>
      </c>
      <c r="I68" s="60">
        <v>66891</v>
      </c>
      <c r="J68" s="60">
        <v>209155</v>
      </c>
      <c r="K68" s="60">
        <v>125754</v>
      </c>
      <c r="L68" s="60">
        <v>46941</v>
      </c>
      <c r="M68" s="60">
        <v>4029</v>
      </c>
      <c r="N68" s="60">
        <v>176724</v>
      </c>
      <c r="O68" s="60">
        <v>6259</v>
      </c>
      <c r="P68" s="60">
        <v>26349</v>
      </c>
      <c r="Q68" s="60">
        <v>140550</v>
      </c>
      <c r="R68" s="60">
        <v>173158</v>
      </c>
      <c r="S68" s="60">
        <v>81094</v>
      </c>
      <c r="T68" s="60">
        <v>397014</v>
      </c>
      <c r="U68" s="60"/>
      <c r="V68" s="60">
        <v>478108</v>
      </c>
      <c r="W68" s="60">
        <v>1037145</v>
      </c>
      <c r="X68" s="60"/>
      <c r="Y68" s="60">
        <v>1037145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3848203</v>
      </c>
      <c r="F69" s="220">
        <f t="shared" si="12"/>
        <v>0</v>
      </c>
      <c r="G69" s="220">
        <f t="shared" si="12"/>
        <v>15469</v>
      </c>
      <c r="H69" s="220">
        <f t="shared" si="12"/>
        <v>129824</v>
      </c>
      <c r="I69" s="220">
        <f t="shared" si="12"/>
        <v>66891</v>
      </c>
      <c r="J69" s="220">
        <f t="shared" si="12"/>
        <v>212184</v>
      </c>
      <c r="K69" s="220">
        <f t="shared" si="12"/>
        <v>138318</v>
      </c>
      <c r="L69" s="220">
        <f t="shared" si="12"/>
        <v>48360</v>
      </c>
      <c r="M69" s="220">
        <f t="shared" si="12"/>
        <v>4029</v>
      </c>
      <c r="N69" s="220">
        <f t="shared" si="12"/>
        <v>190707</v>
      </c>
      <c r="O69" s="220">
        <f t="shared" si="12"/>
        <v>6259</v>
      </c>
      <c r="P69" s="220">
        <f t="shared" si="12"/>
        <v>26349</v>
      </c>
      <c r="Q69" s="220">
        <f t="shared" si="12"/>
        <v>142364</v>
      </c>
      <c r="R69" s="220">
        <f t="shared" si="12"/>
        <v>174972</v>
      </c>
      <c r="S69" s="220">
        <f t="shared" si="12"/>
        <v>81094</v>
      </c>
      <c r="T69" s="220">
        <f t="shared" si="12"/>
        <v>397014</v>
      </c>
      <c r="U69" s="220">
        <f t="shared" si="12"/>
        <v>0</v>
      </c>
      <c r="V69" s="220">
        <f t="shared" si="12"/>
        <v>478108</v>
      </c>
      <c r="W69" s="220">
        <f t="shared" si="12"/>
        <v>1055971</v>
      </c>
      <c r="X69" s="220">
        <f t="shared" si="12"/>
        <v>0</v>
      </c>
      <c r="Y69" s="220">
        <f t="shared" si="12"/>
        <v>1055971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36355881</v>
      </c>
      <c r="D5" s="357">
        <f t="shared" si="0"/>
        <v>0</v>
      </c>
      <c r="E5" s="356">
        <f t="shared" si="0"/>
        <v>0</v>
      </c>
      <c r="F5" s="358">
        <f t="shared" si="0"/>
        <v>36329600</v>
      </c>
      <c r="G5" s="358">
        <f t="shared" si="0"/>
        <v>3263948</v>
      </c>
      <c r="H5" s="356">
        <f t="shared" si="0"/>
        <v>784503</v>
      </c>
      <c r="I5" s="356">
        <f t="shared" si="0"/>
        <v>1020330</v>
      </c>
      <c r="J5" s="358">
        <f t="shared" si="0"/>
        <v>5068781</v>
      </c>
      <c r="K5" s="358">
        <f t="shared" si="0"/>
        <v>1759764</v>
      </c>
      <c r="L5" s="356">
        <f t="shared" si="0"/>
        <v>757049</v>
      </c>
      <c r="M5" s="356">
        <f t="shared" si="0"/>
        <v>2664441</v>
      </c>
      <c r="N5" s="358">
        <f t="shared" si="0"/>
        <v>5181254</v>
      </c>
      <c r="O5" s="358">
        <f t="shared" si="0"/>
        <v>1239477</v>
      </c>
      <c r="P5" s="356">
        <f t="shared" si="0"/>
        <v>101887</v>
      </c>
      <c r="Q5" s="356">
        <f t="shared" si="0"/>
        <v>3552221</v>
      </c>
      <c r="R5" s="358">
        <f t="shared" si="0"/>
        <v>4893585</v>
      </c>
      <c r="S5" s="358">
        <f t="shared" si="0"/>
        <v>2632765</v>
      </c>
      <c r="T5" s="356">
        <f t="shared" si="0"/>
        <v>4027806</v>
      </c>
      <c r="U5" s="356">
        <f t="shared" si="0"/>
        <v>2473804</v>
      </c>
      <c r="V5" s="358">
        <f t="shared" si="0"/>
        <v>9134375</v>
      </c>
      <c r="W5" s="358">
        <f t="shared" si="0"/>
        <v>24277995</v>
      </c>
      <c r="X5" s="356">
        <f t="shared" si="0"/>
        <v>36329600</v>
      </c>
      <c r="Y5" s="358">
        <f t="shared" si="0"/>
        <v>-12051605</v>
      </c>
      <c r="Z5" s="359">
        <f>+IF(X5&lt;&gt;0,+(Y5/X5)*100,0)</f>
        <v>-33.17296364397075</v>
      </c>
      <c r="AA5" s="360">
        <f>+AA6+AA8+AA11+AA13+AA15</f>
        <v>36329600</v>
      </c>
    </row>
    <row r="6" spans="1:27" ht="13.5">
      <c r="A6" s="361" t="s">
        <v>205</v>
      </c>
      <c r="B6" s="142"/>
      <c r="C6" s="60">
        <f>+C7</f>
        <v>36355881</v>
      </c>
      <c r="D6" s="340">
        <f aca="true" t="shared" si="1" ref="D6:AA6">+D7</f>
        <v>0</v>
      </c>
      <c r="E6" s="60">
        <f t="shared" si="1"/>
        <v>0</v>
      </c>
      <c r="F6" s="59">
        <f t="shared" si="1"/>
        <v>36329600</v>
      </c>
      <c r="G6" s="59">
        <f t="shared" si="1"/>
        <v>3263948</v>
      </c>
      <c r="H6" s="60">
        <f t="shared" si="1"/>
        <v>784503</v>
      </c>
      <c r="I6" s="60">
        <f t="shared" si="1"/>
        <v>1020330</v>
      </c>
      <c r="J6" s="59">
        <f t="shared" si="1"/>
        <v>5068781</v>
      </c>
      <c r="K6" s="59">
        <f t="shared" si="1"/>
        <v>1759764</v>
      </c>
      <c r="L6" s="60">
        <f t="shared" si="1"/>
        <v>757049</v>
      </c>
      <c r="M6" s="60">
        <f t="shared" si="1"/>
        <v>2664441</v>
      </c>
      <c r="N6" s="59">
        <f t="shared" si="1"/>
        <v>5181254</v>
      </c>
      <c r="O6" s="59">
        <f t="shared" si="1"/>
        <v>1239477</v>
      </c>
      <c r="P6" s="60">
        <f t="shared" si="1"/>
        <v>101887</v>
      </c>
      <c r="Q6" s="60">
        <f t="shared" si="1"/>
        <v>3552221</v>
      </c>
      <c r="R6" s="59">
        <f t="shared" si="1"/>
        <v>4893585</v>
      </c>
      <c r="S6" s="59">
        <f t="shared" si="1"/>
        <v>2632765</v>
      </c>
      <c r="T6" s="60">
        <f t="shared" si="1"/>
        <v>4027806</v>
      </c>
      <c r="U6" s="60">
        <f t="shared" si="1"/>
        <v>2473804</v>
      </c>
      <c r="V6" s="59">
        <f t="shared" si="1"/>
        <v>9134375</v>
      </c>
      <c r="W6" s="59">
        <f t="shared" si="1"/>
        <v>24277995</v>
      </c>
      <c r="X6" s="60">
        <f t="shared" si="1"/>
        <v>36329600</v>
      </c>
      <c r="Y6" s="59">
        <f t="shared" si="1"/>
        <v>-12051605</v>
      </c>
      <c r="Z6" s="61">
        <f>+IF(X6&lt;&gt;0,+(Y6/X6)*100,0)</f>
        <v>-33.17296364397075</v>
      </c>
      <c r="AA6" s="62">
        <f t="shared" si="1"/>
        <v>36329600</v>
      </c>
    </row>
    <row r="7" spans="1:27" ht="13.5">
      <c r="A7" s="291" t="s">
        <v>229</v>
      </c>
      <c r="B7" s="142"/>
      <c r="C7" s="60">
        <v>36355881</v>
      </c>
      <c r="D7" s="340"/>
      <c r="E7" s="60"/>
      <c r="F7" s="59">
        <v>36329600</v>
      </c>
      <c r="G7" s="59">
        <v>3263948</v>
      </c>
      <c r="H7" s="60">
        <v>784503</v>
      </c>
      <c r="I7" s="60">
        <v>1020330</v>
      </c>
      <c r="J7" s="59">
        <v>5068781</v>
      </c>
      <c r="K7" s="59">
        <v>1759764</v>
      </c>
      <c r="L7" s="60">
        <v>757049</v>
      </c>
      <c r="M7" s="60">
        <v>2664441</v>
      </c>
      <c r="N7" s="59">
        <v>5181254</v>
      </c>
      <c r="O7" s="59">
        <v>1239477</v>
      </c>
      <c r="P7" s="60">
        <v>101887</v>
      </c>
      <c r="Q7" s="60">
        <v>3552221</v>
      </c>
      <c r="R7" s="59">
        <v>4893585</v>
      </c>
      <c r="S7" s="59">
        <v>2632765</v>
      </c>
      <c r="T7" s="60">
        <v>4027806</v>
      </c>
      <c r="U7" s="60">
        <v>2473804</v>
      </c>
      <c r="V7" s="59">
        <v>9134375</v>
      </c>
      <c r="W7" s="59">
        <v>24277995</v>
      </c>
      <c r="X7" s="60">
        <v>36329600</v>
      </c>
      <c r="Y7" s="59">
        <v>-12051605</v>
      </c>
      <c r="Z7" s="61">
        <v>-33.17</v>
      </c>
      <c r="AA7" s="62">
        <v>36329600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2151135</v>
      </c>
      <c r="D40" s="344">
        <f t="shared" si="9"/>
        <v>0</v>
      </c>
      <c r="E40" s="343">
        <f t="shared" si="9"/>
        <v>0</v>
      </c>
      <c r="F40" s="345">
        <f t="shared" si="9"/>
        <v>2547785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2547785</v>
      </c>
      <c r="Y40" s="345">
        <f t="shared" si="9"/>
        <v>-2547785</v>
      </c>
      <c r="Z40" s="336">
        <f>+IF(X40&lt;&gt;0,+(Y40/X40)*100,0)</f>
        <v>-100</v>
      </c>
      <c r="AA40" s="350">
        <f>SUM(AA41:AA49)</f>
        <v>2547785</v>
      </c>
    </row>
    <row r="41" spans="1:27" ht="13.5">
      <c r="A41" s="361" t="s">
        <v>248</v>
      </c>
      <c r="B41" s="142"/>
      <c r="C41" s="362">
        <v>431325</v>
      </c>
      <c r="D41" s="363"/>
      <c r="E41" s="362"/>
      <c r="F41" s="364">
        <v>1947785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1947785</v>
      </c>
      <c r="Y41" s="364">
        <v>-1947785</v>
      </c>
      <c r="Z41" s="365">
        <v>-100</v>
      </c>
      <c r="AA41" s="366">
        <v>1947785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394900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>
        <v>524820</v>
      </c>
      <c r="D44" s="368"/>
      <c r="E44" s="54"/>
      <c r="F44" s="53">
        <v>600000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600000</v>
      </c>
      <c r="Y44" s="53">
        <v>-600000</v>
      </c>
      <c r="Z44" s="94">
        <v>-100</v>
      </c>
      <c r="AA44" s="95">
        <v>600000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341437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458653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38507016</v>
      </c>
      <c r="D60" s="346">
        <f t="shared" si="14"/>
        <v>0</v>
      </c>
      <c r="E60" s="219">
        <f t="shared" si="14"/>
        <v>0</v>
      </c>
      <c r="F60" s="264">
        <f t="shared" si="14"/>
        <v>38877385</v>
      </c>
      <c r="G60" s="264">
        <f t="shared" si="14"/>
        <v>3263948</v>
      </c>
      <c r="H60" s="219">
        <f t="shared" si="14"/>
        <v>784503</v>
      </c>
      <c r="I60" s="219">
        <f t="shared" si="14"/>
        <v>1020330</v>
      </c>
      <c r="J60" s="264">
        <f t="shared" si="14"/>
        <v>5068781</v>
      </c>
      <c r="K60" s="264">
        <f t="shared" si="14"/>
        <v>1759764</v>
      </c>
      <c r="L60" s="219">
        <f t="shared" si="14"/>
        <v>757049</v>
      </c>
      <c r="M60" s="219">
        <f t="shared" si="14"/>
        <v>2664441</v>
      </c>
      <c r="N60" s="264">
        <f t="shared" si="14"/>
        <v>5181254</v>
      </c>
      <c r="O60" s="264">
        <f t="shared" si="14"/>
        <v>1239477</v>
      </c>
      <c r="P60" s="219">
        <f t="shared" si="14"/>
        <v>101887</v>
      </c>
      <c r="Q60" s="219">
        <f t="shared" si="14"/>
        <v>3552221</v>
      </c>
      <c r="R60" s="264">
        <f t="shared" si="14"/>
        <v>4893585</v>
      </c>
      <c r="S60" s="264">
        <f t="shared" si="14"/>
        <v>2632765</v>
      </c>
      <c r="T60" s="219">
        <f t="shared" si="14"/>
        <v>4027806</v>
      </c>
      <c r="U60" s="219">
        <f t="shared" si="14"/>
        <v>2473804</v>
      </c>
      <c r="V60" s="264">
        <f t="shared" si="14"/>
        <v>9134375</v>
      </c>
      <c r="W60" s="264">
        <f t="shared" si="14"/>
        <v>24277995</v>
      </c>
      <c r="X60" s="219">
        <f t="shared" si="14"/>
        <v>38877385</v>
      </c>
      <c r="Y60" s="264">
        <f t="shared" si="14"/>
        <v>-14599390</v>
      </c>
      <c r="Z60" s="337">
        <f>+IF(X60&lt;&gt;0,+(Y60/X60)*100,0)</f>
        <v>-37.552397106955624</v>
      </c>
      <c r="AA60" s="232">
        <f>+AA57+AA54+AA51+AA40+AA37+AA34+AA22+AA5</f>
        <v>38877385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2016-08-05T12:23:50Z</dcterms:created>
  <dcterms:modified xsi:type="dcterms:W3CDTF">2016-08-05T12:23:58Z</dcterms:modified>
  <cp:category/>
  <cp:version/>
  <cp:contentType/>
  <cp:contentStatus/>
</cp:coreProperties>
</file>