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<sst xmlns="http://schemas.openxmlformats.org/spreadsheetml/2006/main" count="857" uniqueCount="303">
  <si>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Mhlontlo(EC156)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</si>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</sst>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9078231</v>
      </c>
      <c r="C5" s="19">
        <v>0</v>
      </c>
      <c r="D5" s="59">
        <v>15662648</v>
      </c>
      <c r="E5" s="60">
        <v>15662648</v>
      </c>
      <c r="F5" s="60">
        <v>11485814</v>
      </c>
      <c r="G5" s="60">
        <v>0</v>
      </c>
      <c r="H5" s="60">
        <v>0</v>
      </c>
      <c r="I5" s="60">
        <v>11485814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11485814</v>
      </c>
      <c r="W5" s="60">
        <v>15662650</v>
      </c>
      <c r="X5" s="60">
        <v>-4176836</v>
      </c>
      <c r="Y5" s="61">
        <v>-26.67</v>
      </c>
      <c r="Z5" s="62">
        <v>15662648</v>
      </c>
    </row>
    <row r="6" spans="1:26" ht="13.5">
      <c r="A6" s="58" t="s">
        <v>32</v>
      </c>
      <c r="B6" s="19">
        <v>572850</v>
      </c>
      <c r="C6" s="19">
        <v>0</v>
      </c>
      <c r="D6" s="59">
        <v>975643</v>
      </c>
      <c r="E6" s="60">
        <v>1153397</v>
      </c>
      <c r="F6" s="60">
        <v>96116</v>
      </c>
      <c r="G6" s="60">
        <v>96116</v>
      </c>
      <c r="H6" s="60">
        <v>96116</v>
      </c>
      <c r="I6" s="60">
        <v>288348</v>
      </c>
      <c r="J6" s="60">
        <v>96116</v>
      </c>
      <c r="K6" s="60">
        <v>96116</v>
      </c>
      <c r="L6" s="60">
        <v>96116</v>
      </c>
      <c r="M6" s="60">
        <v>288348</v>
      </c>
      <c r="N6" s="60">
        <v>96116</v>
      </c>
      <c r="O6" s="60">
        <v>0</v>
      </c>
      <c r="P6" s="60">
        <v>96116</v>
      </c>
      <c r="Q6" s="60">
        <v>192232</v>
      </c>
      <c r="R6" s="60">
        <v>0</v>
      </c>
      <c r="S6" s="60">
        <v>0</v>
      </c>
      <c r="T6" s="60">
        <v>0</v>
      </c>
      <c r="U6" s="60">
        <v>0</v>
      </c>
      <c r="V6" s="60">
        <v>768928</v>
      </c>
      <c r="W6" s="60">
        <v>975644</v>
      </c>
      <c r="X6" s="60">
        <v>-206716</v>
      </c>
      <c r="Y6" s="61">
        <v>-21.19</v>
      </c>
      <c r="Z6" s="62">
        <v>1153397</v>
      </c>
    </row>
    <row r="7" spans="1:26" ht="13.5">
      <c r="A7" s="58" t="s">
        <v>33</v>
      </c>
      <c r="B7" s="19">
        <v>1211288</v>
      </c>
      <c r="C7" s="19">
        <v>0</v>
      </c>
      <c r="D7" s="59">
        <v>682254</v>
      </c>
      <c r="E7" s="60">
        <v>3564098</v>
      </c>
      <c r="F7" s="60">
        <v>788918</v>
      </c>
      <c r="G7" s="60">
        <v>324832</v>
      </c>
      <c r="H7" s="60">
        <v>287468</v>
      </c>
      <c r="I7" s="60">
        <v>1401218</v>
      </c>
      <c r="J7" s="60">
        <v>257170</v>
      </c>
      <c r="K7" s="60">
        <v>232520</v>
      </c>
      <c r="L7" s="60">
        <v>360286</v>
      </c>
      <c r="M7" s="60">
        <v>849976</v>
      </c>
      <c r="N7" s="60">
        <v>360041</v>
      </c>
      <c r="O7" s="60">
        <v>313245</v>
      </c>
      <c r="P7" s="60">
        <v>339130</v>
      </c>
      <c r="Q7" s="60">
        <v>1012416</v>
      </c>
      <c r="R7" s="60">
        <v>359427</v>
      </c>
      <c r="S7" s="60">
        <v>291511</v>
      </c>
      <c r="T7" s="60">
        <v>176972</v>
      </c>
      <c r="U7" s="60">
        <v>827910</v>
      </c>
      <c r="V7" s="60">
        <v>4091520</v>
      </c>
      <c r="W7" s="60">
        <v>682254</v>
      </c>
      <c r="X7" s="60">
        <v>3409266</v>
      </c>
      <c r="Y7" s="61">
        <v>499.71</v>
      </c>
      <c r="Z7" s="62">
        <v>3564098</v>
      </c>
    </row>
    <row r="8" spans="1:26" ht="13.5">
      <c r="A8" s="58" t="s">
        <v>34</v>
      </c>
      <c r="B8" s="19">
        <v>138046490</v>
      </c>
      <c r="C8" s="19">
        <v>0</v>
      </c>
      <c r="D8" s="59">
        <v>181705780</v>
      </c>
      <c r="E8" s="60">
        <v>183242174</v>
      </c>
      <c r="F8" s="60">
        <v>66626075</v>
      </c>
      <c r="G8" s="60">
        <v>790091</v>
      </c>
      <c r="H8" s="60">
        <v>897191</v>
      </c>
      <c r="I8" s="60">
        <v>68313357</v>
      </c>
      <c r="J8" s="60">
        <v>1285030</v>
      </c>
      <c r="K8" s="60">
        <v>53183401</v>
      </c>
      <c r="L8" s="60">
        <v>3004159</v>
      </c>
      <c r="M8" s="60">
        <v>57472590</v>
      </c>
      <c r="N8" s="60">
        <v>0</v>
      </c>
      <c r="O8" s="60">
        <v>300000</v>
      </c>
      <c r="P8" s="60">
        <v>39850999</v>
      </c>
      <c r="Q8" s="60">
        <v>40150999</v>
      </c>
      <c r="R8" s="60">
        <v>0</v>
      </c>
      <c r="S8" s="60">
        <v>0</v>
      </c>
      <c r="T8" s="60">
        <v>0</v>
      </c>
      <c r="U8" s="60">
        <v>0</v>
      </c>
      <c r="V8" s="60">
        <v>165936946</v>
      </c>
      <c r="W8" s="60">
        <v>181705780</v>
      </c>
      <c r="X8" s="60">
        <v>-15768834</v>
      </c>
      <c r="Y8" s="61">
        <v>-8.68</v>
      </c>
      <c r="Z8" s="62">
        <v>183242174</v>
      </c>
    </row>
    <row r="9" spans="1:26" ht="13.5">
      <c r="A9" s="58" t="s">
        <v>35</v>
      </c>
      <c r="B9" s="19">
        <v>4413376</v>
      </c>
      <c r="C9" s="19">
        <v>0</v>
      </c>
      <c r="D9" s="59">
        <v>2943455</v>
      </c>
      <c r="E9" s="60">
        <v>16026017</v>
      </c>
      <c r="F9" s="60">
        <v>644643</v>
      </c>
      <c r="G9" s="60">
        <v>310538</v>
      </c>
      <c r="H9" s="60">
        <v>1284381</v>
      </c>
      <c r="I9" s="60">
        <v>2239562</v>
      </c>
      <c r="J9" s="60">
        <v>2485674</v>
      </c>
      <c r="K9" s="60">
        <v>293751</v>
      </c>
      <c r="L9" s="60">
        <v>301990</v>
      </c>
      <c r="M9" s="60">
        <v>3081415</v>
      </c>
      <c r="N9" s="60">
        <v>415127</v>
      </c>
      <c r="O9" s="60">
        <v>221113</v>
      </c>
      <c r="P9" s="60">
        <v>753252</v>
      </c>
      <c r="Q9" s="60">
        <v>1389492</v>
      </c>
      <c r="R9" s="60">
        <v>406405</v>
      </c>
      <c r="S9" s="60">
        <v>315938</v>
      </c>
      <c r="T9" s="60">
        <v>594014</v>
      </c>
      <c r="U9" s="60">
        <v>1316357</v>
      </c>
      <c r="V9" s="60">
        <v>8026826</v>
      </c>
      <c r="W9" s="60">
        <v>2943406</v>
      </c>
      <c r="X9" s="60">
        <v>5083420</v>
      </c>
      <c r="Y9" s="61">
        <v>172.71</v>
      </c>
      <c r="Z9" s="62">
        <v>16026017</v>
      </c>
    </row>
    <row r="10" spans="1:26" ht="25.5">
      <c r="A10" s="63" t="s">
        <v>278</v>
      </c>
      <c r="B10" s="64">
        <f>SUM(B5:B9)</f>
        <v>153322235</v>
      </c>
      <c r="C10" s="64">
        <f>SUM(C5:C9)</f>
        <v>0</v>
      </c>
      <c r="D10" s="65">
        <f aca="true" t="shared" si="0" ref="D10:Z10">SUM(D5:D9)</f>
        <v>201969780</v>
      </c>
      <c r="E10" s="66">
        <f t="shared" si="0"/>
        <v>219648334</v>
      </c>
      <c r="F10" s="66">
        <f t="shared" si="0"/>
        <v>79641566</v>
      </c>
      <c r="G10" s="66">
        <f t="shared" si="0"/>
        <v>1521577</v>
      </c>
      <c r="H10" s="66">
        <f t="shared" si="0"/>
        <v>2565156</v>
      </c>
      <c r="I10" s="66">
        <f t="shared" si="0"/>
        <v>83728299</v>
      </c>
      <c r="J10" s="66">
        <f t="shared" si="0"/>
        <v>4123990</v>
      </c>
      <c r="K10" s="66">
        <f t="shared" si="0"/>
        <v>53805788</v>
      </c>
      <c r="L10" s="66">
        <f t="shared" si="0"/>
        <v>3762551</v>
      </c>
      <c r="M10" s="66">
        <f t="shared" si="0"/>
        <v>61692329</v>
      </c>
      <c r="N10" s="66">
        <f t="shared" si="0"/>
        <v>871284</v>
      </c>
      <c r="O10" s="66">
        <f t="shared" si="0"/>
        <v>834358</v>
      </c>
      <c r="P10" s="66">
        <f t="shared" si="0"/>
        <v>41039497</v>
      </c>
      <c r="Q10" s="66">
        <f t="shared" si="0"/>
        <v>42745139</v>
      </c>
      <c r="R10" s="66">
        <f t="shared" si="0"/>
        <v>765832</v>
      </c>
      <c r="S10" s="66">
        <f t="shared" si="0"/>
        <v>607449</v>
      </c>
      <c r="T10" s="66">
        <f t="shared" si="0"/>
        <v>770986</v>
      </c>
      <c r="U10" s="66">
        <f t="shared" si="0"/>
        <v>2144267</v>
      </c>
      <c r="V10" s="66">
        <f t="shared" si="0"/>
        <v>190310034</v>
      </c>
      <c r="W10" s="66">
        <f t="shared" si="0"/>
        <v>201969734</v>
      </c>
      <c r="X10" s="66">
        <f t="shared" si="0"/>
        <v>-11659700</v>
      </c>
      <c r="Y10" s="67">
        <f>+IF(W10&lt;&gt;0,(X10/W10)*100,0)</f>
        <v>-5.7729936902328145</v>
      </c>
      <c r="Z10" s="68">
        <f t="shared" si="0"/>
        <v>219648334</v>
      </c>
    </row>
    <row r="11" spans="1:26" ht="13.5">
      <c r="A11" s="58" t="s">
        <v>37</v>
      </c>
      <c r="B11" s="19">
        <v>68078667</v>
      </c>
      <c r="C11" s="19">
        <v>0</v>
      </c>
      <c r="D11" s="59">
        <v>79999484</v>
      </c>
      <c r="E11" s="60">
        <v>82969501</v>
      </c>
      <c r="F11" s="60">
        <v>6374961</v>
      </c>
      <c r="G11" s="60">
        <v>6580736</v>
      </c>
      <c r="H11" s="60">
        <v>6729570</v>
      </c>
      <c r="I11" s="60">
        <v>19685267</v>
      </c>
      <c r="J11" s="60">
        <v>10241665</v>
      </c>
      <c r="K11" s="60">
        <v>6108299</v>
      </c>
      <c r="L11" s="60">
        <v>5993711</v>
      </c>
      <c r="M11" s="60">
        <v>22343675</v>
      </c>
      <c r="N11" s="60">
        <v>6326667</v>
      </c>
      <c r="O11" s="60">
        <v>15660</v>
      </c>
      <c r="P11" s="60">
        <v>6042419</v>
      </c>
      <c r="Q11" s="60">
        <v>12384746</v>
      </c>
      <c r="R11" s="60">
        <v>6250665</v>
      </c>
      <c r="S11" s="60">
        <v>5906699</v>
      </c>
      <c r="T11" s="60">
        <v>6143628</v>
      </c>
      <c r="U11" s="60">
        <v>18300992</v>
      </c>
      <c r="V11" s="60">
        <v>72714680</v>
      </c>
      <c r="W11" s="60">
        <v>79999486</v>
      </c>
      <c r="X11" s="60">
        <v>-7284806</v>
      </c>
      <c r="Y11" s="61">
        <v>-9.11</v>
      </c>
      <c r="Z11" s="62">
        <v>82969501</v>
      </c>
    </row>
    <row r="12" spans="1:26" ht="13.5">
      <c r="A12" s="58" t="s">
        <v>38</v>
      </c>
      <c r="B12" s="19">
        <v>15144864</v>
      </c>
      <c r="C12" s="19">
        <v>0</v>
      </c>
      <c r="D12" s="59">
        <v>19533040</v>
      </c>
      <c r="E12" s="60">
        <v>16854051</v>
      </c>
      <c r="F12" s="60">
        <v>1579962</v>
      </c>
      <c r="G12" s="60">
        <v>1260068</v>
      </c>
      <c r="H12" s="60">
        <v>1226296</v>
      </c>
      <c r="I12" s="60">
        <v>4066326</v>
      </c>
      <c r="J12" s="60">
        <v>1227146</v>
      </c>
      <c r="K12" s="60">
        <v>1296901</v>
      </c>
      <c r="L12" s="60">
        <v>1246496</v>
      </c>
      <c r="M12" s="60">
        <v>3770543</v>
      </c>
      <c r="N12" s="60">
        <v>1693485</v>
      </c>
      <c r="O12" s="60">
        <v>0</v>
      </c>
      <c r="P12" s="60">
        <v>1327306</v>
      </c>
      <c r="Q12" s="60">
        <v>3020791</v>
      </c>
      <c r="R12" s="60">
        <v>1315700</v>
      </c>
      <c r="S12" s="60">
        <v>1309700</v>
      </c>
      <c r="T12" s="60">
        <v>1331646</v>
      </c>
      <c r="U12" s="60">
        <v>3957046</v>
      </c>
      <c r="V12" s="60">
        <v>14814706</v>
      </c>
      <c r="W12" s="60">
        <v>19533037</v>
      </c>
      <c r="X12" s="60">
        <v>-4718331</v>
      </c>
      <c r="Y12" s="61">
        <v>-24.16</v>
      </c>
      <c r="Z12" s="62">
        <v>16854051</v>
      </c>
    </row>
    <row r="13" spans="1:26" ht="13.5">
      <c r="A13" s="58" t="s">
        <v>279</v>
      </c>
      <c r="B13" s="19">
        <v>15229010</v>
      </c>
      <c r="C13" s="19">
        <v>0</v>
      </c>
      <c r="D13" s="59">
        <v>9787000</v>
      </c>
      <c r="E13" s="60">
        <v>3533047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318007</v>
      </c>
      <c r="M13" s="60">
        <v>318007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318007</v>
      </c>
      <c r="W13" s="60">
        <v>9787000</v>
      </c>
      <c r="X13" s="60">
        <v>-9468993</v>
      </c>
      <c r="Y13" s="61">
        <v>-96.75</v>
      </c>
      <c r="Z13" s="62">
        <v>3533047</v>
      </c>
    </row>
    <row r="14" spans="1:26" ht="13.5">
      <c r="A14" s="58" t="s">
        <v>40</v>
      </c>
      <c r="B14" s="19">
        <v>234000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1881327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57096462</v>
      </c>
      <c r="C17" s="19">
        <v>0</v>
      </c>
      <c r="D17" s="59">
        <v>95570456</v>
      </c>
      <c r="E17" s="60">
        <v>99062050</v>
      </c>
      <c r="F17" s="60">
        <v>5851415</v>
      </c>
      <c r="G17" s="60">
        <v>4710190</v>
      </c>
      <c r="H17" s="60">
        <v>3703468</v>
      </c>
      <c r="I17" s="60">
        <v>14265073</v>
      </c>
      <c r="J17" s="60">
        <v>7471279</v>
      </c>
      <c r="K17" s="60">
        <v>4868662</v>
      </c>
      <c r="L17" s="60">
        <v>6256237</v>
      </c>
      <c r="M17" s="60">
        <v>18596178</v>
      </c>
      <c r="N17" s="60">
        <v>7115032</v>
      </c>
      <c r="O17" s="60">
        <v>4520677</v>
      </c>
      <c r="P17" s="60">
        <v>7010361</v>
      </c>
      <c r="Q17" s="60">
        <v>18646070</v>
      </c>
      <c r="R17" s="60">
        <v>10093404</v>
      </c>
      <c r="S17" s="60">
        <v>5827152</v>
      </c>
      <c r="T17" s="60">
        <v>10891120</v>
      </c>
      <c r="U17" s="60">
        <v>26811676</v>
      </c>
      <c r="V17" s="60">
        <v>78318997</v>
      </c>
      <c r="W17" s="60">
        <v>95570455</v>
      </c>
      <c r="X17" s="60">
        <v>-17251458</v>
      </c>
      <c r="Y17" s="61">
        <v>-18.05</v>
      </c>
      <c r="Z17" s="62">
        <v>99062050</v>
      </c>
    </row>
    <row r="18" spans="1:26" ht="13.5">
      <c r="A18" s="70" t="s">
        <v>44</v>
      </c>
      <c r="B18" s="71">
        <f>SUM(B11:B17)</f>
        <v>157664330</v>
      </c>
      <c r="C18" s="71">
        <f>SUM(C11:C17)</f>
        <v>0</v>
      </c>
      <c r="D18" s="72">
        <f aca="true" t="shared" si="1" ref="D18:Z18">SUM(D11:D17)</f>
        <v>204889980</v>
      </c>
      <c r="E18" s="73">
        <f t="shared" si="1"/>
        <v>202418649</v>
      </c>
      <c r="F18" s="73">
        <f t="shared" si="1"/>
        <v>13806338</v>
      </c>
      <c r="G18" s="73">
        <f t="shared" si="1"/>
        <v>12550994</v>
      </c>
      <c r="H18" s="73">
        <f t="shared" si="1"/>
        <v>11659334</v>
      </c>
      <c r="I18" s="73">
        <f t="shared" si="1"/>
        <v>38016666</v>
      </c>
      <c r="J18" s="73">
        <f t="shared" si="1"/>
        <v>18940090</v>
      </c>
      <c r="K18" s="73">
        <f t="shared" si="1"/>
        <v>12273862</v>
      </c>
      <c r="L18" s="73">
        <f t="shared" si="1"/>
        <v>13814451</v>
      </c>
      <c r="M18" s="73">
        <f t="shared" si="1"/>
        <v>45028403</v>
      </c>
      <c r="N18" s="73">
        <f t="shared" si="1"/>
        <v>15135184</v>
      </c>
      <c r="O18" s="73">
        <f t="shared" si="1"/>
        <v>4536337</v>
      </c>
      <c r="P18" s="73">
        <f t="shared" si="1"/>
        <v>14380086</v>
      </c>
      <c r="Q18" s="73">
        <f t="shared" si="1"/>
        <v>34051607</v>
      </c>
      <c r="R18" s="73">
        <f t="shared" si="1"/>
        <v>17659769</v>
      </c>
      <c r="S18" s="73">
        <f t="shared" si="1"/>
        <v>13043551</v>
      </c>
      <c r="T18" s="73">
        <f t="shared" si="1"/>
        <v>18366394</v>
      </c>
      <c r="U18" s="73">
        <f t="shared" si="1"/>
        <v>49069714</v>
      </c>
      <c r="V18" s="73">
        <f t="shared" si="1"/>
        <v>166166390</v>
      </c>
      <c r="W18" s="73">
        <f t="shared" si="1"/>
        <v>204889978</v>
      </c>
      <c r="X18" s="73">
        <f t="shared" si="1"/>
        <v>-38723588</v>
      </c>
      <c r="Y18" s="67">
        <f>+IF(W18&lt;&gt;0,(X18/W18)*100,0)</f>
        <v>-18.899698451819834</v>
      </c>
      <c r="Z18" s="74">
        <f t="shared" si="1"/>
        <v>202418649</v>
      </c>
    </row>
    <row r="19" spans="1:26" ht="13.5">
      <c r="A19" s="70" t="s">
        <v>45</v>
      </c>
      <c r="B19" s="75">
        <f>+B10-B18</f>
        <v>-4342095</v>
      </c>
      <c r="C19" s="75">
        <f>+C10-C18</f>
        <v>0</v>
      </c>
      <c r="D19" s="76">
        <f aca="true" t="shared" si="2" ref="D19:Z19">+D10-D18</f>
        <v>-2920200</v>
      </c>
      <c r="E19" s="77">
        <f t="shared" si="2"/>
        <v>17229685</v>
      </c>
      <c r="F19" s="77">
        <f t="shared" si="2"/>
        <v>65835228</v>
      </c>
      <c r="G19" s="77">
        <f t="shared" si="2"/>
        <v>-11029417</v>
      </c>
      <c r="H19" s="77">
        <f t="shared" si="2"/>
        <v>-9094178</v>
      </c>
      <c r="I19" s="77">
        <f t="shared" si="2"/>
        <v>45711633</v>
      </c>
      <c r="J19" s="77">
        <f t="shared" si="2"/>
        <v>-14816100</v>
      </c>
      <c r="K19" s="77">
        <f t="shared" si="2"/>
        <v>41531926</v>
      </c>
      <c r="L19" s="77">
        <f t="shared" si="2"/>
        <v>-10051900</v>
      </c>
      <c r="M19" s="77">
        <f t="shared" si="2"/>
        <v>16663926</v>
      </c>
      <c r="N19" s="77">
        <f t="shared" si="2"/>
        <v>-14263900</v>
      </c>
      <c r="O19" s="77">
        <f t="shared" si="2"/>
        <v>-3701979</v>
      </c>
      <c r="P19" s="77">
        <f t="shared" si="2"/>
        <v>26659411</v>
      </c>
      <c r="Q19" s="77">
        <f t="shared" si="2"/>
        <v>8693532</v>
      </c>
      <c r="R19" s="77">
        <f t="shared" si="2"/>
        <v>-16893937</v>
      </c>
      <c r="S19" s="77">
        <f t="shared" si="2"/>
        <v>-12436102</v>
      </c>
      <c r="T19" s="77">
        <f t="shared" si="2"/>
        <v>-17595408</v>
      </c>
      <c r="U19" s="77">
        <f t="shared" si="2"/>
        <v>-46925447</v>
      </c>
      <c r="V19" s="77">
        <f t="shared" si="2"/>
        <v>24143644</v>
      </c>
      <c r="W19" s="77">
        <f>IF(E10=E18,0,W10-W18)</f>
        <v>-2920244</v>
      </c>
      <c r="X19" s="77">
        <f t="shared" si="2"/>
        <v>27063888</v>
      </c>
      <c r="Y19" s="78">
        <f>+IF(W19&lt;&gt;0,(X19/W19)*100,0)</f>
        <v>-926.7680371914129</v>
      </c>
      <c r="Z19" s="79">
        <f t="shared" si="2"/>
        <v>17229685</v>
      </c>
    </row>
    <row r="20" spans="1:26" ht="13.5">
      <c r="A20" s="58" t="s">
        <v>46</v>
      </c>
      <c r="B20" s="19">
        <v>52712377</v>
      </c>
      <c r="C20" s="19">
        <v>0</v>
      </c>
      <c r="D20" s="59">
        <v>36866220</v>
      </c>
      <c r="E20" s="60">
        <v>36866220</v>
      </c>
      <c r="F20" s="60">
        <v>3427821</v>
      </c>
      <c r="G20" s="60">
        <v>2464930</v>
      </c>
      <c r="H20" s="60">
        <v>1833299</v>
      </c>
      <c r="I20" s="60">
        <v>7726050</v>
      </c>
      <c r="J20" s="60">
        <v>2722540</v>
      </c>
      <c r="K20" s="60">
        <v>1607838</v>
      </c>
      <c r="L20" s="60">
        <v>3831639</v>
      </c>
      <c r="M20" s="60">
        <v>8162017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15888067</v>
      </c>
      <c r="W20" s="60">
        <v>36866220</v>
      </c>
      <c r="X20" s="60">
        <v>-20978153</v>
      </c>
      <c r="Y20" s="61">
        <v>-56.9</v>
      </c>
      <c r="Z20" s="62">
        <v>36866220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48370282</v>
      </c>
      <c r="C22" s="86">
        <f>SUM(C19:C21)</f>
        <v>0</v>
      </c>
      <c r="D22" s="87">
        <f aca="true" t="shared" si="3" ref="D22:Z22">SUM(D19:D21)</f>
        <v>33946020</v>
      </c>
      <c r="E22" s="88">
        <f t="shared" si="3"/>
        <v>54095905</v>
      </c>
      <c r="F22" s="88">
        <f t="shared" si="3"/>
        <v>69263049</v>
      </c>
      <c r="G22" s="88">
        <f t="shared" si="3"/>
        <v>-8564487</v>
      </c>
      <c r="H22" s="88">
        <f t="shared" si="3"/>
        <v>-7260879</v>
      </c>
      <c r="I22" s="88">
        <f t="shared" si="3"/>
        <v>53437683</v>
      </c>
      <c r="J22" s="88">
        <f t="shared" si="3"/>
        <v>-12093560</v>
      </c>
      <c r="K22" s="88">
        <f t="shared" si="3"/>
        <v>43139764</v>
      </c>
      <c r="L22" s="88">
        <f t="shared" si="3"/>
        <v>-6220261</v>
      </c>
      <c r="M22" s="88">
        <f t="shared" si="3"/>
        <v>24825943</v>
      </c>
      <c r="N22" s="88">
        <f t="shared" si="3"/>
        <v>-14263900</v>
      </c>
      <c r="O22" s="88">
        <f t="shared" si="3"/>
        <v>-3701979</v>
      </c>
      <c r="P22" s="88">
        <f t="shared" si="3"/>
        <v>26659411</v>
      </c>
      <c r="Q22" s="88">
        <f t="shared" si="3"/>
        <v>8693532</v>
      </c>
      <c r="R22" s="88">
        <f t="shared" si="3"/>
        <v>-16893937</v>
      </c>
      <c r="S22" s="88">
        <f t="shared" si="3"/>
        <v>-12436102</v>
      </c>
      <c r="T22" s="88">
        <f t="shared" si="3"/>
        <v>-17595408</v>
      </c>
      <c r="U22" s="88">
        <f t="shared" si="3"/>
        <v>-46925447</v>
      </c>
      <c r="V22" s="88">
        <f t="shared" si="3"/>
        <v>40031711</v>
      </c>
      <c r="W22" s="88">
        <f t="shared" si="3"/>
        <v>33945976</v>
      </c>
      <c r="X22" s="88">
        <f t="shared" si="3"/>
        <v>6085735</v>
      </c>
      <c r="Y22" s="89">
        <f>+IF(W22&lt;&gt;0,(X22/W22)*100,0)</f>
        <v>17.927706659546335</v>
      </c>
      <c r="Z22" s="90">
        <f t="shared" si="3"/>
        <v>54095905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48370282</v>
      </c>
      <c r="C24" s="75">
        <f>SUM(C22:C23)</f>
        <v>0</v>
      </c>
      <c r="D24" s="76">
        <f aca="true" t="shared" si="4" ref="D24:Z24">SUM(D22:D23)</f>
        <v>33946020</v>
      </c>
      <c r="E24" s="77">
        <f t="shared" si="4"/>
        <v>54095905</v>
      </c>
      <c r="F24" s="77">
        <f t="shared" si="4"/>
        <v>69263049</v>
      </c>
      <c r="G24" s="77">
        <f t="shared" si="4"/>
        <v>-8564487</v>
      </c>
      <c r="H24" s="77">
        <f t="shared" si="4"/>
        <v>-7260879</v>
      </c>
      <c r="I24" s="77">
        <f t="shared" si="4"/>
        <v>53437683</v>
      </c>
      <c r="J24" s="77">
        <f t="shared" si="4"/>
        <v>-12093560</v>
      </c>
      <c r="K24" s="77">
        <f t="shared" si="4"/>
        <v>43139764</v>
      </c>
      <c r="L24" s="77">
        <f t="shared" si="4"/>
        <v>-6220261</v>
      </c>
      <c r="M24" s="77">
        <f t="shared" si="4"/>
        <v>24825943</v>
      </c>
      <c r="N24" s="77">
        <f t="shared" si="4"/>
        <v>-14263900</v>
      </c>
      <c r="O24" s="77">
        <f t="shared" si="4"/>
        <v>-3701979</v>
      </c>
      <c r="P24" s="77">
        <f t="shared" si="4"/>
        <v>26659411</v>
      </c>
      <c r="Q24" s="77">
        <f t="shared" si="4"/>
        <v>8693532</v>
      </c>
      <c r="R24" s="77">
        <f t="shared" si="4"/>
        <v>-16893937</v>
      </c>
      <c r="S24" s="77">
        <f t="shared" si="4"/>
        <v>-12436102</v>
      </c>
      <c r="T24" s="77">
        <f t="shared" si="4"/>
        <v>-17595408</v>
      </c>
      <c r="U24" s="77">
        <f t="shared" si="4"/>
        <v>-46925447</v>
      </c>
      <c r="V24" s="77">
        <f t="shared" si="4"/>
        <v>40031711</v>
      </c>
      <c r="W24" s="77">
        <f t="shared" si="4"/>
        <v>33945976</v>
      </c>
      <c r="X24" s="77">
        <f t="shared" si="4"/>
        <v>6085735</v>
      </c>
      <c r="Y24" s="78">
        <f>+IF(W24&lt;&gt;0,(X24/W24)*100,0)</f>
        <v>17.927706659546335</v>
      </c>
      <c r="Z24" s="79">
        <f t="shared" si="4"/>
        <v>54095905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46791541</v>
      </c>
      <c r="C27" s="22">
        <v>0</v>
      </c>
      <c r="D27" s="99">
        <v>52698873</v>
      </c>
      <c r="E27" s="100">
        <v>60641000</v>
      </c>
      <c r="F27" s="100">
        <v>2342117</v>
      </c>
      <c r="G27" s="100">
        <v>4069427</v>
      </c>
      <c r="H27" s="100">
        <v>4101731</v>
      </c>
      <c r="I27" s="100">
        <v>10513275</v>
      </c>
      <c r="J27" s="100">
        <v>4393931</v>
      </c>
      <c r="K27" s="100">
        <v>1517471</v>
      </c>
      <c r="L27" s="100">
        <v>4320286</v>
      </c>
      <c r="M27" s="100">
        <v>10231688</v>
      </c>
      <c r="N27" s="100">
        <v>2245538</v>
      </c>
      <c r="O27" s="100">
        <v>5538933</v>
      </c>
      <c r="P27" s="100">
        <v>3024179</v>
      </c>
      <c r="Q27" s="100">
        <v>10808650</v>
      </c>
      <c r="R27" s="100">
        <v>2201033</v>
      </c>
      <c r="S27" s="100">
        <v>6176202</v>
      </c>
      <c r="T27" s="100">
        <v>9318231</v>
      </c>
      <c r="U27" s="100">
        <v>17695466</v>
      </c>
      <c r="V27" s="100">
        <v>49249079</v>
      </c>
      <c r="W27" s="100">
        <v>60641000</v>
      </c>
      <c r="X27" s="100">
        <v>-11391921</v>
      </c>
      <c r="Y27" s="101">
        <v>-18.79</v>
      </c>
      <c r="Z27" s="102">
        <v>60641000</v>
      </c>
    </row>
    <row r="28" spans="1:26" ht="13.5">
      <c r="A28" s="103" t="s">
        <v>46</v>
      </c>
      <c r="B28" s="19">
        <v>46791541</v>
      </c>
      <c r="C28" s="19">
        <v>0</v>
      </c>
      <c r="D28" s="59">
        <v>52698873</v>
      </c>
      <c r="E28" s="60">
        <v>60641000</v>
      </c>
      <c r="F28" s="60">
        <v>2342117</v>
      </c>
      <c r="G28" s="60">
        <v>4069427</v>
      </c>
      <c r="H28" s="60">
        <v>4101731</v>
      </c>
      <c r="I28" s="60">
        <v>10513275</v>
      </c>
      <c r="J28" s="60">
        <v>4393931</v>
      </c>
      <c r="K28" s="60">
        <v>1517471</v>
      </c>
      <c r="L28" s="60">
        <v>4061546</v>
      </c>
      <c r="M28" s="60">
        <v>9972948</v>
      </c>
      <c r="N28" s="60">
        <v>2245538</v>
      </c>
      <c r="O28" s="60">
        <v>5418533</v>
      </c>
      <c r="P28" s="60">
        <v>2872308</v>
      </c>
      <c r="Q28" s="60">
        <v>10536379</v>
      </c>
      <c r="R28" s="60">
        <v>1680423</v>
      </c>
      <c r="S28" s="60">
        <v>5857002</v>
      </c>
      <c r="T28" s="60">
        <v>6546044</v>
      </c>
      <c r="U28" s="60">
        <v>14083469</v>
      </c>
      <c r="V28" s="60">
        <v>45106071</v>
      </c>
      <c r="W28" s="60">
        <v>60641000</v>
      </c>
      <c r="X28" s="60">
        <v>-15534929</v>
      </c>
      <c r="Y28" s="61">
        <v>-25.62</v>
      </c>
      <c r="Z28" s="62">
        <v>60641000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319200</v>
      </c>
      <c r="T29" s="60">
        <v>0</v>
      </c>
      <c r="U29" s="60">
        <v>319200</v>
      </c>
      <c r="V29" s="60">
        <v>319200</v>
      </c>
      <c r="W29" s="60"/>
      <c r="X29" s="60">
        <v>319200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258740</v>
      </c>
      <c r="M31" s="60">
        <v>258740</v>
      </c>
      <c r="N31" s="60">
        <v>0</v>
      </c>
      <c r="O31" s="60">
        <v>120400</v>
      </c>
      <c r="P31" s="60">
        <v>151871</v>
      </c>
      <c r="Q31" s="60">
        <v>272271</v>
      </c>
      <c r="R31" s="60">
        <v>520610</v>
      </c>
      <c r="S31" s="60">
        <v>0</v>
      </c>
      <c r="T31" s="60">
        <v>2772187</v>
      </c>
      <c r="U31" s="60">
        <v>3292797</v>
      </c>
      <c r="V31" s="60">
        <v>3823808</v>
      </c>
      <c r="W31" s="60"/>
      <c r="X31" s="60">
        <v>3823808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46791541</v>
      </c>
      <c r="C32" s="22">
        <f>SUM(C28:C31)</f>
        <v>0</v>
      </c>
      <c r="D32" s="99">
        <f aca="true" t="shared" si="5" ref="D32:Z32">SUM(D28:D31)</f>
        <v>52698873</v>
      </c>
      <c r="E32" s="100">
        <f t="shared" si="5"/>
        <v>60641000</v>
      </c>
      <c r="F32" s="100">
        <f t="shared" si="5"/>
        <v>2342117</v>
      </c>
      <c r="G32" s="100">
        <f t="shared" si="5"/>
        <v>4069427</v>
      </c>
      <c r="H32" s="100">
        <f t="shared" si="5"/>
        <v>4101731</v>
      </c>
      <c r="I32" s="100">
        <f t="shared" si="5"/>
        <v>10513275</v>
      </c>
      <c r="J32" s="100">
        <f t="shared" si="5"/>
        <v>4393931</v>
      </c>
      <c r="K32" s="100">
        <f t="shared" si="5"/>
        <v>1517471</v>
      </c>
      <c r="L32" s="100">
        <f t="shared" si="5"/>
        <v>4320286</v>
      </c>
      <c r="M32" s="100">
        <f t="shared" si="5"/>
        <v>10231688</v>
      </c>
      <c r="N32" s="100">
        <f t="shared" si="5"/>
        <v>2245538</v>
      </c>
      <c r="O32" s="100">
        <f t="shared" si="5"/>
        <v>5538933</v>
      </c>
      <c r="P32" s="100">
        <f t="shared" si="5"/>
        <v>3024179</v>
      </c>
      <c r="Q32" s="100">
        <f t="shared" si="5"/>
        <v>10808650</v>
      </c>
      <c r="R32" s="100">
        <f t="shared" si="5"/>
        <v>2201033</v>
      </c>
      <c r="S32" s="100">
        <f t="shared" si="5"/>
        <v>6176202</v>
      </c>
      <c r="T32" s="100">
        <f t="shared" si="5"/>
        <v>9318231</v>
      </c>
      <c r="U32" s="100">
        <f t="shared" si="5"/>
        <v>17695466</v>
      </c>
      <c r="V32" s="100">
        <f t="shared" si="5"/>
        <v>49249079</v>
      </c>
      <c r="W32" s="100">
        <f t="shared" si="5"/>
        <v>60641000</v>
      </c>
      <c r="X32" s="100">
        <f t="shared" si="5"/>
        <v>-11391921</v>
      </c>
      <c r="Y32" s="101">
        <f>+IF(W32&lt;&gt;0,(X32/W32)*100,0)</f>
        <v>-18.785839613462837</v>
      </c>
      <c r="Z32" s="102">
        <f t="shared" si="5"/>
        <v>60641000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31722889</v>
      </c>
      <c r="C35" s="19">
        <v>0</v>
      </c>
      <c r="D35" s="59">
        <v>32797881</v>
      </c>
      <c r="E35" s="60">
        <v>32797929</v>
      </c>
      <c r="F35" s="60">
        <v>110994579</v>
      </c>
      <c r="G35" s="60">
        <v>107739232</v>
      </c>
      <c r="H35" s="60">
        <v>105305531</v>
      </c>
      <c r="I35" s="60">
        <v>105305531</v>
      </c>
      <c r="J35" s="60">
        <v>90345375</v>
      </c>
      <c r="K35" s="60">
        <v>123829380</v>
      </c>
      <c r="L35" s="60">
        <v>120714392</v>
      </c>
      <c r="M35" s="60">
        <v>120714392</v>
      </c>
      <c r="N35" s="60">
        <v>103900710</v>
      </c>
      <c r="O35" s="60">
        <v>0</v>
      </c>
      <c r="P35" s="60">
        <v>114462817</v>
      </c>
      <c r="Q35" s="60">
        <v>114462817</v>
      </c>
      <c r="R35" s="60">
        <v>95285303</v>
      </c>
      <c r="S35" s="60">
        <v>77016166</v>
      </c>
      <c r="T35" s="60">
        <v>52778695</v>
      </c>
      <c r="U35" s="60">
        <v>52778695</v>
      </c>
      <c r="V35" s="60">
        <v>52778695</v>
      </c>
      <c r="W35" s="60">
        <v>32797929</v>
      </c>
      <c r="X35" s="60">
        <v>19980766</v>
      </c>
      <c r="Y35" s="61">
        <v>60.92</v>
      </c>
      <c r="Z35" s="62">
        <v>32797929</v>
      </c>
    </row>
    <row r="36" spans="1:26" ht="13.5">
      <c r="A36" s="58" t="s">
        <v>57</v>
      </c>
      <c r="B36" s="19">
        <v>187244896</v>
      </c>
      <c r="C36" s="19">
        <v>0</v>
      </c>
      <c r="D36" s="59">
        <v>222206801</v>
      </c>
      <c r="E36" s="60">
        <v>236402754</v>
      </c>
      <c r="F36" s="60">
        <v>187358685</v>
      </c>
      <c r="G36" s="60">
        <v>191969929</v>
      </c>
      <c r="H36" s="60">
        <v>196016643</v>
      </c>
      <c r="I36" s="60">
        <v>196016643</v>
      </c>
      <c r="J36" s="60">
        <v>200539977</v>
      </c>
      <c r="K36" s="60">
        <v>202322697</v>
      </c>
      <c r="L36" s="60">
        <v>203403628</v>
      </c>
      <c r="M36" s="60">
        <v>203403628</v>
      </c>
      <c r="N36" s="60">
        <v>206314591</v>
      </c>
      <c r="O36" s="60">
        <v>0</v>
      </c>
      <c r="P36" s="60">
        <v>214114355</v>
      </c>
      <c r="Q36" s="60">
        <v>214114355</v>
      </c>
      <c r="R36" s="60">
        <v>216083158</v>
      </c>
      <c r="S36" s="60">
        <v>220324399</v>
      </c>
      <c r="T36" s="60">
        <v>230083556</v>
      </c>
      <c r="U36" s="60">
        <v>230083556</v>
      </c>
      <c r="V36" s="60">
        <v>230083556</v>
      </c>
      <c r="W36" s="60">
        <v>236402754</v>
      </c>
      <c r="X36" s="60">
        <v>-6319198</v>
      </c>
      <c r="Y36" s="61">
        <v>-2.67</v>
      </c>
      <c r="Z36" s="62">
        <v>236402754</v>
      </c>
    </row>
    <row r="37" spans="1:26" ht="13.5">
      <c r="A37" s="58" t="s">
        <v>58</v>
      </c>
      <c r="B37" s="19">
        <v>20763534</v>
      </c>
      <c r="C37" s="19">
        <v>0</v>
      </c>
      <c r="D37" s="59">
        <v>28236789</v>
      </c>
      <c r="E37" s="60">
        <v>28236790</v>
      </c>
      <c r="F37" s="60">
        <v>48404143</v>
      </c>
      <c r="G37" s="60">
        <v>45328961</v>
      </c>
      <c r="H37" s="60">
        <v>54877146</v>
      </c>
      <c r="I37" s="60">
        <v>54877146</v>
      </c>
      <c r="J37" s="60">
        <v>56435994</v>
      </c>
      <c r="K37" s="60">
        <v>48542968</v>
      </c>
      <c r="L37" s="60">
        <v>55178068</v>
      </c>
      <c r="M37" s="60">
        <v>55178068</v>
      </c>
      <c r="N37" s="60">
        <v>55106774</v>
      </c>
      <c r="O37" s="60">
        <v>0</v>
      </c>
      <c r="P37" s="60">
        <v>42338282</v>
      </c>
      <c r="Q37" s="60">
        <v>42338282</v>
      </c>
      <c r="R37" s="60">
        <v>42023507</v>
      </c>
      <c r="S37" s="60">
        <v>34648371</v>
      </c>
      <c r="T37" s="60">
        <v>76251861</v>
      </c>
      <c r="U37" s="60">
        <v>76251861</v>
      </c>
      <c r="V37" s="60">
        <v>76251861</v>
      </c>
      <c r="W37" s="60">
        <v>28236790</v>
      </c>
      <c r="X37" s="60">
        <v>48015071</v>
      </c>
      <c r="Y37" s="61">
        <v>170.04</v>
      </c>
      <c r="Z37" s="62">
        <v>28236790</v>
      </c>
    </row>
    <row r="38" spans="1:26" ht="13.5">
      <c r="A38" s="58" t="s">
        <v>59</v>
      </c>
      <c r="B38" s="19">
        <v>5185480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193018771</v>
      </c>
      <c r="C39" s="19">
        <v>0</v>
      </c>
      <c r="D39" s="59">
        <v>226767893</v>
      </c>
      <c r="E39" s="60">
        <v>240963893</v>
      </c>
      <c r="F39" s="60">
        <v>249949121</v>
      </c>
      <c r="G39" s="60">
        <v>254380200</v>
      </c>
      <c r="H39" s="60">
        <v>246445028</v>
      </c>
      <c r="I39" s="60">
        <v>246445028</v>
      </c>
      <c r="J39" s="60">
        <v>234449357</v>
      </c>
      <c r="K39" s="60">
        <v>277609109</v>
      </c>
      <c r="L39" s="60">
        <v>268939952</v>
      </c>
      <c r="M39" s="60">
        <v>268939952</v>
      </c>
      <c r="N39" s="60">
        <v>255108528</v>
      </c>
      <c r="O39" s="60">
        <v>0</v>
      </c>
      <c r="P39" s="60">
        <v>286238891</v>
      </c>
      <c r="Q39" s="60">
        <v>286238891</v>
      </c>
      <c r="R39" s="60">
        <v>269344955</v>
      </c>
      <c r="S39" s="60">
        <v>262692194</v>
      </c>
      <c r="T39" s="60">
        <v>206610390</v>
      </c>
      <c r="U39" s="60">
        <v>206610390</v>
      </c>
      <c r="V39" s="60">
        <v>206610390</v>
      </c>
      <c r="W39" s="60">
        <v>240963893</v>
      </c>
      <c r="X39" s="60">
        <v>-34353503</v>
      </c>
      <c r="Y39" s="61">
        <v>-14.26</v>
      </c>
      <c r="Z39" s="62">
        <v>240963893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59792135</v>
      </c>
      <c r="C42" s="19">
        <v>0</v>
      </c>
      <c r="D42" s="59">
        <v>38983711</v>
      </c>
      <c r="E42" s="60">
        <v>78666560</v>
      </c>
      <c r="F42" s="60">
        <v>77721066</v>
      </c>
      <c r="G42" s="60">
        <v>-9897909</v>
      </c>
      <c r="H42" s="60">
        <v>2012502</v>
      </c>
      <c r="I42" s="60">
        <v>69835659</v>
      </c>
      <c r="J42" s="60">
        <v>-11437077</v>
      </c>
      <c r="K42" s="60">
        <v>40972019</v>
      </c>
      <c r="L42" s="60">
        <v>411460</v>
      </c>
      <c r="M42" s="60">
        <v>29946402</v>
      </c>
      <c r="N42" s="60">
        <v>-14629143</v>
      </c>
      <c r="O42" s="60">
        <v>-10899488</v>
      </c>
      <c r="P42" s="60">
        <v>30146977</v>
      </c>
      <c r="Q42" s="60">
        <v>4618346</v>
      </c>
      <c r="R42" s="60">
        <v>-16836958</v>
      </c>
      <c r="S42" s="60">
        <v>-13868726</v>
      </c>
      <c r="T42" s="60">
        <v>-14038665</v>
      </c>
      <c r="U42" s="60">
        <v>-44744349</v>
      </c>
      <c r="V42" s="60">
        <v>59656058</v>
      </c>
      <c r="W42" s="60">
        <v>78666560</v>
      </c>
      <c r="X42" s="60">
        <v>-19010502</v>
      </c>
      <c r="Y42" s="61">
        <v>-24.17</v>
      </c>
      <c r="Z42" s="62">
        <v>78666560</v>
      </c>
    </row>
    <row r="43" spans="1:26" ht="13.5">
      <c r="A43" s="58" t="s">
        <v>63</v>
      </c>
      <c r="B43" s="19">
        <v>-46790465</v>
      </c>
      <c r="C43" s="19">
        <v>0</v>
      </c>
      <c r="D43" s="59">
        <v>-36770970</v>
      </c>
      <c r="E43" s="60">
        <v>-56696749</v>
      </c>
      <c r="F43" s="60">
        <v>-82086325</v>
      </c>
      <c r="G43" s="60">
        <v>7776337</v>
      </c>
      <c r="H43" s="60">
        <v>12936425</v>
      </c>
      <c r="I43" s="60">
        <v>-61373563</v>
      </c>
      <c r="J43" s="60">
        <v>1684537</v>
      </c>
      <c r="K43" s="60">
        <v>11806537</v>
      </c>
      <c r="L43" s="60">
        <v>6339008</v>
      </c>
      <c r="M43" s="60">
        <v>19830082</v>
      </c>
      <c r="N43" s="60">
        <v>-44003145</v>
      </c>
      <c r="O43" s="60">
        <v>13059945</v>
      </c>
      <c r="P43" s="60">
        <v>-37902094</v>
      </c>
      <c r="Q43" s="60">
        <v>-68845294</v>
      </c>
      <c r="R43" s="60">
        <v>24170270</v>
      </c>
      <c r="S43" s="60">
        <v>8111261</v>
      </c>
      <c r="T43" s="60">
        <v>16507702</v>
      </c>
      <c r="U43" s="60">
        <v>48789233</v>
      </c>
      <c r="V43" s="60">
        <v>-61599542</v>
      </c>
      <c r="W43" s="60">
        <v>-56696749</v>
      </c>
      <c r="X43" s="60">
        <v>-4902793</v>
      </c>
      <c r="Y43" s="61">
        <v>8.65</v>
      </c>
      <c r="Z43" s="62">
        <v>-56696749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850</v>
      </c>
      <c r="L44" s="60">
        <v>510</v>
      </c>
      <c r="M44" s="60">
        <v>1360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1360</v>
      </c>
      <c r="W44" s="60"/>
      <c r="X44" s="60">
        <v>1360</v>
      </c>
      <c r="Y44" s="61">
        <v>0</v>
      </c>
      <c r="Z44" s="62">
        <v>0</v>
      </c>
    </row>
    <row r="45" spans="1:26" ht="13.5">
      <c r="A45" s="70" t="s">
        <v>65</v>
      </c>
      <c r="B45" s="22">
        <v>15376923</v>
      </c>
      <c r="C45" s="22">
        <v>0</v>
      </c>
      <c r="D45" s="99">
        <v>2712741</v>
      </c>
      <c r="E45" s="100">
        <v>37346734</v>
      </c>
      <c r="F45" s="100">
        <v>949481</v>
      </c>
      <c r="G45" s="100">
        <v>-1172091</v>
      </c>
      <c r="H45" s="100">
        <v>13776836</v>
      </c>
      <c r="I45" s="100">
        <v>13776836</v>
      </c>
      <c r="J45" s="100">
        <v>4024296</v>
      </c>
      <c r="K45" s="100">
        <v>56803702</v>
      </c>
      <c r="L45" s="100">
        <v>63554680</v>
      </c>
      <c r="M45" s="100">
        <v>63554680</v>
      </c>
      <c r="N45" s="100">
        <v>4922392</v>
      </c>
      <c r="O45" s="100">
        <v>7082849</v>
      </c>
      <c r="P45" s="100">
        <v>-672268</v>
      </c>
      <c r="Q45" s="100">
        <v>4922392</v>
      </c>
      <c r="R45" s="100">
        <v>6661044</v>
      </c>
      <c r="S45" s="100">
        <v>903579</v>
      </c>
      <c r="T45" s="100">
        <v>3372616</v>
      </c>
      <c r="U45" s="100">
        <v>3372616</v>
      </c>
      <c r="V45" s="100">
        <v>3372616</v>
      </c>
      <c r="W45" s="100">
        <v>37346734</v>
      </c>
      <c r="X45" s="100">
        <v>-33974118</v>
      </c>
      <c r="Y45" s="101">
        <v>-90.97</v>
      </c>
      <c r="Z45" s="102">
        <v>37346734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172507</v>
      </c>
      <c r="C51" s="52">
        <v>0</v>
      </c>
      <c r="D51" s="129">
        <v>-1045026</v>
      </c>
      <c r="E51" s="54">
        <v>-1320237</v>
      </c>
      <c r="F51" s="54">
        <v>0</v>
      </c>
      <c r="G51" s="54">
        <v>0</v>
      </c>
      <c r="H51" s="54">
        <v>0</v>
      </c>
      <c r="I51" s="54">
        <v>-657887</v>
      </c>
      <c r="J51" s="54">
        <v>0</v>
      </c>
      <c r="K51" s="54">
        <v>0</v>
      </c>
      <c r="L51" s="54">
        <v>0</v>
      </c>
      <c r="M51" s="54">
        <v>-893427</v>
      </c>
      <c r="N51" s="54">
        <v>0</v>
      </c>
      <c r="O51" s="54">
        <v>0</v>
      </c>
      <c r="P51" s="54">
        <v>0</v>
      </c>
      <c r="Q51" s="54">
        <v>-993235</v>
      </c>
      <c r="R51" s="54">
        <v>0</v>
      </c>
      <c r="S51" s="54">
        <v>0</v>
      </c>
      <c r="T51" s="54">
        <v>0</v>
      </c>
      <c r="U51" s="54">
        <v>-1306157</v>
      </c>
      <c r="V51" s="54">
        <v>-13710967</v>
      </c>
      <c r="W51" s="54">
        <v>-19754429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57.196303499832425</v>
      </c>
      <c r="C58" s="5">
        <f>IF(C67=0,0,+(C76/C67)*100)</f>
        <v>0</v>
      </c>
      <c r="D58" s="6">
        <f aca="true" t="shared" si="6" ref="D58:Z58">IF(D67=0,0,+(D76/D67)*100)</f>
        <v>49.66721357925733</v>
      </c>
      <c r="E58" s="7">
        <f t="shared" si="6"/>
        <v>53.99683629429938</v>
      </c>
      <c r="F58" s="7">
        <f t="shared" si="6"/>
        <v>0.7174880192701494</v>
      </c>
      <c r="G58" s="7">
        <f t="shared" si="6"/>
        <v>224.76380758617748</v>
      </c>
      <c r="H58" s="7">
        <f t="shared" si="6"/>
        <v>64.5335780740476</v>
      </c>
      <c r="I58" s="7">
        <f t="shared" si="6"/>
        <v>5.029260535439585</v>
      </c>
      <c r="J58" s="7">
        <f t="shared" si="6"/>
        <v>97.34838125452015</v>
      </c>
      <c r="K58" s="7">
        <f t="shared" si="6"/>
        <v>3228.1968107682046</v>
      </c>
      <c r="L58" s="7">
        <f t="shared" si="6"/>
        <v>51.85211963463717</v>
      </c>
      <c r="M58" s="7">
        <f t="shared" si="6"/>
        <v>1124.3479068227828</v>
      </c>
      <c r="N58" s="7">
        <f t="shared" si="6"/>
        <v>24.398931966761655</v>
      </c>
      <c r="O58" s="7">
        <f t="shared" si="6"/>
        <v>0</v>
      </c>
      <c r="P58" s="7">
        <f t="shared" si="6"/>
        <v>125.20907512276563</v>
      </c>
      <c r="Q58" s="7">
        <f t="shared" si="6"/>
        <v>90.25574278949337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55.83193588387013</v>
      </c>
      <c r="W58" s="7">
        <f t="shared" si="6"/>
        <v>56.67329282255733</v>
      </c>
      <c r="X58" s="7">
        <f t="shared" si="6"/>
        <v>0</v>
      </c>
      <c r="Y58" s="7">
        <f t="shared" si="6"/>
        <v>0</v>
      </c>
      <c r="Z58" s="8">
        <f t="shared" si="6"/>
        <v>53.99683629429938</v>
      </c>
    </row>
    <row r="59" spans="1:26" ht="13.5">
      <c r="A59" s="37" t="s">
        <v>31</v>
      </c>
      <c r="B59" s="9">
        <f aca="true" t="shared" si="7" ref="B59:Z66">IF(B68=0,0,+(B77/B68)*100)</f>
        <v>55.79475781129606</v>
      </c>
      <c r="C59" s="9">
        <f t="shared" si="7"/>
        <v>0</v>
      </c>
      <c r="D59" s="2">
        <f t="shared" si="7"/>
        <v>50.000025538465785</v>
      </c>
      <c r="E59" s="10">
        <f t="shared" si="7"/>
        <v>54.00000051076932</v>
      </c>
      <c r="F59" s="10">
        <f t="shared" si="7"/>
        <v>0.5542576259723516</v>
      </c>
      <c r="G59" s="10">
        <f t="shared" si="7"/>
        <v>0</v>
      </c>
      <c r="H59" s="10">
        <f t="shared" si="7"/>
        <v>0</v>
      </c>
      <c r="I59" s="10">
        <f t="shared" si="7"/>
        <v>4.198753349131372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60.582393202606276</v>
      </c>
      <c r="W59" s="10">
        <f t="shared" si="7"/>
        <v>53.99999361538437</v>
      </c>
      <c r="X59" s="10">
        <f t="shared" si="7"/>
        <v>0</v>
      </c>
      <c r="Y59" s="10">
        <f t="shared" si="7"/>
        <v>0</v>
      </c>
      <c r="Z59" s="11">
        <f t="shared" si="7"/>
        <v>54.00000051076932</v>
      </c>
    </row>
    <row r="60" spans="1:26" ht="13.5">
      <c r="A60" s="38" t="s">
        <v>32</v>
      </c>
      <c r="B60" s="12">
        <f t="shared" si="7"/>
        <v>30.037357074277732</v>
      </c>
      <c r="C60" s="12">
        <f t="shared" si="7"/>
        <v>0</v>
      </c>
      <c r="D60" s="3">
        <f t="shared" si="7"/>
        <v>50.00005124825372</v>
      </c>
      <c r="E60" s="13">
        <f t="shared" si="7"/>
        <v>89.71958484372684</v>
      </c>
      <c r="F60" s="13">
        <f t="shared" si="7"/>
        <v>21.586416413500352</v>
      </c>
      <c r="G60" s="13">
        <f t="shared" si="7"/>
        <v>45.8300387032336</v>
      </c>
      <c r="H60" s="13">
        <f t="shared" si="7"/>
        <v>67.88672021307588</v>
      </c>
      <c r="I60" s="13">
        <f t="shared" si="7"/>
        <v>45.101058443269935</v>
      </c>
      <c r="J60" s="13">
        <f t="shared" si="7"/>
        <v>44.23717175080111</v>
      </c>
      <c r="K60" s="13">
        <f t="shared" si="7"/>
        <v>13.915477131799076</v>
      </c>
      <c r="L60" s="13">
        <f t="shared" si="7"/>
        <v>18.205085521661328</v>
      </c>
      <c r="M60" s="13">
        <f t="shared" si="7"/>
        <v>25.45257813475384</v>
      </c>
      <c r="N60" s="13">
        <f t="shared" si="7"/>
        <v>13.585667318656625</v>
      </c>
      <c r="O60" s="13">
        <f t="shared" si="7"/>
        <v>0</v>
      </c>
      <c r="P60" s="13">
        <f t="shared" si="7"/>
        <v>18.936493403803738</v>
      </c>
      <c r="Q60" s="13">
        <f t="shared" si="7"/>
        <v>26.52680094885347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41.2712243539057</v>
      </c>
      <c r="W60" s="13">
        <f t="shared" si="7"/>
        <v>106.06563459622566</v>
      </c>
      <c r="X60" s="13">
        <f t="shared" si="7"/>
        <v>0</v>
      </c>
      <c r="Y60" s="13">
        <f t="shared" si="7"/>
        <v>0</v>
      </c>
      <c r="Z60" s="14">
        <f t="shared" si="7"/>
        <v>89.71958484372684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30.037357074277732</v>
      </c>
      <c r="C64" s="12">
        <f t="shared" si="7"/>
        <v>0</v>
      </c>
      <c r="D64" s="3">
        <f t="shared" si="7"/>
        <v>50.00005124825372</v>
      </c>
      <c r="E64" s="13">
        <f t="shared" si="7"/>
        <v>89.71958484372684</v>
      </c>
      <c r="F64" s="13">
        <f t="shared" si="7"/>
        <v>21.586416413500352</v>
      </c>
      <c r="G64" s="13">
        <f t="shared" si="7"/>
        <v>45.8300387032336</v>
      </c>
      <c r="H64" s="13">
        <f t="shared" si="7"/>
        <v>67.88672021307588</v>
      </c>
      <c r="I64" s="13">
        <f t="shared" si="7"/>
        <v>45.101058443269935</v>
      </c>
      <c r="J64" s="13">
        <f t="shared" si="7"/>
        <v>44.23717175080111</v>
      </c>
      <c r="K64" s="13">
        <f t="shared" si="7"/>
        <v>13.915477131799076</v>
      </c>
      <c r="L64" s="13">
        <f t="shared" si="7"/>
        <v>18.205085521661328</v>
      </c>
      <c r="M64" s="13">
        <f t="shared" si="7"/>
        <v>25.45257813475384</v>
      </c>
      <c r="N64" s="13">
        <f t="shared" si="7"/>
        <v>13.585667318656625</v>
      </c>
      <c r="O64" s="13">
        <f t="shared" si="7"/>
        <v>0</v>
      </c>
      <c r="P64" s="13">
        <f t="shared" si="7"/>
        <v>18.936493403803738</v>
      </c>
      <c r="Q64" s="13">
        <f t="shared" si="7"/>
        <v>26.52680094885347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41.2712243539057</v>
      </c>
      <c r="W64" s="13">
        <f t="shared" si="7"/>
        <v>106.06563459622566</v>
      </c>
      <c r="X64" s="13">
        <f t="shared" si="7"/>
        <v>0</v>
      </c>
      <c r="Y64" s="13">
        <f t="shared" si="7"/>
        <v>0</v>
      </c>
      <c r="Z64" s="14">
        <f t="shared" si="7"/>
        <v>89.71958484372684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10311808</v>
      </c>
      <c r="C67" s="24"/>
      <c r="D67" s="25">
        <v>16749782</v>
      </c>
      <c r="E67" s="26">
        <v>17580017</v>
      </c>
      <c r="F67" s="26">
        <v>11764517</v>
      </c>
      <c r="G67" s="26">
        <v>164167</v>
      </c>
      <c r="H67" s="26">
        <v>246247</v>
      </c>
      <c r="I67" s="26">
        <v>12174931</v>
      </c>
      <c r="J67" s="26">
        <v>164541</v>
      </c>
      <c r="K67" s="26">
        <v>164930</v>
      </c>
      <c r="L67" s="26">
        <v>165972</v>
      </c>
      <c r="M67" s="26">
        <v>495443</v>
      </c>
      <c r="N67" s="26">
        <v>167036</v>
      </c>
      <c r="O67" s="26"/>
      <c r="P67" s="26">
        <v>194069</v>
      </c>
      <c r="Q67" s="26">
        <v>361105</v>
      </c>
      <c r="R67" s="26"/>
      <c r="S67" s="26"/>
      <c r="T67" s="26"/>
      <c r="U67" s="26"/>
      <c r="V67" s="26">
        <v>13031479</v>
      </c>
      <c r="W67" s="26">
        <v>16749782</v>
      </c>
      <c r="X67" s="26"/>
      <c r="Y67" s="25"/>
      <c r="Z67" s="27">
        <v>17580017</v>
      </c>
    </row>
    <row r="68" spans="1:26" ht="13.5" hidden="1">
      <c r="A68" s="37" t="s">
        <v>31</v>
      </c>
      <c r="B68" s="19">
        <v>9078231</v>
      </c>
      <c r="C68" s="19"/>
      <c r="D68" s="20">
        <v>15662648</v>
      </c>
      <c r="E68" s="21">
        <v>15662648</v>
      </c>
      <c r="F68" s="21">
        <v>11485814</v>
      </c>
      <c r="G68" s="21"/>
      <c r="H68" s="21"/>
      <c r="I68" s="21">
        <v>11485814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11485814</v>
      </c>
      <c r="W68" s="21">
        <v>15662650</v>
      </c>
      <c r="X68" s="21"/>
      <c r="Y68" s="20"/>
      <c r="Z68" s="23">
        <v>15662648</v>
      </c>
    </row>
    <row r="69" spans="1:26" ht="13.5" hidden="1">
      <c r="A69" s="38" t="s">
        <v>32</v>
      </c>
      <c r="B69" s="19">
        <v>572850</v>
      </c>
      <c r="C69" s="19"/>
      <c r="D69" s="20">
        <v>975643</v>
      </c>
      <c r="E69" s="21">
        <v>1153397</v>
      </c>
      <c r="F69" s="21">
        <v>96116</v>
      </c>
      <c r="G69" s="21">
        <v>96116</v>
      </c>
      <c r="H69" s="21">
        <v>96116</v>
      </c>
      <c r="I69" s="21">
        <v>288348</v>
      </c>
      <c r="J69" s="21">
        <v>96116</v>
      </c>
      <c r="K69" s="21">
        <v>96116</v>
      </c>
      <c r="L69" s="21">
        <v>96116</v>
      </c>
      <c r="M69" s="21">
        <v>288348</v>
      </c>
      <c r="N69" s="21">
        <v>96116</v>
      </c>
      <c r="O69" s="21"/>
      <c r="P69" s="21">
        <v>96116</v>
      </c>
      <c r="Q69" s="21">
        <v>192232</v>
      </c>
      <c r="R69" s="21"/>
      <c r="S69" s="21"/>
      <c r="T69" s="21"/>
      <c r="U69" s="21"/>
      <c r="V69" s="21">
        <v>768928</v>
      </c>
      <c r="W69" s="21">
        <v>975644</v>
      </c>
      <c r="X69" s="21"/>
      <c r="Y69" s="20"/>
      <c r="Z69" s="23">
        <v>1153397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572850</v>
      </c>
      <c r="C73" s="19"/>
      <c r="D73" s="20">
        <v>975643</v>
      </c>
      <c r="E73" s="21">
        <v>1153397</v>
      </c>
      <c r="F73" s="21">
        <v>96116</v>
      </c>
      <c r="G73" s="21">
        <v>96116</v>
      </c>
      <c r="H73" s="21">
        <v>96116</v>
      </c>
      <c r="I73" s="21">
        <v>288348</v>
      </c>
      <c r="J73" s="21">
        <v>96116</v>
      </c>
      <c r="K73" s="21">
        <v>96116</v>
      </c>
      <c r="L73" s="21">
        <v>96116</v>
      </c>
      <c r="M73" s="21">
        <v>288348</v>
      </c>
      <c r="N73" s="21">
        <v>96116</v>
      </c>
      <c r="O73" s="21"/>
      <c r="P73" s="21">
        <v>96116</v>
      </c>
      <c r="Q73" s="21">
        <v>192232</v>
      </c>
      <c r="R73" s="21"/>
      <c r="S73" s="21"/>
      <c r="T73" s="21"/>
      <c r="U73" s="21"/>
      <c r="V73" s="21">
        <v>768928</v>
      </c>
      <c r="W73" s="21">
        <v>975644</v>
      </c>
      <c r="X73" s="21"/>
      <c r="Y73" s="20"/>
      <c r="Z73" s="23">
        <v>1153397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660727</v>
      </c>
      <c r="C75" s="28"/>
      <c r="D75" s="29">
        <v>111491</v>
      </c>
      <c r="E75" s="30">
        <v>763972</v>
      </c>
      <c r="F75" s="30">
        <v>182587</v>
      </c>
      <c r="G75" s="30">
        <v>68051</v>
      </c>
      <c r="H75" s="30">
        <v>150131</v>
      </c>
      <c r="I75" s="30">
        <v>400769</v>
      </c>
      <c r="J75" s="30">
        <v>68425</v>
      </c>
      <c r="K75" s="30">
        <v>68814</v>
      </c>
      <c r="L75" s="30">
        <v>69856</v>
      </c>
      <c r="M75" s="30">
        <v>207095</v>
      </c>
      <c r="N75" s="30">
        <v>70920</v>
      </c>
      <c r="O75" s="30"/>
      <c r="P75" s="30">
        <v>97953</v>
      </c>
      <c r="Q75" s="30">
        <v>168873</v>
      </c>
      <c r="R75" s="30"/>
      <c r="S75" s="30"/>
      <c r="T75" s="30"/>
      <c r="U75" s="30"/>
      <c r="V75" s="30">
        <v>776737</v>
      </c>
      <c r="W75" s="30">
        <v>111488</v>
      </c>
      <c r="X75" s="30"/>
      <c r="Y75" s="29"/>
      <c r="Z75" s="31">
        <v>763972</v>
      </c>
    </row>
    <row r="76" spans="1:26" ht="13.5" hidden="1">
      <c r="A76" s="42" t="s">
        <v>287</v>
      </c>
      <c r="B76" s="32">
        <v>5897973</v>
      </c>
      <c r="C76" s="32"/>
      <c r="D76" s="33">
        <v>8319150</v>
      </c>
      <c r="E76" s="34">
        <v>9492653</v>
      </c>
      <c r="F76" s="34">
        <v>84409</v>
      </c>
      <c r="G76" s="34">
        <v>368988</v>
      </c>
      <c r="H76" s="34">
        <v>158912</v>
      </c>
      <c r="I76" s="34">
        <v>612309</v>
      </c>
      <c r="J76" s="34">
        <v>160178</v>
      </c>
      <c r="K76" s="34">
        <v>5324265</v>
      </c>
      <c r="L76" s="34">
        <v>86060</v>
      </c>
      <c r="M76" s="34">
        <v>5570503</v>
      </c>
      <c r="N76" s="34">
        <v>40755</v>
      </c>
      <c r="O76" s="34">
        <v>42171</v>
      </c>
      <c r="P76" s="34">
        <v>242992</v>
      </c>
      <c r="Q76" s="34">
        <v>325918</v>
      </c>
      <c r="R76" s="34">
        <v>443279</v>
      </c>
      <c r="S76" s="34">
        <v>241448</v>
      </c>
      <c r="T76" s="34">
        <v>82270</v>
      </c>
      <c r="U76" s="34">
        <v>766997</v>
      </c>
      <c r="V76" s="34">
        <v>7275727</v>
      </c>
      <c r="W76" s="34">
        <v>9492653</v>
      </c>
      <c r="X76" s="34"/>
      <c r="Y76" s="33"/>
      <c r="Z76" s="35">
        <v>9492653</v>
      </c>
    </row>
    <row r="77" spans="1:26" ht="13.5" hidden="1">
      <c r="A77" s="37" t="s">
        <v>31</v>
      </c>
      <c r="B77" s="19">
        <v>5065177</v>
      </c>
      <c r="C77" s="19"/>
      <c r="D77" s="20">
        <v>7831328</v>
      </c>
      <c r="E77" s="21">
        <v>8457830</v>
      </c>
      <c r="F77" s="21">
        <v>63661</v>
      </c>
      <c r="G77" s="21">
        <v>324938</v>
      </c>
      <c r="H77" s="21">
        <v>93662</v>
      </c>
      <c r="I77" s="21">
        <v>482261</v>
      </c>
      <c r="J77" s="21">
        <v>117659</v>
      </c>
      <c r="K77" s="21">
        <v>5310890</v>
      </c>
      <c r="L77" s="21">
        <v>68562</v>
      </c>
      <c r="M77" s="21">
        <v>5497111</v>
      </c>
      <c r="N77" s="21">
        <v>27697</v>
      </c>
      <c r="O77" s="21">
        <v>22437</v>
      </c>
      <c r="P77" s="21">
        <v>224791</v>
      </c>
      <c r="Q77" s="21">
        <v>274925</v>
      </c>
      <c r="R77" s="21">
        <v>415665</v>
      </c>
      <c r="S77" s="21">
        <v>217799</v>
      </c>
      <c r="T77" s="21">
        <v>70620</v>
      </c>
      <c r="U77" s="21">
        <v>704084</v>
      </c>
      <c r="V77" s="21">
        <v>6958381</v>
      </c>
      <c r="W77" s="21">
        <v>8457830</v>
      </c>
      <c r="X77" s="21"/>
      <c r="Y77" s="20"/>
      <c r="Z77" s="23">
        <v>8457830</v>
      </c>
    </row>
    <row r="78" spans="1:26" ht="13.5" hidden="1">
      <c r="A78" s="38" t="s">
        <v>32</v>
      </c>
      <c r="B78" s="19">
        <v>172069</v>
      </c>
      <c r="C78" s="19"/>
      <c r="D78" s="20">
        <v>487822</v>
      </c>
      <c r="E78" s="21">
        <v>1034823</v>
      </c>
      <c r="F78" s="21">
        <v>20748</v>
      </c>
      <c r="G78" s="21">
        <v>44050</v>
      </c>
      <c r="H78" s="21">
        <v>65250</v>
      </c>
      <c r="I78" s="21">
        <v>130048</v>
      </c>
      <c r="J78" s="21">
        <v>42519</v>
      </c>
      <c r="K78" s="21">
        <v>13375</v>
      </c>
      <c r="L78" s="21">
        <v>17498</v>
      </c>
      <c r="M78" s="21">
        <v>73392</v>
      </c>
      <c r="N78" s="21">
        <v>13058</v>
      </c>
      <c r="O78" s="21">
        <v>19734</v>
      </c>
      <c r="P78" s="21">
        <v>18201</v>
      </c>
      <c r="Q78" s="21">
        <v>50993</v>
      </c>
      <c r="R78" s="21">
        <v>27614</v>
      </c>
      <c r="S78" s="21">
        <v>23649</v>
      </c>
      <c r="T78" s="21">
        <v>11650</v>
      </c>
      <c r="U78" s="21">
        <v>62913</v>
      </c>
      <c r="V78" s="21">
        <v>317346</v>
      </c>
      <c r="W78" s="21">
        <v>1034823</v>
      </c>
      <c r="X78" s="21"/>
      <c r="Y78" s="20"/>
      <c r="Z78" s="23">
        <v>1034823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172069</v>
      </c>
      <c r="C82" s="19"/>
      <c r="D82" s="20">
        <v>487822</v>
      </c>
      <c r="E82" s="21">
        <v>1034823</v>
      </c>
      <c r="F82" s="21">
        <v>20748</v>
      </c>
      <c r="G82" s="21">
        <v>44050</v>
      </c>
      <c r="H82" s="21">
        <v>65250</v>
      </c>
      <c r="I82" s="21">
        <v>130048</v>
      </c>
      <c r="J82" s="21">
        <v>42519</v>
      </c>
      <c r="K82" s="21">
        <v>13375</v>
      </c>
      <c r="L82" s="21">
        <v>17498</v>
      </c>
      <c r="M82" s="21">
        <v>73392</v>
      </c>
      <c r="N82" s="21">
        <v>13058</v>
      </c>
      <c r="O82" s="21">
        <v>19734</v>
      </c>
      <c r="P82" s="21">
        <v>18201</v>
      </c>
      <c r="Q82" s="21">
        <v>50993</v>
      </c>
      <c r="R82" s="21">
        <v>27614</v>
      </c>
      <c r="S82" s="21">
        <v>23649</v>
      </c>
      <c r="T82" s="21">
        <v>11650</v>
      </c>
      <c r="U82" s="21">
        <v>62913</v>
      </c>
      <c r="V82" s="21">
        <v>317346</v>
      </c>
      <c r="W82" s="21">
        <v>1034823</v>
      </c>
      <c r="X82" s="21"/>
      <c r="Y82" s="20"/>
      <c r="Z82" s="23">
        <v>1034823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660727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3000</v>
      </c>
      <c r="D5" s="357">
        <f t="shared" si="0"/>
        <v>0</v>
      </c>
      <c r="E5" s="356">
        <f t="shared" si="0"/>
        <v>3020514</v>
      </c>
      <c r="F5" s="358">
        <f t="shared" si="0"/>
        <v>3020514</v>
      </c>
      <c r="G5" s="358">
        <f t="shared" si="0"/>
        <v>24000</v>
      </c>
      <c r="H5" s="356">
        <f t="shared" si="0"/>
        <v>0</v>
      </c>
      <c r="I5" s="356">
        <f t="shared" si="0"/>
        <v>0</v>
      </c>
      <c r="J5" s="358">
        <f t="shared" si="0"/>
        <v>24000</v>
      </c>
      <c r="K5" s="358">
        <f t="shared" si="0"/>
        <v>172545</v>
      </c>
      <c r="L5" s="356">
        <f t="shared" si="0"/>
        <v>127980</v>
      </c>
      <c r="M5" s="356">
        <f t="shared" si="0"/>
        <v>0</v>
      </c>
      <c r="N5" s="358">
        <f t="shared" si="0"/>
        <v>300525</v>
      </c>
      <c r="O5" s="358">
        <f t="shared" si="0"/>
        <v>0</v>
      </c>
      <c r="P5" s="356">
        <f t="shared" si="0"/>
        <v>12550</v>
      </c>
      <c r="Q5" s="356">
        <f t="shared" si="0"/>
        <v>392277</v>
      </c>
      <c r="R5" s="358">
        <f t="shared" si="0"/>
        <v>404827</v>
      </c>
      <c r="S5" s="358">
        <f t="shared" si="0"/>
        <v>0</v>
      </c>
      <c r="T5" s="356">
        <f t="shared" si="0"/>
        <v>439</v>
      </c>
      <c r="U5" s="356">
        <f t="shared" si="0"/>
        <v>171150</v>
      </c>
      <c r="V5" s="358">
        <f t="shared" si="0"/>
        <v>171589</v>
      </c>
      <c r="W5" s="358">
        <f t="shared" si="0"/>
        <v>900941</v>
      </c>
      <c r="X5" s="356">
        <f t="shared" si="0"/>
        <v>3020514</v>
      </c>
      <c r="Y5" s="358">
        <f t="shared" si="0"/>
        <v>-2119573</v>
      </c>
      <c r="Z5" s="359">
        <f>+IF(X5&lt;&gt;0,+(Y5/X5)*100,0)</f>
        <v>-70.17259314143222</v>
      </c>
      <c r="AA5" s="360">
        <f>+AA6+AA8+AA11+AA13+AA15</f>
        <v>3020514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2150000</v>
      </c>
      <c r="F6" s="59">
        <f t="shared" si="1"/>
        <v>2150000</v>
      </c>
      <c r="G6" s="59">
        <f t="shared" si="1"/>
        <v>24000</v>
      </c>
      <c r="H6" s="60">
        <f t="shared" si="1"/>
        <v>0</v>
      </c>
      <c r="I6" s="60">
        <f t="shared" si="1"/>
        <v>0</v>
      </c>
      <c r="J6" s="59">
        <f t="shared" si="1"/>
        <v>24000</v>
      </c>
      <c r="K6" s="59">
        <f t="shared" si="1"/>
        <v>345</v>
      </c>
      <c r="L6" s="60">
        <f t="shared" si="1"/>
        <v>450</v>
      </c>
      <c r="M6" s="60">
        <f t="shared" si="1"/>
        <v>0</v>
      </c>
      <c r="N6" s="59">
        <f t="shared" si="1"/>
        <v>795</v>
      </c>
      <c r="O6" s="59">
        <f t="shared" si="1"/>
        <v>0</v>
      </c>
      <c r="P6" s="60">
        <f t="shared" si="1"/>
        <v>12550</v>
      </c>
      <c r="Q6" s="60">
        <f t="shared" si="1"/>
        <v>392277</v>
      </c>
      <c r="R6" s="59">
        <f t="shared" si="1"/>
        <v>404827</v>
      </c>
      <c r="S6" s="59">
        <f t="shared" si="1"/>
        <v>0</v>
      </c>
      <c r="T6" s="60">
        <f t="shared" si="1"/>
        <v>0</v>
      </c>
      <c r="U6" s="60">
        <f t="shared" si="1"/>
        <v>171150</v>
      </c>
      <c r="V6" s="59">
        <f t="shared" si="1"/>
        <v>171150</v>
      </c>
      <c r="W6" s="59">
        <f t="shared" si="1"/>
        <v>600772</v>
      </c>
      <c r="X6" s="60">
        <f t="shared" si="1"/>
        <v>2150000</v>
      </c>
      <c r="Y6" s="59">
        <f t="shared" si="1"/>
        <v>-1549228</v>
      </c>
      <c r="Z6" s="61">
        <f>+IF(X6&lt;&gt;0,+(Y6/X6)*100,0)</f>
        <v>-72.05711627906976</v>
      </c>
      <c r="AA6" s="62">
        <f t="shared" si="1"/>
        <v>2150000</v>
      </c>
    </row>
    <row r="7" spans="1:27" ht="13.5">
      <c r="A7" s="291" t="s">
        <v>229</v>
      </c>
      <c r="B7" s="142"/>
      <c r="C7" s="60"/>
      <c r="D7" s="340"/>
      <c r="E7" s="60">
        <v>2150000</v>
      </c>
      <c r="F7" s="59">
        <v>2150000</v>
      </c>
      <c r="G7" s="59">
        <v>24000</v>
      </c>
      <c r="H7" s="60"/>
      <c r="I7" s="60"/>
      <c r="J7" s="59">
        <v>24000</v>
      </c>
      <c r="K7" s="59">
        <v>345</v>
      </c>
      <c r="L7" s="60">
        <v>450</v>
      </c>
      <c r="M7" s="60"/>
      <c r="N7" s="59">
        <v>795</v>
      </c>
      <c r="O7" s="59"/>
      <c r="P7" s="60">
        <v>12550</v>
      </c>
      <c r="Q7" s="60">
        <v>392277</v>
      </c>
      <c r="R7" s="59">
        <v>404827</v>
      </c>
      <c r="S7" s="59"/>
      <c r="T7" s="60"/>
      <c r="U7" s="60">
        <v>171150</v>
      </c>
      <c r="V7" s="59">
        <v>171150</v>
      </c>
      <c r="W7" s="59">
        <v>600772</v>
      </c>
      <c r="X7" s="60">
        <v>2150000</v>
      </c>
      <c r="Y7" s="59">
        <v>-1549228</v>
      </c>
      <c r="Z7" s="61">
        <v>-72.06</v>
      </c>
      <c r="AA7" s="62">
        <v>2150000</v>
      </c>
    </row>
    <row r="8" spans="1:27" ht="13.5">
      <c r="A8" s="361" t="s">
        <v>206</v>
      </c>
      <c r="B8" s="142"/>
      <c r="C8" s="60">
        <f aca="true" t="shared" si="2" ref="C8:Y8">SUM(C9:C10)</f>
        <v>3000</v>
      </c>
      <c r="D8" s="340">
        <f t="shared" si="2"/>
        <v>0</v>
      </c>
      <c r="E8" s="60">
        <f t="shared" si="2"/>
        <v>720514</v>
      </c>
      <c r="F8" s="59">
        <f t="shared" si="2"/>
        <v>720514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172200</v>
      </c>
      <c r="L8" s="60">
        <f t="shared" si="2"/>
        <v>127530</v>
      </c>
      <c r="M8" s="60">
        <f t="shared" si="2"/>
        <v>0</v>
      </c>
      <c r="N8" s="59">
        <f t="shared" si="2"/>
        <v>299730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299730</v>
      </c>
      <c r="X8" s="60">
        <f t="shared" si="2"/>
        <v>720514</v>
      </c>
      <c r="Y8" s="59">
        <f t="shared" si="2"/>
        <v>-420784</v>
      </c>
      <c r="Z8" s="61">
        <f>+IF(X8&lt;&gt;0,+(Y8/X8)*100,0)</f>
        <v>-58.400530732227274</v>
      </c>
      <c r="AA8" s="62">
        <f>SUM(AA9:AA10)</f>
        <v>720514</v>
      </c>
    </row>
    <row r="9" spans="1:27" ht="13.5">
      <c r="A9" s="291" t="s">
        <v>230</v>
      </c>
      <c r="B9" s="142"/>
      <c r="C9" s="60">
        <v>3000</v>
      </c>
      <c r="D9" s="340"/>
      <c r="E9" s="60">
        <v>720514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>
        <v>720514</v>
      </c>
      <c r="G10" s="59"/>
      <c r="H10" s="60"/>
      <c r="I10" s="60"/>
      <c r="J10" s="59"/>
      <c r="K10" s="59">
        <v>172200</v>
      </c>
      <c r="L10" s="60">
        <v>127530</v>
      </c>
      <c r="M10" s="60"/>
      <c r="N10" s="59">
        <v>299730</v>
      </c>
      <c r="O10" s="59"/>
      <c r="P10" s="60"/>
      <c r="Q10" s="60"/>
      <c r="R10" s="59"/>
      <c r="S10" s="59"/>
      <c r="T10" s="60"/>
      <c r="U10" s="60"/>
      <c r="V10" s="59"/>
      <c r="W10" s="59">
        <v>299730</v>
      </c>
      <c r="X10" s="60">
        <v>720514</v>
      </c>
      <c r="Y10" s="59">
        <v>-420784</v>
      </c>
      <c r="Z10" s="61">
        <v>-58.4</v>
      </c>
      <c r="AA10" s="62">
        <v>720514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150000</v>
      </c>
      <c r="F15" s="59">
        <f t="shared" si="5"/>
        <v>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439</v>
      </c>
      <c r="U15" s="60">
        <f t="shared" si="5"/>
        <v>0</v>
      </c>
      <c r="V15" s="59">
        <f t="shared" si="5"/>
        <v>439</v>
      </c>
      <c r="W15" s="59">
        <f t="shared" si="5"/>
        <v>439</v>
      </c>
      <c r="X15" s="60">
        <f t="shared" si="5"/>
        <v>150000</v>
      </c>
      <c r="Y15" s="59">
        <f t="shared" si="5"/>
        <v>-149561</v>
      </c>
      <c r="Z15" s="61">
        <f>+IF(X15&lt;&gt;0,+(Y15/X15)*100,0)</f>
        <v>-99.70733333333334</v>
      </c>
      <c r="AA15" s="62">
        <f>SUM(AA16:AA20)</f>
        <v>150000</v>
      </c>
    </row>
    <row r="16" spans="1:27" ht="13.5">
      <c r="A16" s="291" t="s">
        <v>234</v>
      </c>
      <c r="B16" s="300"/>
      <c r="C16" s="60"/>
      <c r="D16" s="340"/>
      <c r="E16" s="60">
        <v>150000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>
        <v>150000</v>
      </c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>
        <v>150000</v>
      </c>
      <c r="Y19" s="59">
        <v>-150000</v>
      </c>
      <c r="Z19" s="61">
        <v>-100</v>
      </c>
      <c r="AA19" s="62">
        <v>150000</v>
      </c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>
        <v>439</v>
      </c>
      <c r="U20" s="60"/>
      <c r="V20" s="59">
        <v>439</v>
      </c>
      <c r="W20" s="59">
        <v>439</v>
      </c>
      <c r="X20" s="60"/>
      <c r="Y20" s="59">
        <v>439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59280</v>
      </c>
      <c r="V34" s="345">
        <f t="shared" si="7"/>
        <v>59280</v>
      </c>
      <c r="W34" s="345">
        <f t="shared" si="7"/>
        <v>59280</v>
      </c>
      <c r="X34" s="343">
        <f t="shared" si="7"/>
        <v>0</v>
      </c>
      <c r="Y34" s="345">
        <f t="shared" si="7"/>
        <v>59280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>
        <v>59280</v>
      </c>
      <c r="V35" s="53">
        <v>59280</v>
      </c>
      <c r="W35" s="53">
        <v>59280</v>
      </c>
      <c r="X35" s="54"/>
      <c r="Y35" s="53">
        <v>59280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1202000</v>
      </c>
      <c r="D40" s="344">
        <f t="shared" si="9"/>
        <v>0</v>
      </c>
      <c r="E40" s="343">
        <f t="shared" si="9"/>
        <v>1556891</v>
      </c>
      <c r="F40" s="345">
        <f t="shared" si="9"/>
        <v>1767717</v>
      </c>
      <c r="G40" s="345">
        <f t="shared" si="9"/>
        <v>93489</v>
      </c>
      <c r="H40" s="343">
        <f t="shared" si="9"/>
        <v>8062</v>
      </c>
      <c r="I40" s="343">
        <f t="shared" si="9"/>
        <v>46807</v>
      </c>
      <c r="J40" s="345">
        <f t="shared" si="9"/>
        <v>148358</v>
      </c>
      <c r="K40" s="345">
        <f t="shared" si="9"/>
        <v>148716</v>
      </c>
      <c r="L40" s="343">
        <f t="shared" si="9"/>
        <v>22700</v>
      </c>
      <c r="M40" s="343">
        <f t="shared" si="9"/>
        <v>112606</v>
      </c>
      <c r="N40" s="345">
        <f t="shared" si="9"/>
        <v>284022</v>
      </c>
      <c r="O40" s="345">
        <f t="shared" si="9"/>
        <v>101283</v>
      </c>
      <c r="P40" s="343">
        <f t="shared" si="9"/>
        <v>24196</v>
      </c>
      <c r="Q40" s="343">
        <f t="shared" si="9"/>
        <v>97999</v>
      </c>
      <c r="R40" s="345">
        <f t="shared" si="9"/>
        <v>223478</v>
      </c>
      <c r="S40" s="345">
        <f t="shared" si="9"/>
        <v>89714</v>
      </c>
      <c r="T40" s="343">
        <f t="shared" si="9"/>
        <v>142336</v>
      </c>
      <c r="U40" s="343">
        <f t="shared" si="9"/>
        <v>408429</v>
      </c>
      <c r="V40" s="345">
        <f t="shared" si="9"/>
        <v>640479</v>
      </c>
      <c r="W40" s="345">
        <f t="shared" si="9"/>
        <v>1296337</v>
      </c>
      <c r="X40" s="343">
        <f t="shared" si="9"/>
        <v>1767717</v>
      </c>
      <c r="Y40" s="345">
        <f t="shared" si="9"/>
        <v>-471380</v>
      </c>
      <c r="Z40" s="336">
        <f>+IF(X40&lt;&gt;0,+(Y40/X40)*100,0)</f>
        <v>-26.666033081087075</v>
      </c>
      <c r="AA40" s="350">
        <f>SUM(AA41:AA49)</f>
        <v>1767717</v>
      </c>
    </row>
    <row r="41" spans="1:27" ht="13.5">
      <c r="A41" s="361" t="s">
        <v>248</v>
      </c>
      <c r="B41" s="142"/>
      <c r="C41" s="362"/>
      <c r="D41" s="363"/>
      <c r="E41" s="362">
        <v>311239</v>
      </c>
      <c r="F41" s="364">
        <v>490025</v>
      </c>
      <c r="G41" s="364">
        <v>73034</v>
      </c>
      <c r="H41" s="362">
        <v>6010</v>
      </c>
      <c r="I41" s="362">
        <v>30707</v>
      </c>
      <c r="J41" s="364">
        <v>109751</v>
      </c>
      <c r="K41" s="364">
        <v>16075</v>
      </c>
      <c r="L41" s="362">
        <v>18602</v>
      </c>
      <c r="M41" s="362"/>
      <c r="N41" s="364">
        <v>34677</v>
      </c>
      <c r="O41" s="364">
        <v>9428</v>
      </c>
      <c r="P41" s="362">
        <v>19777</v>
      </c>
      <c r="Q41" s="362">
        <v>42871</v>
      </c>
      <c r="R41" s="364">
        <v>72076</v>
      </c>
      <c r="S41" s="364">
        <v>24636</v>
      </c>
      <c r="T41" s="362">
        <v>80861</v>
      </c>
      <c r="U41" s="362">
        <v>9899</v>
      </c>
      <c r="V41" s="364">
        <v>115396</v>
      </c>
      <c r="W41" s="364">
        <v>331900</v>
      </c>
      <c r="X41" s="362">
        <v>490025</v>
      </c>
      <c r="Y41" s="364">
        <v>-158125</v>
      </c>
      <c r="Z41" s="365">
        <v>-32.27</v>
      </c>
      <c r="AA41" s="366">
        <v>490025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216231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54421</v>
      </c>
      <c r="F43" s="370">
        <v>414421</v>
      </c>
      <c r="G43" s="370">
        <v>18012</v>
      </c>
      <c r="H43" s="305">
        <v>2052</v>
      </c>
      <c r="I43" s="305">
        <v>15500</v>
      </c>
      <c r="J43" s="370">
        <v>35564</v>
      </c>
      <c r="K43" s="370">
        <v>3059</v>
      </c>
      <c r="L43" s="305">
        <v>1540</v>
      </c>
      <c r="M43" s="305">
        <v>110048</v>
      </c>
      <c r="N43" s="370">
        <v>114647</v>
      </c>
      <c r="O43" s="370">
        <v>89611</v>
      </c>
      <c r="P43" s="305">
        <v>2161</v>
      </c>
      <c r="Q43" s="305">
        <v>28618</v>
      </c>
      <c r="R43" s="370">
        <v>120390</v>
      </c>
      <c r="S43" s="370">
        <v>62071</v>
      </c>
      <c r="T43" s="305">
        <v>57405</v>
      </c>
      <c r="U43" s="305">
        <v>21933</v>
      </c>
      <c r="V43" s="370">
        <v>141409</v>
      </c>
      <c r="W43" s="370">
        <v>412010</v>
      </c>
      <c r="X43" s="305">
        <v>414421</v>
      </c>
      <c r="Y43" s="370">
        <v>-2411</v>
      </c>
      <c r="Z43" s="371">
        <v>-0.58</v>
      </c>
      <c r="AA43" s="303">
        <v>414421</v>
      </c>
    </row>
    <row r="44" spans="1:27" ht="13.5">
      <c r="A44" s="361" t="s">
        <v>251</v>
      </c>
      <c r="B44" s="136"/>
      <c r="C44" s="60"/>
      <c r="D44" s="368"/>
      <c r="E44" s="54"/>
      <c r="F44" s="53">
        <v>43571</v>
      </c>
      <c r="G44" s="53"/>
      <c r="H44" s="54"/>
      <c r="I44" s="54">
        <v>600</v>
      </c>
      <c r="J44" s="53">
        <v>600</v>
      </c>
      <c r="K44" s="53"/>
      <c r="L44" s="54"/>
      <c r="M44" s="54"/>
      <c r="N44" s="53"/>
      <c r="O44" s="53"/>
      <c r="P44" s="54"/>
      <c r="Q44" s="54">
        <v>2383</v>
      </c>
      <c r="R44" s="53">
        <v>2383</v>
      </c>
      <c r="S44" s="53"/>
      <c r="T44" s="54"/>
      <c r="U44" s="54"/>
      <c r="V44" s="53"/>
      <c r="W44" s="53">
        <v>2983</v>
      </c>
      <c r="X44" s="54">
        <v>43571</v>
      </c>
      <c r="Y44" s="53">
        <v>-40588</v>
      </c>
      <c r="Z44" s="94">
        <v>-93.15</v>
      </c>
      <c r="AA44" s="95">
        <v>43571</v>
      </c>
    </row>
    <row r="45" spans="1:27" ht="13.5">
      <c r="A45" s="361" t="s">
        <v>252</v>
      </c>
      <c r="B45" s="136"/>
      <c r="C45" s="60">
        <v>1202000</v>
      </c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515000</v>
      </c>
      <c r="F48" s="53">
        <v>665000</v>
      </c>
      <c r="G48" s="53">
        <v>2443</v>
      </c>
      <c r="H48" s="54"/>
      <c r="I48" s="54"/>
      <c r="J48" s="53">
        <v>2443</v>
      </c>
      <c r="K48" s="53">
        <v>129582</v>
      </c>
      <c r="L48" s="54">
        <v>2558</v>
      </c>
      <c r="M48" s="54">
        <v>2558</v>
      </c>
      <c r="N48" s="53">
        <v>134698</v>
      </c>
      <c r="O48" s="53">
        <v>2244</v>
      </c>
      <c r="P48" s="54">
        <v>2258</v>
      </c>
      <c r="Q48" s="54">
        <v>2558</v>
      </c>
      <c r="R48" s="53">
        <v>7060</v>
      </c>
      <c r="S48" s="53">
        <v>2557</v>
      </c>
      <c r="T48" s="54">
        <v>4070</v>
      </c>
      <c r="U48" s="54">
        <v>347165</v>
      </c>
      <c r="V48" s="53">
        <v>353792</v>
      </c>
      <c r="W48" s="53">
        <v>497993</v>
      </c>
      <c r="X48" s="54">
        <v>665000</v>
      </c>
      <c r="Y48" s="53">
        <v>-167007</v>
      </c>
      <c r="Z48" s="94">
        <v>-25.11</v>
      </c>
      <c r="AA48" s="95">
        <v>665000</v>
      </c>
    </row>
    <row r="49" spans="1:27" ht="13.5">
      <c r="A49" s="361" t="s">
        <v>93</v>
      </c>
      <c r="B49" s="136"/>
      <c r="C49" s="54"/>
      <c r="D49" s="368"/>
      <c r="E49" s="54">
        <v>460000</v>
      </c>
      <c r="F49" s="53">
        <v>154700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21569</v>
      </c>
      <c r="R49" s="53">
        <v>21569</v>
      </c>
      <c r="S49" s="53">
        <v>450</v>
      </c>
      <c r="T49" s="54"/>
      <c r="U49" s="54">
        <v>29432</v>
      </c>
      <c r="V49" s="53">
        <v>29882</v>
      </c>
      <c r="W49" s="53">
        <v>51451</v>
      </c>
      <c r="X49" s="54">
        <v>154700</v>
      </c>
      <c r="Y49" s="53">
        <v>-103249</v>
      </c>
      <c r="Z49" s="94">
        <v>-66.74</v>
      </c>
      <c r="AA49" s="95">
        <v>154700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5000</v>
      </c>
      <c r="L57" s="343">
        <f t="shared" si="13"/>
        <v>0</v>
      </c>
      <c r="M57" s="343">
        <f t="shared" si="13"/>
        <v>0</v>
      </c>
      <c r="N57" s="345">
        <f t="shared" si="13"/>
        <v>5000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5000</v>
      </c>
      <c r="X57" s="343">
        <f t="shared" si="13"/>
        <v>0</v>
      </c>
      <c r="Y57" s="345">
        <f t="shared" si="13"/>
        <v>5000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>
        <v>5000</v>
      </c>
      <c r="L58" s="60"/>
      <c r="M58" s="60"/>
      <c r="N58" s="59">
        <v>5000</v>
      </c>
      <c r="O58" s="59"/>
      <c r="P58" s="60"/>
      <c r="Q58" s="60"/>
      <c r="R58" s="59"/>
      <c r="S58" s="59"/>
      <c r="T58" s="60"/>
      <c r="U58" s="60"/>
      <c r="V58" s="59"/>
      <c r="W58" s="59">
        <v>5000</v>
      </c>
      <c r="X58" s="60"/>
      <c r="Y58" s="59">
        <v>5000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1205000</v>
      </c>
      <c r="D60" s="346">
        <f t="shared" si="14"/>
        <v>0</v>
      </c>
      <c r="E60" s="219">
        <f t="shared" si="14"/>
        <v>4577405</v>
      </c>
      <c r="F60" s="264">
        <f t="shared" si="14"/>
        <v>4788231</v>
      </c>
      <c r="G60" s="264">
        <f t="shared" si="14"/>
        <v>117489</v>
      </c>
      <c r="H60" s="219">
        <f t="shared" si="14"/>
        <v>8062</v>
      </c>
      <c r="I60" s="219">
        <f t="shared" si="14"/>
        <v>46807</v>
      </c>
      <c r="J60" s="264">
        <f t="shared" si="14"/>
        <v>172358</v>
      </c>
      <c r="K60" s="264">
        <f t="shared" si="14"/>
        <v>326261</v>
      </c>
      <c r="L60" s="219">
        <f t="shared" si="14"/>
        <v>150680</v>
      </c>
      <c r="M60" s="219">
        <f t="shared" si="14"/>
        <v>112606</v>
      </c>
      <c r="N60" s="264">
        <f t="shared" si="14"/>
        <v>589547</v>
      </c>
      <c r="O60" s="264">
        <f t="shared" si="14"/>
        <v>101283</v>
      </c>
      <c r="P60" s="219">
        <f t="shared" si="14"/>
        <v>36746</v>
      </c>
      <c r="Q60" s="219">
        <f t="shared" si="14"/>
        <v>490276</v>
      </c>
      <c r="R60" s="264">
        <f t="shared" si="14"/>
        <v>628305</v>
      </c>
      <c r="S60" s="264">
        <f t="shared" si="14"/>
        <v>89714</v>
      </c>
      <c r="T60" s="219">
        <f t="shared" si="14"/>
        <v>142775</v>
      </c>
      <c r="U60" s="219">
        <f t="shared" si="14"/>
        <v>638859</v>
      </c>
      <c r="V60" s="264">
        <f t="shared" si="14"/>
        <v>871348</v>
      </c>
      <c r="W60" s="264">
        <f t="shared" si="14"/>
        <v>2261558</v>
      </c>
      <c r="X60" s="219">
        <f t="shared" si="14"/>
        <v>4788231</v>
      </c>
      <c r="Y60" s="264">
        <f t="shared" si="14"/>
        <v>-2526673</v>
      </c>
      <c r="Z60" s="337">
        <f>+IF(X60&lt;&gt;0,+(Y60/X60)*100,0)</f>
        <v>-52.76840235986944</v>
      </c>
      <c r="AA60" s="232">
        <f>+AA57+AA54+AA51+AA40+AA37+AA34+AA22+AA5</f>
        <v>4788231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216231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>
        <v>216231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84428955</v>
      </c>
      <c r="D5" s="153">
        <f>SUM(D6:D8)</f>
        <v>0</v>
      </c>
      <c r="E5" s="154">
        <f t="shared" si="0"/>
        <v>114486554</v>
      </c>
      <c r="F5" s="100">
        <f t="shared" si="0"/>
        <v>120454668</v>
      </c>
      <c r="G5" s="100">
        <f t="shared" si="0"/>
        <v>49259227</v>
      </c>
      <c r="H5" s="100">
        <f t="shared" si="0"/>
        <v>495928</v>
      </c>
      <c r="I5" s="100">
        <f t="shared" si="0"/>
        <v>1403644</v>
      </c>
      <c r="J5" s="100">
        <f t="shared" si="0"/>
        <v>51158799</v>
      </c>
      <c r="K5" s="100">
        <f t="shared" si="0"/>
        <v>2291395</v>
      </c>
      <c r="L5" s="100">
        <f t="shared" si="0"/>
        <v>29573343</v>
      </c>
      <c r="M5" s="100">
        <f t="shared" si="0"/>
        <v>550005</v>
      </c>
      <c r="N5" s="100">
        <f t="shared" si="0"/>
        <v>32414743</v>
      </c>
      <c r="O5" s="100">
        <f t="shared" si="0"/>
        <v>474607</v>
      </c>
      <c r="P5" s="100">
        <f t="shared" si="0"/>
        <v>337489</v>
      </c>
      <c r="Q5" s="100">
        <f t="shared" si="0"/>
        <v>22561340</v>
      </c>
      <c r="R5" s="100">
        <f t="shared" si="0"/>
        <v>23373436</v>
      </c>
      <c r="S5" s="100">
        <f t="shared" si="0"/>
        <v>507749</v>
      </c>
      <c r="T5" s="100">
        <f t="shared" si="0"/>
        <v>360342</v>
      </c>
      <c r="U5" s="100">
        <f t="shared" si="0"/>
        <v>195447</v>
      </c>
      <c r="V5" s="100">
        <f t="shared" si="0"/>
        <v>1063538</v>
      </c>
      <c r="W5" s="100">
        <f t="shared" si="0"/>
        <v>108010516</v>
      </c>
      <c r="X5" s="100">
        <f t="shared" si="0"/>
        <v>114486558</v>
      </c>
      <c r="Y5" s="100">
        <f t="shared" si="0"/>
        <v>-6476042</v>
      </c>
      <c r="Z5" s="137">
        <f>+IF(X5&lt;&gt;0,+(Y5/X5)*100,0)</f>
        <v>-5.656595947272692</v>
      </c>
      <c r="AA5" s="153">
        <f>SUM(AA6:AA8)</f>
        <v>120454668</v>
      </c>
    </row>
    <row r="6" spans="1:27" ht="13.5">
      <c r="A6" s="138" t="s">
        <v>75</v>
      </c>
      <c r="B6" s="136"/>
      <c r="C6" s="155">
        <v>39913944</v>
      </c>
      <c r="D6" s="155"/>
      <c r="E6" s="156">
        <v>52278999</v>
      </c>
      <c r="F6" s="60">
        <v>52922639</v>
      </c>
      <c r="G6" s="60">
        <v>18279793</v>
      </c>
      <c r="H6" s="60"/>
      <c r="I6" s="60"/>
      <c r="J6" s="60">
        <v>18279793</v>
      </c>
      <c r="K6" s="60"/>
      <c r="L6" s="60">
        <v>14477855</v>
      </c>
      <c r="M6" s="60"/>
      <c r="N6" s="60">
        <v>14477855</v>
      </c>
      <c r="O6" s="60"/>
      <c r="P6" s="60"/>
      <c r="Q6" s="60">
        <v>10967930</v>
      </c>
      <c r="R6" s="60">
        <v>10967930</v>
      </c>
      <c r="S6" s="60"/>
      <c r="T6" s="60"/>
      <c r="U6" s="60"/>
      <c r="V6" s="60"/>
      <c r="W6" s="60">
        <v>43725578</v>
      </c>
      <c r="X6" s="60">
        <v>52279000</v>
      </c>
      <c r="Y6" s="60">
        <v>-8553422</v>
      </c>
      <c r="Z6" s="140">
        <v>-16.36</v>
      </c>
      <c r="AA6" s="155">
        <v>52922639</v>
      </c>
    </row>
    <row r="7" spans="1:27" ht="13.5">
      <c r="A7" s="138" t="s">
        <v>76</v>
      </c>
      <c r="B7" s="136"/>
      <c r="C7" s="157">
        <v>21811273</v>
      </c>
      <c r="D7" s="157"/>
      <c r="E7" s="158">
        <v>34273447</v>
      </c>
      <c r="F7" s="159">
        <v>33624318</v>
      </c>
      <c r="G7" s="159">
        <v>19241351</v>
      </c>
      <c r="H7" s="159">
        <v>482356</v>
      </c>
      <c r="I7" s="159">
        <v>509932</v>
      </c>
      <c r="J7" s="159">
        <v>20233639</v>
      </c>
      <c r="K7" s="159">
        <v>2277329</v>
      </c>
      <c r="L7" s="159">
        <v>5862770</v>
      </c>
      <c r="M7" s="159">
        <v>495370</v>
      </c>
      <c r="N7" s="159">
        <v>8635469</v>
      </c>
      <c r="O7" s="159">
        <v>459939</v>
      </c>
      <c r="P7" s="159">
        <v>323000</v>
      </c>
      <c r="Q7" s="159">
        <v>4571579</v>
      </c>
      <c r="R7" s="159">
        <v>5354518</v>
      </c>
      <c r="S7" s="159">
        <v>461959</v>
      </c>
      <c r="T7" s="159">
        <v>341518</v>
      </c>
      <c r="U7" s="159">
        <v>180007</v>
      </c>
      <c r="V7" s="159">
        <v>983484</v>
      </c>
      <c r="W7" s="159">
        <v>35207110</v>
      </c>
      <c r="X7" s="159">
        <v>34273446</v>
      </c>
      <c r="Y7" s="159">
        <v>933664</v>
      </c>
      <c r="Z7" s="141">
        <v>2.72</v>
      </c>
      <c r="AA7" s="157">
        <v>33624318</v>
      </c>
    </row>
    <row r="8" spans="1:27" ht="13.5">
      <c r="A8" s="138" t="s">
        <v>77</v>
      </c>
      <c r="B8" s="136"/>
      <c r="C8" s="155">
        <v>22703738</v>
      </c>
      <c r="D8" s="155"/>
      <c r="E8" s="156">
        <v>27934108</v>
      </c>
      <c r="F8" s="60">
        <v>33907711</v>
      </c>
      <c r="G8" s="60">
        <v>11738083</v>
      </c>
      <c r="H8" s="60">
        <v>13572</v>
      </c>
      <c r="I8" s="60">
        <v>893712</v>
      </c>
      <c r="J8" s="60">
        <v>12645367</v>
      </c>
      <c r="K8" s="60">
        <v>14066</v>
      </c>
      <c r="L8" s="60">
        <v>9232718</v>
      </c>
      <c r="M8" s="60">
        <v>54635</v>
      </c>
      <c r="N8" s="60">
        <v>9301419</v>
      </c>
      <c r="O8" s="60">
        <v>14668</v>
      </c>
      <c r="P8" s="60">
        <v>14489</v>
      </c>
      <c r="Q8" s="60">
        <v>7021831</v>
      </c>
      <c r="R8" s="60">
        <v>7050988</v>
      </c>
      <c r="S8" s="60">
        <v>45790</v>
      </c>
      <c r="T8" s="60">
        <v>18824</v>
      </c>
      <c r="U8" s="60">
        <v>15440</v>
      </c>
      <c r="V8" s="60">
        <v>80054</v>
      </c>
      <c r="W8" s="60">
        <v>29077828</v>
      </c>
      <c r="X8" s="60">
        <v>27934112</v>
      </c>
      <c r="Y8" s="60">
        <v>1143716</v>
      </c>
      <c r="Z8" s="140">
        <v>4.09</v>
      </c>
      <c r="AA8" s="155">
        <v>33907711</v>
      </c>
    </row>
    <row r="9" spans="1:27" ht="13.5">
      <c r="A9" s="135" t="s">
        <v>78</v>
      </c>
      <c r="B9" s="136"/>
      <c r="C9" s="153">
        <f aca="true" t="shared" si="1" ref="C9:Y9">SUM(C10:C14)</f>
        <v>19190391</v>
      </c>
      <c r="D9" s="153">
        <f>SUM(D10:D14)</f>
        <v>0</v>
      </c>
      <c r="E9" s="154">
        <f t="shared" si="1"/>
        <v>15146651</v>
      </c>
      <c r="F9" s="100">
        <f t="shared" si="1"/>
        <v>18534936</v>
      </c>
      <c r="G9" s="100">
        <f t="shared" si="1"/>
        <v>5405227</v>
      </c>
      <c r="H9" s="100">
        <f t="shared" si="1"/>
        <v>204256</v>
      </c>
      <c r="I9" s="100">
        <f t="shared" si="1"/>
        <v>232080</v>
      </c>
      <c r="J9" s="100">
        <f t="shared" si="1"/>
        <v>5841563</v>
      </c>
      <c r="K9" s="100">
        <f t="shared" si="1"/>
        <v>509460</v>
      </c>
      <c r="L9" s="100">
        <f t="shared" si="1"/>
        <v>4212284</v>
      </c>
      <c r="M9" s="100">
        <f t="shared" si="1"/>
        <v>151873</v>
      </c>
      <c r="N9" s="100">
        <f t="shared" si="1"/>
        <v>4873617</v>
      </c>
      <c r="O9" s="100">
        <f t="shared" si="1"/>
        <v>267180</v>
      </c>
      <c r="P9" s="100">
        <f t="shared" si="1"/>
        <v>196584</v>
      </c>
      <c r="Q9" s="100">
        <f t="shared" si="1"/>
        <v>3518285</v>
      </c>
      <c r="R9" s="100">
        <f t="shared" si="1"/>
        <v>3982049</v>
      </c>
      <c r="S9" s="100">
        <f t="shared" si="1"/>
        <v>238025</v>
      </c>
      <c r="T9" s="100">
        <f t="shared" si="1"/>
        <v>225308</v>
      </c>
      <c r="U9" s="100">
        <f t="shared" si="1"/>
        <v>571898</v>
      </c>
      <c r="V9" s="100">
        <f t="shared" si="1"/>
        <v>1035231</v>
      </c>
      <c r="W9" s="100">
        <f t="shared" si="1"/>
        <v>15732460</v>
      </c>
      <c r="X9" s="100">
        <f t="shared" si="1"/>
        <v>15146646</v>
      </c>
      <c r="Y9" s="100">
        <f t="shared" si="1"/>
        <v>585814</v>
      </c>
      <c r="Z9" s="137">
        <f>+IF(X9&lt;&gt;0,+(Y9/X9)*100,0)</f>
        <v>3.8676153123272305</v>
      </c>
      <c r="AA9" s="153">
        <f>SUM(AA10:AA14)</f>
        <v>18534936</v>
      </c>
    </row>
    <row r="10" spans="1:27" ht="13.5">
      <c r="A10" s="138" t="s">
        <v>79</v>
      </c>
      <c r="B10" s="136"/>
      <c r="C10" s="155"/>
      <c r="D10" s="155"/>
      <c r="E10" s="156"/>
      <c r="F10" s="60">
        <v>3891727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3891727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19190391</v>
      </c>
      <c r="D12" s="155"/>
      <c r="E12" s="156">
        <v>15146651</v>
      </c>
      <c r="F12" s="60">
        <v>14643209</v>
      </c>
      <c r="G12" s="60">
        <v>5405227</v>
      </c>
      <c r="H12" s="60">
        <v>204256</v>
      </c>
      <c r="I12" s="60">
        <v>232080</v>
      </c>
      <c r="J12" s="60">
        <v>5841563</v>
      </c>
      <c r="K12" s="60">
        <v>509460</v>
      </c>
      <c r="L12" s="60">
        <v>4212284</v>
      </c>
      <c r="M12" s="60">
        <v>151873</v>
      </c>
      <c r="N12" s="60">
        <v>4873617</v>
      </c>
      <c r="O12" s="60">
        <v>267180</v>
      </c>
      <c r="P12" s="60">
        <v>196584</v>
      </c>
      <c r="Q12" s="60">
        <v>3518285</v>
      </c>
      <c r="R12" s="60">
        <v>3982049</v>
      </c>
      <c r="S12" s="60">
        <v>238025</v>
      </c>
      <c r="T12" s="60">
        <v>225308</v>
      </c>
      <c r="U12" s="60">
        <v>571898</v>
      </c>
      <c r="V12" s="60">
        <v>1035231</v>
      </c>
      <c r="W12" s="60">
        <v>15732460</v>
      </c>
      <c r="X12" s="60">
        <v>15146646</v>
      </c>
      <c r="Y12" s="60">
        <v>585814</v>
      </c>
      <c r="Z12" s="140">
        <v>3.87</v>
      </c>
      <c r="AA12" s="155">
        <v>14643209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87918753</v>
      </c>
      <c r="D15" s="153">
        <f>SUM(D16:D18)</f>
        <v>0</v>
      </c>
      <c r="E15" s="154">
        <f t="shared" si="2"/>
        <v>91171235</v>
      </c>
      <c r="F15" s="100">
        <f t="shared" si="2"/>
        <v>100871047</v>
      </c>
      <c r="G15" s="100">
        <f t="shared" si="2"/>
        <v>21253802</v>
      </c>
      <c r="H15" s="100">
        <f t="shared" si="2"/>
        <v>3172634</v>
      </c>
      <c r="I15" s="100">
        <f t="shared" si="2"/>
        <v>2632386</v>
      </c>
      <c r="J15" s="100">
        <f t="shared" si="2"/>
        <v>27058822</v>
      </c>
      <c r="K15" s="100">
        <f t="shared" si="2"/>
        <v>3931256</v>
      </c>
      <c r="L15" s="100">
        <f t="shared" si="2"/>
        <v>15925126</v>
      </c>
      <c r="M15" s="100">
        <f t="shared" si="2"/>
        <v>6776971</v>
      </c>
      <c r="N15" s="100">
        <f t="shared" si="2"/>
        <v>26633353</v>
      </c>
      <c r="O15" s="100">
        <f t="shared" si="2"/>
        <v>14699</v>
      </c>
      <c r="P15" s="100">
        <f t="shared" si="2"/>
        <v>300285</v>
      </c>
      <c r="Q15" s="100">
        <f t="shared" si="2"/>
        <v>10612229</v>
      </c>
      <c r="R15" s="100">
        <f t="shared" si="2"/>
        <v>10927213</v>
      </c>
      <c r="S15" s="100">
        <f t="shared" si="2"/>
        <v>18663</v>
      </c>
      <c r="T15" s="100">
        <f t="shared" si="2"/>
        <v>21334</v>
      </c>
      <c r="U15" s="100">
        <f t="shared" si="2"/>
        <v>851</v>
      </c>
      <c r="V15" s="100">
        <f t="shared" si="2"/>
        <v>40848</v>
      </c>
      <c r="W15" s="100">
        <f t="shared" si="2"/>
        <v>64660236</v>
      </c>
      <c r="X15" s="100">
        <f t="shared" si="2"/>
        <v>91171193</v>
      </c>
      <c r="Y15" s="100">
        <f t="shared" si="2"/>
        <v>-26510957</v>
      </c>
      <c r="Z15" s="137">
        <f>+IF(X15&lt;&gt;0,+(Y15/X15)*100,0)</f>
        <v>-29.07821662484991</v>
      </c>
      <c r="AA15" s="153">
        <f>SUM(AA16:AA18)</f>
        <v>100871047</v>
      </c>
    </row>
    <row r="16" spans="1:27" ht="13.5">
      <c r="A16" s="138" t="s">
        <v>85</v>
      </c>
      <c r="B16" s="136"/>
      <c r="C16" s="155">
        <v>10778115</v>
      </c>
      <c r="D16" s="155"/>
      <c r="E16" s="156">
        <v>19772709</v>
      </c>
      <c r="F16" s="60">
        <v>18161117</v>
      </c>
      <c r="G16" s="60">
        <v>11352405</v>
      </c>
      <c r="H16" s="60">
        <v>1171</v>
      </c>
      <c r="I16" s="60">
        <v>2770</v>
      </c>
      <c r="J16" s="60">
        <v>11356346</v>
      </c>
      <c r="K16" s="60">
        <v>15489</v>
      </c>
      <c r="L16" s="60">
        <v>8984309</v>
      </c>
      <c r="M16" s="60">
        <v>797</v>
      </c>
      <c r="N16" s="60">
        <v>9000595</v>
      </c>
      <c r="O16" s="60">
        <v>14699</v>
      </c>
      <c r="P16" s="60">
        <v>285</v>
      </c>
      <c r="Q16" s="60">
        <v>6806736</v>
      </c>
      <c r="R16" s="60">
        <v>6821720</v>
      </c>
      <c r="S16" s="60">
        <v>18663</v>
      </c>
      <c r="T16" s="60">
        <v>21334</v>
      </c>
      <c r="U16" s="60">
        <v>851</v>
      </c>
      <c r="V16" s="60">
        <v>40848</v>
      </c>
      <c r="W16" s="60">
        <v>27219509</v>
      </c>
      <c r="X16" s="60">
        <v>19772712</v>
      </c>
      <c r="Y16" s="60">
        <v>7446797</v>
      </c>
      <c r="Z16" s="140">
        <v>37.66</v>
      </c>
      <c r="AA16" s="155">
        <v>18161117</v>
      </c>
    </row>
    <row r="17" spans="1:27" ht="13.5">
      <c r="A17" s="138" t="s">
        <v>86</v>
      </c>
      <c r="B17" s="136"/>
      <c r="C17" s="155">
        <v>77140638</v>
      </c>
      <c r="D17" s="155"/>
      <c r="E17" s="156">
        <v>71398526</v>
      </c>
      <c r="F17" s="60">
        <v>82709930</v>
      </c>
      <c r="G17" s="60">
        <v>9901397</v>
      </c>
      <c r="H17" s="60">
        <v>3171463</v>
      </c>
      <c r="I17" s="60">
        <v>2629616</v>
      </c>
      <c r="J17" s="60">
        <v>15702476</v>
      </c>
      <c r="K17" s="60">
        <v>3915767</v>
      </c>
      <c r="L17" s="60">
        <v>6940817</v>
      </c>
      <c r="M17" s="60">
        <v>6776174</v>
      </c>
      <c r="N17" s="60">
        <v>17632758</v>
      </c>
      <c r="O17" s="60"/>
      <c r="P17" s="60">
        <v>300000</v>
      </c>
      <c r="Q17" s="60">
        <v>3805493</v>
      </c>
      <c r="R17" s="60">
        <v>4105493</v>
      </c>
      <c r="S17" s="60"/>
      <c r="T17" s="60"/>
      <c r="U17" s="60"/>
      <c r="V17" s="60"/>
      <c r="W17" s="60">
        <v>37440727</v>
      </c>
      <c r="X17" s="60">
        <v>71398481</v>
      </c>
      <c r="Y17" s="60">
        <v>-33957754</v>
      </c>
      <c r="Z17" s="140">
        <v>-47.56</v>
      </c>
      <c r="AA17" s="155">
        <v>82709930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14496513</v>
      </c>
      <c r="D19" s="153">
        <f>SUM(D20:D23)</f>
        <v>0</v>
      </c>
      <c r="E19" s="154">
        <f t="shared" si="3"/>
        <v>18031560</v>
      </c>
      <c r="F19" s="100">
        <f t="shared" si="3"/>
        <v>16653903</v>
      </c>
      <c r="G19" s="100">
        <f t="shared" si="3"/>
        <v>7151131</v>
      </c>
      <c r="H19" s="100">
        <f t="shared" si="3"/>
        <v>113689</v>
      </c>
      <c r="I19" s="100">
        <f t="shared" si="3"/>
        <v>130345</v>
      </c>
      <c r="J19" s="100">
        <f t="shared" si="3"/>
        <v>7395165</v>
      </c>
      <c r="K19" s="100">
        <f t="shared" si="3"/>
        <v>114419</v>
      </c>
      <c r="L19" s="100">
        <f t="shared" si="3"/>
        <v>5702873</v>
      </c>
      <c r="M19" s="100">
        <f t="shared" si="3"/>
        <v>115341</v>
      </c>
      <c r="N19" s="100">
        <f t="shared" si="3"/>
        <v>5932633</v>
      </c>
      <c r="O19" s="100">
        <f t="shared" si="3"/>
        <v>114798</v>
      </c>
      <c r="P19" s="100">
        <f t="shared" si="3"/>
        <v>0</v>
      </c>
      <c r="Q19" s="100">
        <f t="shared" si="3"/>
        <v>4347643</v>
      </c>
      <c r="R19" s="100">
        <f t="shared" si="3"/>
        <v>4462441</v>
      </c>
      <c r="S19" s="100">
        <f t="shared" si="3"/>
        <v>1395</v>
      </c>
      <c r="T19" s="100">
        <f t="shared" si="3"/>
        <v>465</v>
      </c>
      <c r="U19" s="100">
        <f t="shared" si="3"/>
        <v>2790</v>
      </c>
      <c r="V19" s="100">
        <f t="shared" si="3"/>
        <v>4650</v>
      </c>
      <c r="W19" s="100">
        <f t="shared" si="3"/>
        <v>17794889</v>
      </c>
      <c r="X19" s="100">
        <f t="shared" si="3"/>
        <v>18031559</v>
      </c>
      <c r="Y19" s="100">
        <f t="shared" si="3"/>
        <v>-236670</v>
      </c>
      <c r="Z19" s="137">
        <f>+IF(X19&lt;&gt;0,+(Y19/X19)*100,0)</f>
        <v>-1.3125320999698362</v>
      </c>
      <c r="AA19" s="153">
        <f>SUM(AA20:AA23)</f>
        <v>16653903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14496513</v>
      </c>
      <c r="D23" s="155"/>
      <c r="E23" s="156">
        <v>18031560</v>
      </c>
      <c r="F23" s="60">
        <v>16653903</v>
      </c>
      <c r="G23" s="60">
        <v>7151131</v>
      </c>
      <c r="H23" s="60">
        <v>113689</v>
      </c>
      <c r="I23" s="60">
        <v>130345</v>
      </c>
      <c r="J23" s="60">
        <v>7395165</v>
      </c>
      <c r="K23" s="60">
        <v>114419</v>
      </c>
      <c r="L23" s="60">
        <v>5702873</v>
      </c>
      <c r="M23" s="60">
        <v>115341</v>
      </c>
      <c r="N23" s="60">
        <v>5932633</v>
      </c>
      <c r="O23" s="60">
        <v>114798</v>
      </c>
      <c r="P23" s="60"/>
      <c r="Q23" s="60">
        <v>4347643</v>
      </c>
      <c r="R23" s="60">
        <v>4462441</v>
      </c>
      <c r="S23" s="60">
        <v>1395</v>
      </c>
      <c r="T23" s="60">
        <v>465</v>
      </c>
      <c r="U23" s="60">
        <v>2790</v>
      </c>
      <c r="V23" s="60">
        <v>4650</v>
      </c>
      <c r="W23" s="60">
        <v>17794889</v>
      </c>
      <c r="X23" s="60">
        <v>18031559</v>
      </c>
      <c r="Y23" s="60">
        <v>-236670</v>
      </c>
      <c r="Z23" s="140">
        <v>-1.31</v>
      </c>
      <c r="AA23" s="155">
        <v>16653903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206034612</v>
      </c>
      <c r="D25" s="168">
        <f>+D5+D9+D15+D19+D24</f>
        <v>0</v>
      </c>
      <c r="E25" s="169">
        <f t="shared" si="4"/>
        <v>238836000</v>
      </c>
      <c r="F25" s="73">
        <f t="shared" si="4"/>
        <v>256514554</v>
      </c>
      <c r="G25" s="73">
        <f t="shared" si="4"/>
        <v>83069387</v>
      </c>
      <c r="H25" s="73">
        <f t="shared" si="4"/>
        <v>3986507</v>
      </c>
      <c r="I25" s="73">
        <f t="shared" si="4"/>
        <v>4398455</v>
      </c>
      <c r="J25" s="73">
        <f t="shared" si="4"/>
        <v>91454349</v>
      </c>
      <c r="K25" s="73">
        <f t="shared" si="4"/>
        <v>6846530</v>
      </c>
      <c r="L25" s="73">
        <f t="shared" si="4"/>
        <v>55413626</v>
      </c>
      <c r="M25" s="73">
        <f t="shared" si="4"/>
        <v>7594190</v>
      </c>
      <c r="N25" s="73">
        <f t="shared" si="4"/>
        <v>69854346</v>
      </c>
      <c r="O25" s="73">
        <f t="shared" si="4"/>
        <v>871284</v>
      </c>
      <c r="P25" s="73">
        <f t="shared" si="4"/>
        <v>834358</v>
      </c>
      <c r="Q25" s="73">
        <f t="shared" si="4"/>
        <v>41039497</v>
      </c>
      <c r="R25" s="73">
        <f t="shared" si="4"/>
        <v>42745139</v>
      </c>
      <c r="S25" s="73">
        <f t="shared" si="4"/>
        <v>765832</v>
      </c>
      <c r="T25" s="73">
        <f t="shared" si="4"/>
        <v>607449</v>
      </c>
      <c r="U25" s="73">
        <f t="shared" si="4"/>
        <v>770986</v>
      </c>
      <c r="V25" s="73">
        <f t="shared" si="4"/>
        <v>2144267</v>
      </c>
      <c r="W25" s="73">
        <f t="shared" si="4"/>
        <v>206198101</v>
      </c>
      <c r="X25" s="73">
        <f t="shared" si="4"/>
        <v>238835956</v>
      </c>
      <c r="Y25" s="73">
        <f t="shared" si="4"/>
        <v>-32637855</v>
      </c>
      <c r="Z25" s="170">
        <f>+IF(X25&lt;&gt;0,+(Y25/X25)*100,0)</f>
        <v>-13.665385876823338</v>
      </c>
      <c r="AA25" s="168">
        <f>+AA5+AA9+AA15+AA19+AA24</f>
        <v>256514554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89959612</v>
      </c>
      <c r="D28" s="153">
        <f>SUM(D29:D31)</f>
        <v>0</v>
      </c>
      <c r="E28" s="154">
        <f t="shared" si="5"/>
        <v>129794175</v>
      </c>
      <c r="F28" s="100">
        <f t="shared" si="5"/>
        <v>122671382</v>
      </c>
      <c r="G28" s="100">
        <f t="shared" si="5"/>
        <v>8796116</v>
      </c>
      <c r="H28" s="100">
        <f t="shared" si="5"/>
        <v>7882405</v>
      </c>
      <c r="I28" s="100">
        <f t="shared" si="5"/>
        <v>6746867</v>
      </c>
      <c r="J28" s="100">
        <f t="shared" si="5"/>
        <v>23425388</v>
      </c>
      <c r="K28" s="100">
        <f t="shared" si="5"/>
        <v>12531813</v>
      </c>
      <c r="L28" s="100">
        <f t="shared" si="5"/>
        <v>8139130</v>
      </c>
      <c r="M28" s="100">
        <f t="shared" si="5"/>
        <v>6924355</v>
      </c>
      <c r="N28" s="100">
        <f t="shared" si="5"/>
        <v>27595298</v>
      </c>
      <c r="O28" s="100">
        <f t="shared" si="5"/>
        <v>7721740</v>
      </c>
      <c r="P28" s="100">
        <f t="shared" si="5"/>
        <v>3208650</v>
      </c>
      <c r="Q28" s="100">
        <f t="shared" si="5"/>
        <v>8123041</v>
      </c>
      <c r="R28" s="100">
        <f t="shared" si="5"/>
        <v>19053431</v>
      </c>
      <c r="S28" s="100">
        <f t="shared" si="5"/>
        <v>8402009</v>
      </c>
      <c r="T28" s="100">
        <f t="shared" si="5"/>
        <v>6874588</v>
      </c>
      <c r="U28" s="100">
        <f t="shared" si="5"/>
        <v>11051898</v>
      </c>
      <c r="V28" s="100">
        <f t="shared" si="5"/>
        <v>26328495</v>
      </c>
      <c r="W28" s="100">
        <f t="shared" si="5"/>
        <v>96402612</v>
      </c>
      <c r="X28" s="100">
        <f t="shared" si="5"/>
        <v>129794177</v>
      </c>
      <c r="Y28" s="100">
        <f t="shared" si="5"/>
        <v>-33391565</v>
      </c>
      <c r="Z28" s="137">
        <f>+IF(X28&lt;&gt;0,+(Y28/X28)*100,0)</f>
        <v>-25.726550891416338</v>
      </c>
      <c r="AA28" s="153">
        <f>SUM(AA29:AA31)</f>
        <v>122671382</v>
      </c>
    </row>
    <row r="29" spans="1:27" ht="13.5">
      <c r="A29" s="138" t="s">
        <v>75</v>
      </c>
      <c r="B29" s="136"/>
      <c r="C29" s="155">
        <v>39343838</v>
      </c>
      <c r="D29" s="155"/>
      <c r="E29" s="156">
        <v>51389999</v>
      </c>
      <c r="F29" s="60">
        <v>51409220</v>
      </c>
      <c r="G29" s="60">
        <v>4490256</v>
      </c>
      <c r="H29" s="60">
        <v>4024654</v>
      </c>
      <c r="I29" s="60">
        <v>2876893</v>
      </c>
      <c r="J29" s="60">
        <v>11391803</v>
      </c>
      <c r="K29" s="60">
        <v>4810449</v>
      </c>
      <c r="L29" s="60">
        <v>3611478</v>
      </c>
      <c r="M29" s="60">
        <v>3563612</v>
      </c>
      <c r="N29" s="60">
        <v>11985539</v>
      </c>
      <c r="O29" s="60">
        <v>3781578</v>
      </c>
      <c r="P29" s="60">
        <v>623837</v>
      </c>
      <c r="Q29" s="60">
        <v>3764159</v>
      </c>
      <c r="R29" s="60">
        <v>8169574</v>
      </c>
      <c r="S29" s="60">
        <v>3936342</v>
      </c>
      <c r="T29" s="60">
        <v>3921256</v>
      </c>
      <c r="U29" s="60">
        <v>5138409</v>
      </c>
      <c r="V29" s="60">
        <v>12996007</v>
      </c>
      <c r="W29" s="60">
        <v>44542923</v>
      </c>
      <c r="X29" s="60">
        <v>51390000</v>
      </c>
      <c r="Y29" s="60">
        <v>-6847077</v>
      </c>
      <c r="Z29" s="140">
        <v>-13.32</v>
      </c>
      <c r="AA29" s="155">
        <v>51409220</v>
      </c>
    </row>
    <row r="30" spans="1:27" ht="13.5">
      <c r="A30" s="138" t="s">
        <v>76</v>
      </c>
      <c r="B30" s="136"/>
      <c r="C30" s="157">
        <v>30076128</v>
      </c>
      <c r="D30" s="157"/>
      <c r="E30" s="158">
        <v>47910446</v>
      </c>
      <c r="F30" s="159">
        <v>39457108</v>
      </c>
      <c r="G30" s="159">
        <v>1910635</v>
      </c>
      <c r="H30" s="159">
        <v>1681006</v>
      </c>
      <c r="I30" s="159">
        <v>1767220</v>
      </c>
      <c r="J30" s="159">
        <v>5358861</v>
      </c>
      <c r="K30" s="159">
        <v>6275301</v>
      </c>
      <c r="L30" s="159">
        <v>2187491</v>
      </c>
      <c r="M30" s="159">
        <v>2110287</v>
      </c>
      <c r="N30" s="159">
        <v>10573079</v>
      </c>
      <c r="O30" s="159">
        <v>2453023</v>
      </c>
      <c r="P30" s="159">
        <v>2252561</v>
      </c>
      <c r="Q30" s="159">
        <v>2390590</v>
      </c>
      <c r="R30" s="159">
        <v>7096174</v>
      </c>
      <c r="S30" s="159">
        <v>2725237</v>
      </c>
      <c r="T30" s="159">
        <v>1642845</v>
      </c>
      <c r="U30" s="159">
        <v>1938363</v>
      </c>
      <c r="V30" s="159">
        <v>6306445</v>
      </c>
      <c r="W30" s="159">
        <v>29334559</v>
      </c>
      <c r="X30" s="159">
        <v>47910446</v>
      </c>
      <c r="Y30" s="159">
        <v>-18575887</v>
      </c>
      <c r="Z30" s="141">
        <v>-38.77</v>
      </c>
      <c r="AA30" s="157">
        <v>39457108</v>
      </c>
    </row>
    <row r="31" spans="1:27" ht="13.5">
      <c r="A31" s="138" t="s">
        <v>77</v>
      </c>
      <c r="B31" s="136"/>
      <c r="C31" s="155">
        <v>20539646</v>
      </c>
      <c r="D31" s="155"/>
      <c r="E31" s="156">
        <v>30493730</v>
      </c>
      <c r="F31" s="60">
        <v>31805054</v>
      </c>
      <c r="G31" s="60">
        <v>2395225</v>
      </c>
      <c r="H31" s="60">
        <v>2176745</v>
      </c>
      <c r="I31" s="60">
        <v>2102754</v>
      </c>
      <c r="J31" s="60">
        <v>6674724</v>
      </c>
      <c r="K31" s="60">
        <v>1446063</v>
      </c>
      <c r="L31" s="60">
        <v>2340161</v>
      </c>
      <c r="M31" s="60">
        <v>1250456</v>
      </c>
      <c r="N31" s="60">
        <v>5036680</v>
      </c>
      <c r="O31" s="60">
        <v>1487139</v>
      </c>
      <c r="P31" s="60">
        <v>332252</v>
      </c>
      <c r="Q31" s="60">
        <v>1968292</v>
      </c>
      <c r="R31" s="60">
        <v>3787683</v>
      </c>
      <c r="S31" s="60">
        <v>1740430</v>
      </c>
      <c r="T31" s="60">
        <v>1310487</v>
      </c>
      <c r="U31" s="60">
        <v>3975126</v>
      </c>
      <c r="V31" s="60">
        <v>7026043</v>
      </c>
      <c r="W31" s="60">
        <v>22525130</v>
      </c>
      <c r="X31" s="60">
        <v>30493731</v>
      </c>
      <c r="Y31" s="60">
        <v>-7968601</v>
      </c>
      <c r="Z31" s="140">
        <v>-26.13</v>
      </c>
      <c r="AA31" s="155">
        <v>31805054</v>
      </c>
    </row>
    <row r="32" spans="1:27" ht="13.5">
      <c r="A32" s="135" t="s">
        <v>78</v>
      </c>
      <c r="B32" s="136"/>
      <c r="C32" s="153">
        <f aca="true" t="shared" si="6" ref="C32:Y32">SUM(C33:C37)</f>
        <v>16087724</v>
      </c>
      <c r="D32" s="153">
        <f>SUM(D33:D37)</f>
        <v>0</v>
      </c>
      <c r="E32" s="154">
        <f t="shared" si="6"/>
        <v>13942925</v>
      </c>
      <c r="F32" s="100">
        <f t="shared" si="6"/>
        <v>18357065</v>
      </c>
      <c r="G32" s="100">
        <f t="shared" si="6"/>
        <v>1505595</v>
      </c>
      <c r="H32" s="100">
        <f t="shared" si="6"/>
        <v>1382678</v>
      </c>
      <c r="I32" s="100">
        <f t="shared" si="6"/>
        <v>1384901</v>
      </c>
      <c r="J32" s="100">
        <f t="shared" si="6"/>
        <v>4273174</v>
      </c>
      <c r="K32" s="100">
        <f t="shared" si="6"/>
        <v>1453698</v>
      </c>
      <c r="L32" s="100">
        <f t="shared" si="6"/>
        <v>1358738</v>
      </c>
      <c r="M32" s="100">
        <f t="shared" si="6"/>
        <v>1391538</v>
      </c>
      <c r="N32" s="100">
        <f t="shared" si="6"/>
        <v>4203974</v>
      </c>
      <c r="O32" s="100">
        <f t="shared" si="6"/>
        <v>1328171</v>
      </c>
      <c r="P32" s="100">
        <f t="shared" si="6"/>
        <v>435873</v>
      </c>
      <c r="Q32" s="100">
        <f t="shared" si="6"/>
        <v>1533042</v>
      </c>
      <c r="R32" s="100">
        <f t="shared" si="6"/>
        <v>3297086</v>
      </c>
      <c r="S32" s="100">
        <f t="shared" si="6"/>
        <v>2108742</v>
      </c>
      <c r="T32" s="100">
        <f t="shared" si="6"/>
        <v>1724054</v>
      </c>
      <c r="U32" s="100">
        <f t="shared" si="6"/>
        <v>1901344</v>
      </c>
      <c r="V32" s="100">
        <f t="shared" si="6"/>
        <v>5734140</v>
      </c>
      <c r="W32" s="100">
        <f t="shared" si="6"/>
        <v>17508374</v>
      </c>
      <c r="X32" s="100">
        <f t="shared" si="6"/>
        <v>13942926</v>
      </c>
      <c r="Y32" s="100">
        <f t="shared" si="6"/>
        <v>3565448</v>
      </c>
      <c r="Z32" s="137">
        <f>+IF(X32&lt;&gt;0,+(Y32/X32)*100,0)</f>
        <v>25.57173436909871</v>
      </c>
      <c r="AA32" s="153">
        <f>SUM(AA33:AA37)</f>
        <v>18357065</v>
      </c>
    </row>
    <row r="33" spans="1:27" ht="13.5">
      <c r="A33" s="138" t="s">
        <v>79</v>
      </c>
      <c r="B33" s="136"/>
      <c r="C33" s="155"/>
      <c r="D33" s="155"/>
      <c r="E33" s="156"/>
      <c r="F33" s="60">
        <v>3840676</v>
      </c>
      <c r="G33" s="60"/>
      <c r="H33" s="60"/>
      <c r="I33" s="60"/>
      <c r="J33" s="60"/>
      <c r="K33" s="60"/>
      <c r="L33" s="60"/>
      <c r="M33" s="60">
        <v>31230</v>
      </c>
      <c r="N33" s="60">
        <v>31230</v>
      </c>
      <c r="O33" s="60"/>
      <c r="P33" s="60"/>
      <c r="Q33" s="60"/>
      <c r="R33" s="60"/>
      <c r="S33" s="60"/>
      <c r="T33" s="60"/>
      <c r="U33" s="60"/>
      <c r="V33" s="60"/>
      <c r="W33" s="60">
        <v>31230</v>
      </c>
      <c r="X33" s="60"/>
      <c r="Y33" s="60">
        <v>31230</v>
      </c>
      <c r="Z33" s="140">
        <v>0</v>
      </c>
      <c r="AA33" s="155">
        <v>3840676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16087724</v>
      </c>
      <c r="D35" s="155"/>
      <c r="E35" s="156">
        <v>13942925</v>
      </c>
      <c r="F35" s="60">
        <v>14516389</v>
      </c>
      <c r="G35" s="60">
        <v>1505595</v>
      </c>
      <c r="H35" s="60">
        <v>1382678</v>
      </c>
      <c r="I35" s="60">
        <v>1384901</v>
      </c>
      <c r="J35" s="60">
        <v>4273174</v>
      </c>
      <c r="K35" s="60">
        <v>1453698</v>
      </c>
      <c r="L35" s="60">
        <v>1358738</v>
      </c>
      <c r="M35" s="60">
        <v>1360308</v>
      </c>
      <c r="N35" s="60">
        <v>4172744</v>
      </c>
      <c r="O35" s="60">
        <v>1328171</v>
      </c>
      <c r="P35" s="60">
        <v>435873</v>
      </c>
      <c r="Q35" s="60">
        <v>1533042</v>
      </c>
      <c r="R35" s="60">
        <v>3297086</v>
      </c>
      <c r="S35" s="60">
        <v>2108742</v>
      </c>
      <c r="T35" s="60">
        <v>1724054</v>
      </c>
      <c r="U35" s="60">
        <v>1901344</v>
      </c>
      <c r="V35" s="60">
        <v>5734140</v>
      </c>
      <c r="W35" s="60">
        <v>17477144</v>
      </c>
      <c r="X35" s="60">
        <v>13942926</v>
      </c>
      <c r="Y35" s="60">
        <v>3534218</v>
      </c>
      <c r="Z35" s="140">
        <v>25.35</v>
      </c>
      <c r="AA35" s="155">
        <v>14516389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40471510</v>
      </c>
      <c r="D38" s="153">
        <f>SUM(D39:D41)</f>
        <v>0</v>
      </c>
      <c r="E38" s="154">
        <f t="shared" si="7"/>
        <v>45521320</v>
      </c>
      <c r="F38" s="100">
        <f t="shared" si="7"/>
        <v>46776481</v>
      </c>
      <c r="G38" s="100">
        <f t="shared" si="7"/>
        <v>2763432</v>
      </c>
      <c r="H38" s="100">
        <f t="shared" si="7"/>
        <v>2346227</v>
      </c>
      <c r="I38" s="100">
        <f t="shared" si="7"/>
        <v>2518120</v>
      </c>
      <c r="J38" s="100">
        <f t="shared" si="7"/>
        <v>7627779</v>
      </c>
      <c r="K38" s="100">
        <f t="shared" si="7"/>
        <v>3816303</v>
      </c>
      <c r="L38" s="100">
        <f t="shared" si="7"/>
        <v>1882457</v>
      </c>
      <c r="M38" s="100">
        <f t="shared" si="7"/>
        <v>4232281</v>
      </c>
      <c r="N38" s="100">
        <f t="shared" si="7"/>
        <v>9931041</v>
      </c>
      <c r="O38" s="100">
        <f t="shared" si="7"/>
        <v>4876523</v>
      </c>
      <c r="P38" s="100">
        <f t="shared" si="7"/>
        <v>615611</v>
      </c>
      <c r="Q38" s="100">
        <f t="shared" si="7"/>
        <v>3600670</v>
      </c>
      <c r="R38" s="100">
        <f t="shared" si="7"/>
        <v>9092804</v>
      </c>
      <c r="S38" s="100">
        <f t="shared" si="7"/>
        <v>5806884</v>
      </c>
      <c r="T38" s="100">
        <f t="shared" si="7"/>
        <v>3349497</v>
      </c>
      <c r="U38" s="100">
        <f t="shared" si="7"/>
        <v>3323925</v>
      </c>
      <c r="V38" s="100">
        <f t="shared" si="7"/>
        <v>12480306</v>
      </c>
      <c r="W38" s="100">
        <f t="shared" si="7"/>
        <v>39131930</v>
      </c>
      <c r="X38" s="100">
        <f t="shared" si="7"/>
        <v>45521324</v>
      </c>
      <c r="Y38" s="100">
        <f t="shared" si="7"/>
        <v>-6389394</v>
      </c>
      <c r="Z38" s="137">
        <f>+IF(X38&lt;&gt;0,+(Y38/X38)*100,0)</f>
        <v>-14.036046051736106</v>
      </c>
      <c r="AA38" s="153">
        <f>SUM(AA39:AA41)</f>
        <v>46776481</v>
      </c>
    </row>
    <row r="39" spans="1:27" ht="13.5">
      <c r="A39" s="138" t="s">
        <v>85</v>
      </c>
      <c r="B39" s="136"/>
      <c r="C39" s="155">
        <v>6594096</v>
      </c>
      <c r="D39" s="155"/>
      <c r="E39" s="156">
        <v>16972710</v>
      </c>
      <c r="F39" s="60">
        <v>16457539</v>
      </c>
      <c r="G39" s="60">
        <v>1214984</v>
      </c>
      <c r="H39" s="60">
        <v>1153786</v>
      </c>
      <c r="I39" s="60">
        <v>722038</v>
      </c>
      <c r="J39" s="60">
        <v>3090808</v>
      </c>
      <c r="K39" s="60">
        <v>1232146</v>
      </c>
      <c r="L39" s="60">
        <v>708221</v>
      </c>
      <c r="M39" s="60">
        <v>687349</v>
      </c>
      <c r="N39" s="60">
        <v>2627716</v>
      </c>
      <c r="O39" s="60">
        <v>1308089</v>
      </c>
      <c r="P39" s="60">
        <v>425246</v>
      </c>
      <c r="Q39" s="60">
        <v>2238010</v>
      </c>
      <c r="R39" s="60">
        <v>3971345</v>
      </c>
      <c r="S39" s="60">
        <v>992680</v>
      </c>
      <c r="T39" s="60">
        <v>1160374</v>
      </c>
      <c r="U39" s="60">
        <v>1178242</v>
      </c>
      <c r="V39" s="60">
        <v>3331296</v>
      </c>
      <c r="W39" s="60">
        <v>13021165</v>
      </c>
      <c r="X39" s="60">
        <v>16972712</v>
      </c>
      <c r="Y39" s="60">
        <v>-3951547</v>
      </c>
      <c r="Z39" s="140">
        <v>-23.28</v>
      </c>
      <c r="AA39" s="155">
        <v>16457539</v>
      </c>
    </row>
    <row r="40" spans="1:27" ht="13.5">
      <c r="A40" s="138" t="s">
        <v>86</v>
      </c>
      <c r="B40" s="136"/>
      <c r="C40" s="155">
        <v>33877414</v>
      </c>
      <c r="D40" s="155"/>
      <c r="E40" s="156">
        <v>28548610</v>
      </c>
      <c r="F40" s="60">
        <v>30318942</v>
      </c>
      <c r="G40" s="60">
        <v>1548448</v>
      </c>
      <c r="H40" s="60">
        <v>1192441</v>
      </c>
      <c r="I40" s="60">
        <v>1796082</v>
      </c>
      <c r="J40" s="60">
        <v>4536971</v>
      </c>
      <c r="K40" s="60">
        <v>2584157</v>
      </c>
      <c r="L40" s="60">
        <v>1174236</v>
      </c>
      <c r="M40" s="60">
        <v>3544932</v>
      </c>
      <c r="N40" s="60">
        <v>7303325</v>
      </c>
      <c r="O40" s="60">
        <v>3568434</v>
      </c>
      <c r="P40" s="60">
        <v>190365</v>
      </c>
      <c r="Q40" s="60">
        <v>1362660</v>
      </c>
      <c r="R40" s="60">
        <v>5121459</v>
      </c>
      <c r="S40" s="60">
        <v>4814204</v>
      </c>
      <c r="T40" s="60">
        <v>2189123</v>
      </c>
      <c r="U40" s="60">
        <v>2145683</v>
      </c>
      <c r="V40" s="60">
        <v>9149010</v>
      </c>
      <c r="W40" s="60">
        <v>26110765</v>
      </c>
      <c r="X40" s="60">
        <v>28548612</v>
      </c>
      <c r="Y40" s="60">
        <v>-2437847</v>
      </c>
      <c r="Z40" s="140">
        <v>-8.54</v>
      </c>
      <c r="AA40" s="155">
        <v>30318942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11145484</v>
      </c>
      <c r="D42" s="153">
        <f>SUM(D43:D46)</f>
        <v>0</v>
      </c>
      <c r="E42" s="154">
        <f t="shared" si="8"/>
        <v>15631560</v>
      </c>
      <c r="F42" s="100">
        <f t="shared" si="8"/>
        <v>14613721</v>
      </c>
      <c r="G42" s="100">
        <f t="shared" si="8"/>
        <v>741195</v>
      </c>
      <c r="H42" s="100">
        <f t="shared" si="8"/>
        <v>939684</v>
      </c>
      <c r="I42" s="100">
        <f t="shared" si="8"/>
        <v>1009446</v>
      </c>
      <c r="J42" s="100">
        <f t="shared" si="8"/>
        <v>2690325</v>
      </c>
      <c r="K42" s="100">
        <f t="shared" si="8"/>
        <v>1138276</v>
      </c>
      <c r="L42" s="100">
        <f t="shared" si="8"/>
        <v>893537</v>
      </c>
      <c r="M42" s="100">
        <f t="shared" si="8"/>
        <v>1266277</v>
      </c>
      <c r="N42" s="100">
        <f t="shared" si="8"/>
        <v>3298090</v>
      </c>
      <c r="O42" s="100">
        <f t="shared" si="8"/>
        <v>1208750</v>
      </c>
      <c r="P42" s="100">
        <f t="shared" si="8"/>
        <v>276203</v>
      </c>
      <c r="Q42" s="100">
        <f t="shared" si="8"/>
        <v>1123333</v>
      </c>
      <c r="R42" s="100">
        <f t="shared" si="8"/>
        <v>2608286</v>
      </c>
      <c r="S42" s="100">
        <f t="shared" si="8"/>
        <v>1342134</v>
      </c>
      <c r="T42" s="100">
        <f t="shared" si="8"/>
        <v>1095412</v>
      </c>
      <c r="U42" s="100">
        <f t="shared" si="8"/>
        <v>2089227</v>
      </c>
      <c r="V42" s="100">
        <f t="shared" si="8"/>
        <v>4526773</v>
      </c>
      <c r="W42" s="100">
        <f t="shared" si="8"/>
        <v>13123474</v>
      </c>
      <c r="X42" s="100">
        <f t="shared" si="8"/>
        <v>15631559</v>
      </c>
      <c r="Y42" s="100">
        <f t="shared" si="8"/>
        <v>-2508085</v>
      </c>
      <c r="Z42" s="137">
        <f>+IF(X42&lt;&gt;0,+(Y42/X42)*100,0)</f>
        <v>-16.045008690431963</v>
      </c>
      <c r="AA42" s="153">
        <f>SUM(AA43:AA46)</f>
        <v>14613721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11145484</v>
      </c>
      <c r="D46" s="155"/>
      <c r="E46" s="156">
        <v>15631560</v>
      </c>
      <c r="F46" s="60">
        <v>14613721</v>
      </c>
      <c r="G46" s="60">
        <v>741195</v>
      </c>
      <c r="H46" s="60">
        <v>939684</v>
      </c>
      <c r="I46" s="60">
        <v>1009446</v>
      </c>
      <c r="J46" s="60">
        <v>2690325</v>
      </c>
      <c r="K46" s="60">
        <v>1138276</v>
      </c>
      <c r="L46" s="60">
        <v>893537</v>
      </c>
      <c r="M46" s="60">
        <v>1266277</v>
      </c>
      <c r="N46" s="60">
        <v>3298090</v>
      </c>
      <c r="O46" s="60">
        <v>1208750</v>
      </c>
      <c r="P46" s="60">
        <v>276203</v>
      </c>
      <c r="Q46" s="60">
        <v>1123333</v>
      </c>
      <c r="R46" s="60">
        <v>2608286</v>
      </c>
      <c r="S46" s="60">
        <v>1342134</v>
      </c>
      <c r="T46" s="60">
        <v>1095412</v>
      </c>
      <c r="U46" s="60">
        <v>2089227</v>
      </c>
      <c r="V46" s="60">
        <v>4526773</v>
      </c>
      <c r="W46" s="60">
        <v>13123474</v>
      </c>
      <c r="X46" s="60">
        <v>15631559</v>
      </c>
      <c r="Y46" s="60">
        <v>-2508085</v>
      </c>
      <c r="Z46" s="140">
        <v>-16.05</v>
      </c>
      <c r="AA46" s="155">
        <v>14613721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157664330</v>
      </c>
      <c r="D48" s="168">
        <f>+D28+D32+D38+D42+D47</f>
        <v>0</v>
      </c>
      <c r="E48" s="169">
        <f t="shared" si="9"/>
        <v>204889980</v>
      </c>
      <c r="F48" s="73">
        <f t="shared" si="9"/>
        <v>202418649</v>
      </c>
      <c r="G48" s="73">
        <f t="shared" si="9"/>
        <v>13806338</v>
      </c>
      <c r="H48" s="73">
        <f t="shared" si="9"/>
        <v>12550994</v>
      </c>
      <c r="I48" s="73">
        <f t="shared" si="9"/>
        <v>11659334</v>
      </c>
      <c r="J48" s="73">
        <f t="shared" si="9"/>
        <v>38016666</v>
      </c>
      <c r="K48" s="73">
        <f t="shared" si="9"/>
        <v>18940090</v>
      </c>
      <c r="L48" s="73">
        <f t="shared" si="9"/>
        <v>12273862</v>
      </c>
      <c r="M48" s="73">
        <f t="shared" si="9"/>
        <v>13814451</v>
      </c>
      <c r="N48" s="73">
        <f t="shared" si="9"/>
        <v>45028403</v>
      </c>
      <c r="O48" s="73">
        <f t="shared" si="9"/>
        <v>15135184</v>
      </c>
      <c r="P48" s="73">
        <f t="shared" si="9"/>
        <v>4536337</v>
      </c>
      <c r="Q48" s="73">
        <f t="shared" si="9"/>
        <v>14380086</v>
      </c>
      <c r="R48" s="73">
        <f t="shared" si="9"/>
        <v>34051607</v>
      </c>
      <c r="S48" s="73">
        <f t="shared" si="9"/>
        <v>17659769</v>
      </c>
      <c r="T48" s="73">
        <f t="shared" si="9"/>
        <v>13043551</v>
      </c>
      <c r="U48" s="73">
        <f t="shared" si="9"/>
        <v>18366394</v>
      </c>
      <c r="V48" s="73">
        <f t="shared" si="9"/>
        <v>49069714</v>
      </c>
      <c r="W48" s="73">
        <f t="shared" si="9"/>
        <v>166166390</v>
      </c>
      <c r="X48" s="73">
        <f t="shared" si="9"/>
        <v>204889986</v>
      </c>
      <c r="Y48" s="73">
        <f t="shared" si="9"/>
        <v>-38723596</v>
      </c>
      <c r="Z48" s="170">
        <f>+IF(X48&lt;&gt;0,+(Y48/X48)*100,0)</f>
        <v>-18.89970161840901</v>
      </c>
      <c r="AA48" s="168">
        <f>+AA28+AA32+AA38+AA42+AA47</f>
        <v>202418649</v>
      </c>
    </row>
    <row r="49" spans="1:27" ht="13.5">
      <c r="A49" s="148" t="s">
        <v>49</v>
      </c>
      <c r="B49" s="149"/>
      <c r="C49" s="171">
        <f aca="true" t="shared" si="10" ref="C49:Y49">+C25-C48</f>
        <v>48370282</v>
      </c>
      <c r="D49" s="171">
        <f>+D25-D48</f>
        <v>0</v>
      </c>
      <c r="E49" s="172">
        <f t="shared" si="10"/>
        <v>33946020</v>
      </c>
      <c r="F49" s="173">
        <f t="shared" si="10"/>
        <v>54095905</v>
      </c>
      <c r="G49" s="173">
        <f t="shared" si="10"/>
        <v>69263049</v>
      </c>
      <c r="H49" s="173">
        <f t="shared" si="10"/>
        <v>-8564487</v>
      </c>
      <c r="I49" s="173">
        <f t="shared" si="10"/>
        <v>-7260879</v>
      </c>
      <c r="J49" s="173">
        <f t="shared" si="10"/>
        <v>53437683</v>
      </c>
      <c r="K49" s="173">
        <f t="shared" si="10"/>
        <v>-12093560</v>
      </c>
      <c r="L49" s="173">
        <f t="shared" si="10"/>
        <v>43139764</v>
      </c>
      <c r="M49" s="173">
        <f t="shared" si="10"/>
        <v>-6220261</v>
      </c>
      <c r="N49" s="173">
        <f t="shared" si="10"/>
        <v>24825943</v>
      </c>
      <c r="O49" s="173">
        <f t="shared" si="10"/>
        <v>-14263900</v>
      </c>
      <c r="P49" s="173">
        <f t="shared" si="10"/>
        <v>-3701979</v>
      </c>
      <c r="Q49" s="173">
        <f t="shared" si="10"/>
        <v>26659411</v>
      </c>
      <c r="R49" s="173">
        <f t="shared" si="10"/>
        <v>8693532</v>
      </c>
      <c r="S49" s="173">
        <f t="shared" si="10"/>
        <v>-16893937</v>
      </c>
      <c r="T49" s="173">
        <f t="shared" si="10"/>
        <v>-12436102</v>
      </c>
      <c r="U49" s="173">
        <f t="shared" si="10"/>
        <v>-17595408</v>
      </c>
      <c r="V49" s="173">
        <f t="shared" si="10"/>
        <v>-46925447</v>
      </c>
      <c r="W49" s="173">
        <f t="shared" si="10"/>
        <v>40031711</v>
      </c>
      <c r="X49" s="173">
        <f>IF(F25=F48,0,X25-X48)</f>
        <v>33945970</v>
      </c>
      <c r="Y49" s="173">
        <f t="shared" si="10"/>
        <v>6085741</v>
      </c>
      <c r="Z49" s="174">
        <f>+IF(X49&lt;&gt;0,+(Y49/X49)*100,0)</f>
        <v>17.9277275034415</v>
      </c>
      <c r="AA49" s="171">
        <f>+AA25-AA48</f>
        <v>54095905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9078231</v>
      </c>
      <c r="D5" s="155">
        <v>0</v>
      </c>
      <c r="E5" s="156">
        <v>15662648</v>
      </c>
      <c r="F5" s="60">
        <v>15662648</v>
      </c>
      <c r="G5" s="60">
        <v>11485814</v>
      </c>
      <c r="H5" s="60">
        <v>0</v>
      </c>
      <c r="I5" s="60">
        <v>0</v>
      </c>
      <c r="J5" s="60">
        <v>11485814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11485814</v>
      </c>
      <c r="X5" s="60">
        <v>15662650</v>
      </c>
      <c r="Y5" s="60">
        <v>-4176836</v>
      </c>
      <c r="Z5" s="140">
        <v>-26.67</v>
      </c>
      <c r="AA5" s="155">
        <v>15662648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572850</v>
      </c>
      <c r="D10" s="155">
        <v>0</v>
      </c>
      <c r="E10" s="156">
        <v>975643</v>
      </c>
      <c r="F10" s="54">
        <v>1153397</v>
      </c>
      <c r="G10" s="54">
        <v>96116</v>
      </c>
      <c r="H10" s="54">
        <v>96116</v>
      </c>
      <c r="I10" s="54">
        <v>96116</v>
      </c>
      <c r="J10" s="54">
        <v>288348</v>
      </c>
      <c r="K10" s="54">
        <v>96116</v>
      </c>
      <c r="L10" s="54">
        <v>96116</v>
      </c>
      <c r="M10" s="54">
        <v>96116</v>
      </c>
      <c r="N10" s="54">
        <v>288348</v>
      </c>
      <c r="O10" s="54">
        <v>96116</v>
      </c>
      <c r="P10" s="54">
        <v>0</v>
      </c>
      <c r="Q10" s="54">
        <v>96116</v>
      </c>
      <c r="R10" s="54">
        <v>192232</v>
      </c>
      <c r="S10" s="54">
        <v>0</v>
      </c>
      <c r="T10" s="54">
        <v>0</v>
      </c>
      <c r="U10" s="54">
        <v>0</v>
      </c>
      <c r="V10" s="54">
        <v>0</v>
      </c>
      <c r="W10" s="54">
        <v>768928</v>
      </c>
      <c r="X10" s="54">
        <v>975644</v>
      </c>
      <c r="Y10" s="54">
        <v>-206716</v>
      </c>
      <c r="Z10" s="184">
        <v>-21.19</v>
      </c>
      <c r="AA10" s="130">
        <v>1153397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45737</v>
      </c>
      <c r="D12" s="155">
        <v>0</v>
      </c>
      <c r="E12" s="156">
        <v>42760</v>
      </c>
      <c r="F12" s="60">
        <v>43376</v>
      </c>
      <c r="G12" s="60">
        <v>4062</v>
      </c>
      <c r="H12" s="60">
        <v>5310</v>
      </c>
      <c r="I12" s="60">
        <v>5974</v>
      </c>
      <c r="J12" s="60">
        <v>15346</v>
      </c>
      <c r="K12" s="60">
        <v>2236</v>
      </c>
      <c r="L12" s="60">
        <v>3296</v>
      </c>
      <c r="M12" s="60">
        <v>1397</v>
      </c>
      <c r="N12" s="60">
        <v>6929</v>
      </c>
      <c r="O12" s="60">
        <v>3896</v>
      </c>
      <c r="P12" s="60">
        <v>3354</v>
      </c>
      <c r="Q12" s="60">
        <v>4985</v>
      </c>
      <c r="R12" s="60">
        <v>12235</v>
      </c>
      <c r="S12" s="60">
        <v>3913</v>
      </c>
      <c r="T12" s="60">
        <v>5028</v>
      </c>
      <c r="U12" s="60">
        <v>1118</v>
      </c>
      <c r="V12" s="60">
        <v>10059</v>
      </c>
      <c r="W12" s="60">
        <v>44569</v>
      </c>
      <c r="X12" s="60">
        <v>42759</v>
      </c>
      <c r="Y12" s="60">
        <v>1810</v>
      </c>
      <c r="Z12" s="140">
        <v>4.23</v>
      </c>
      <c r="AA12" s="155">
        <v>43376</v>
      </c>
    </row>
    <row r="13" spans="1:27" ht="13.5">
      <c r="A13" s="181" t="s">
        <v>109</v>
      </c>
      <c r="B13" s="185"/>
      <c r="C13" s="155">
        <v>1211288</v>
      </c>
      <c r="D13" s="155">
        <v>0</v>
      </c>
      <c r="E13" s="156">
        <v>682254</v>
      </c>
      <c r="F13" s="60">
        <v>3564098</v>
      </c>
      <c r="G13" s="60">
        <v>788918</v>
      </c>
      <c r="H13" s="60">
        <v>324832</v>
      </c>
      <c r="I13" s="60">
        <v>287468</v>
      </c>
      <c r="J13" s="60">
        <v>1401218</v>
      </c>
      <c r="K13" s="60">
        <v>257170</v>
      </c>
      <c r="L13" s="60">
        <v>232520</v>
      </c>
      <c r="M13" s="60">
        <v>360286</v>
      </c>
      <c r="N13" s="60">
        <v>849976</v>
      </c>
      <c r="O13" s="60">
        <v>360041</v>
      </c>
      <c r="P13" s="60">
        <v>313245</v>
      </c>
      <c r="Q13" s="60">
        <v>339130</v>
      </c>
      <c r="R13" s="60">
        <v>1012416</v>
      </c>
      <c r="S13" s="60">
        <v>359427</v>
      </c>
      <c r="T13" s="60">
        <v>291511</v>
      </c>
      <c r="U13" s="60">
        <v>176972</v>
      </c>
      <c r="V13" s="60">
        <v>827910</v>
      </c>
      <c r="W13" s="60">
        <v>4091520</v>
      </c>
      <c r="X13" s="60">
        <v>682254</v>
      </c>
      <c r="Y13" s="60">
        <v>3409266</v>
      </c>
      <c r="Z13" s="140">
        <v>499.71</v>
      </c>
      <c r="AA13" s="155">
        <v>3564098</v>
      </c>
    </row>
    <row r="14" spans="1:27" ht="13.5">
      <c r="A14" s="181" t="s">
        <v>110</v>
      </c>
      <c r="B14" s="185"/>
      <c r="C14" s="155">
        <v>660727</v>
      </c>
      <c r="D14" s="155">
        <v>0</v>
      </c>
      <c r="E14" s="156">
        <v>111491</v>
      </c>
      <c r="F14" s="60">
        <v>763972</v>
      </c>
      <c r="G14" s="60">
        <v>182587</v>
      </c>
      <c r="H14" s="60">
        <v>68051</v>
      </c>
      <c r="I14" s="60">
        <v>150131</v>
      </c>
      <c r="J14" s="60">
        <v>400769</v>
      </c>
      <c r="K14" s="60">
        <v>68425</v>
      </c>
      <c r="L14" s="60">
        <v>68814</v>
      </c>
      <c r="M14" s="60">
        <v>69856</v>
      </c>
      <c r="N14" s="60">
        <v>207095</v>
      </c>
      <c r="O14" s="60">
        <v>70920</v>
      </c>
      <c r="P14" s="60">
        <v>0</v>
      </c>
      <c r="Q14" s="60">
        <v>97953</v>
      </c>
      <c r="R14" s="60">
        <v>168873</v>
      </c>
      <c r="S14" s="60">
        <v>0</v>
      </c>
      <c r="T14" s="60">
        <v>0</v>
      </c>
      <c r="U14" s="60">
        <v>0</v>
      </c>
      <c r="V14" s="60">
        <v>0</v>
      </c>
      <c r="W14" s="60">
        <v>776737</v>
      </c>
      <c r="X14" s="60">
        <v>111488</v>
      </c>
      <c r="Y14" s="60">
        <v>665249</v>
      </c>
      <c r="Z14" s="140">
        <v>596.7</v>
      </c>
      <c r="AA14" s="155">
        <v>763972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143599</v>
      </c>
      <c r="D16" s="155">
        <v>0</v>
      </c>
      <c r="E16" s="156">
        <v>215677</v>
      </c>
      <c r="F16" s="60">
        <v>63514</v>
      </c>
      <c r="G16" s="60">
        <v>2300</v>
      </c>
      <c r="H16" s="60">
        <v>1900</v>
      </c>
      <c r="I16" s="60">
        <v>4500</v>
      </c>
      <c r="J16" s="60">
        <v>8700</v>
      </c>
      <c r="K16" s="60">
        <v>3100</v>
      </c>
      <c r="L16" s="60">
        <v>6800</v>
      </c>
      <c r="M16" s="60">
        <v>11000</v>
      </c>
      <c r="N16" s="60">
        <v>20900</v>
      </c>
      <c r="O16" s="60">
        <v>7450</v>
      </c>
      <c r="P16" s="60">
        <v>6500</v>
      </c>
      <c r="Q16" s="60">
        <v>17500</v>
      </c>
      <c r="R16" s="60">
        <v>31450</v>
      </c>
      <c r="S16" s="60">
        <v>12900</v>
      </c>
      <c r="T16" s="60">
        <v>5250</v>
      </c>
      <c r="U16" s="60">
        <v>1800</v>
      </c>
      <c r="V16" s="60">
        <v>19950</v>
      </c>
      <c r="W16" s="60">
        <v>81000</v>
      </c>
      <c r="X16" s="60">
        <v>215677</v>
      </c>
      <c r="Y16" s="60">
        <v>-134677</v>
      </c>
      <c r="Z16" s="140">
        <v>-62.44</v>
      </c>
      <c r="AA16" s="155">
        <v>63514</v>
      </c>
    </row>
    <row r="17" spans="1:27" ht="13.5">
      <c r="A17" s="181" t="s">
        <v>113</v>
      </c>
      <c r="B17" s="185"/>
      <c r="C17" s="155">
        <v>1303861</v>
      </c>
      <c r="D17" s="155">
        <v>0</v>
      </c>
      <c r="E17" s="156">
        <v>1340643</v>
      </c>
      <c r="F17" s="60">
        <v>1425970</v>
      </c>
      <c r="G17" s="60">
        <v>140296</v>
      </c>
      <c r="H17" s="60">
        <v>133575</v>
      </c>
      <c r="I17" s="60">
        <v>125428</v>
      </c>
      <c r="J17" s="60">
        <v>399299</v>
      </c>
      <c r="K17" s="60">
        <v>134634</v>
      </c>
      <c r="L17" s="60">
        <v>99054</v>
      </c>
      <c r="M17" s="60">
        <v>47397</v>
      </c>
      <c r="N17" s="60">
        <v>281085</v>
      </c>
      <c r="O17" s="60">
        <v>162660</v>
      </c>
      <c r="P17" s="60">
        <v>106227</v>
      </c>
      <c r="Q17" s="60">
        <v>151565</v>
      </c>
      <c r="R17" s="60">
        <v>420452</v>
      </c>
      <c r="S17" s="60">
        <v>111344</v>
      </c>
      <c r="T17" s="60">
        <v>137940</v>
      </c>
      <c r="U17" s="60">
        <v>167145</v>
      </c>
      <c r="V17" s="60">
        <v>416429</v>
      </c>
      <c r="W17" s="60">
        <v>1517265</v>
      </c>
      <c r="X17" s="60">
        <v>1340644</v>
      </c>
      <c r="Y17" s="60">
        <v>176621</v>
      </c>
      <c r="Z17" s="140">
        <v>13.17</v>
      </c>
      <c r="AA17" s="155">
        <v>1425970</v>
      </c>
    </row>
    <row r="18" spans="1:27" ht="13.5">
      <c r="A18" s="183" t="s">
        <v>114</v>
      </c>
      <c r="B18" s="182"/>
      <c r="C18" s="155">
        <v>799500</v>
      </c>
      <c r="D18" s="155">
        <v>0</v>
      </c>
      <c r="E18" s="156">
        <v>877338</v>
      </c>
      <c r="F18" s="60">
        <v>780339</v>
      </c>
      <c r="G18" s="60">
        <v>58409</v>
      </c>
      <c r="H18" s="60">
        <v>53309</v>
      </c>
      <c r="I18" s="60">
        <v>78919</v>
      </c>
      <c r="J18" s="60">
        <v>190637</v>
      </c>
      <c r="K18" s="60">
        <v>66948</v>
      </c>
      <c r="L18" s="60">
        <v>72543</v>
      </c>
      <c r="M18" s="60">
        <v>63377</v>
      </c>
      <c r="N18" s="60">
        <v>202868</v>
      </c>
      <c r="O18" s="60">
        <v>61693</v>
      </c>
      <c r="P18" s="60">
        <v>69393</v>
      </c>
      <c r="Q18" s="60">
        <v>76208</v>
      </c>
      <c r="R18" s="60">
        <v>207294</v>
      </c>
      <c r="S18" s="60">
        <v>86798</v>
      </c>
      <c r="T18" s="60">
        <v>79542</v>
      </c>
      <c r="U18" s="60">
        <v>76378</v>
      </c>
      <c r="V18" s="60">
        <v>242718</v>
      </c>
      <c r="W18" s="60">
        <v>843517</v>
      </c>
      <c r="X18" s="60">
        <v>877338</v>
      </c>
      <c r="Y18" s="60">
        <v>-33821</v>
      </c>
      <c r="Z18" s="140">
        <v>-3.85</v>
      </c>
      <c r="AA18" s="155">
        <v>780339</v>
      </c>
    </row>
    <row r="19" spans="1:27" ht="13.5">
      <c r="A19" s="181" t="s">
        <v>34</v>
      </c>
      <c r="B19" s="185"/>
      <c r="C19" s="155">
        <v>138046490</v>
      </c>
      <c r="D19" s="155">
        <v>0</v>
      </c>
      <c r="E19" s="156">
        <v>181705780</v>
      </c>
      <c r="F19" s="60">
        <v>183242174</v>
      </c>
      <c r="G19" s="60">
        <v>66626075</v>
      </c>
      <c r="H19" s="60">
        <v>790091</v>
      </c>
      <c r="I19" s="60">
        <v>897191</v>
      </c>
      <c r="J19" s="60">
        <v>68313357</v>
      </c>
      <c r="K19" s="60">
        <v>1285030</v>
      </c>
      <c r="L19" s="60">
        <v>53183401</v>
      </c>
      <c r="M19" s="60">
        <v>3004159</v>
      </c>
      <c r="N19" s="60">
        <v>57472590</v>
      </c>
      <c r="O19" s="60">
        <v>0</v>
      </c>
      <c r="P19" s="60">
        <v>300000</v>
      </c>
      <c r="Q19" s="60">
        <v>39850999</v>
      </c>
      <c r="R19" s="60">
        <v>40150999</v>
      </c>
      <c r="S19" s="60">
        <v>0</v>
      </c>
      <c r="T19" s="60">
        <v>0</v>
      </c>
      <c r="U19" s="60">
        <v>0</v>
      </c>
      <c r="V19" s="60">
        <v>0</v>
      </c>
      <c r="W19" s="60">
        <v>165936946</v>
      </c>
      <c r="X19" s="60">
        <v>181705780</v>
      </c>
      <c r="Y19" s="60">
        <v>-15768834</v>
      </c>
      <c r="Z19" s="140">
        <v>-8.68</v>
      </c>
      <c r="AA19" s="155">
        <v>183242174</v>
      </c>
    </row>
    <row r="20" spans="1:27" ht="13.5">
      <c r="A20" s="181" t="s">
        <v>35</v>
      </c>
      <c r="B20" s="185"/>
      <c r="C20" s="155">
        <v>1459952</v>
      </c>
      <c r="D20" s="155">
        <v>0</v>
      </c>
      <c r="E20" s="156">
        <v>355546</v>
      </c>
      <c r="F20" s="54">
        <v>12948846</v>
      </c>
      <c r="G20" s="54">
        <v>256989</v>
      </c>
      <c r="H20" s="54">
        <v>48393</v>
      </c>
      <c r="I20" s="54">
        <v>919429</v>
      </c>
      <c r="J20" s="54">
        <v>1224811</v>
      </c>
      <c r="K20" s="54">
        <v>2210331</v>
      </c>
      <c r="L20" s="54">
        <v>43244</v>
      </c>
      <c r="M20" s="54">
        <v>108963</v>
      </c>
      <c r="N20" s="54">
        <v>2362538</v>
      </c>
      <c r="O20" s="54">
        <v>108508</v>
      </c>
      <c r="P20" s="54">
        <v>35639</v>
      </c>
      <c r="Q20" s="54">
        <v>405041</v>
      </c>
      <c r="R20" s="54">
        <v>549188</v>
      </c>
      <c r="S20" s="54">
        <v>191450</v>
      </c>
      <c r="T20" s="54">
        <v>88178</v>
      </c>
      <c r="U20" s="54">
        <v>347573</v>
      </c>
      <c r="V20" s="54">
        <v>627201</v>
      </c>
      <c r="W20" s="54">
        <v>4763738</v>
      </c>
      <c r="X20" s="54">
        <v>355500</v>
      </c>
      <c r="Y20" s="54">
        <v>4408238</v>
      </c>
      <c r="Z20" s="184">
        <v>1240.01</v>
      </c>
      <c r="AA20" s="130">
        <v>12948846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153322235</v>
      </c>
      <c r="D22" s="188">
        <f>SUM(D5:D21)</f>
        <v>0</v>
      </c>
      <c r="E22" s="189">
        <f t="shared" si="0"/>
        <v>201969780</v>
      </c>
      <c r="F22" s="190">
        <f t="shared" si="0"/>
        <v>219648334</v>
      </c>
      <c r="G22" s="190">
        <f t="shared" si="0"/>
        <v>79641566</v>
      </c>
      <c r="H22" s="190">
        <f t="shared" si="0"/>
        <v>1521577</v>
      </c>
      <c r="I22" s="190">
        <f t="shared" si="0"/>
        <v>2565156</v>
      </c>
      <c r="J22" s="190">
        <f t="shared" si="0"/>
        <v>83728299</v>
      </c>
      <c r="K22" s="190">
        <f t="shared" si="0"/>
        <v>4123990</v>
      </c>
      <c r="L22" s="190">
        <f t="shared" si="0"/>
        <v>53805788</v>
      </c>
      <c r="M22" s="190">
        <f t="shared" si="0"/>
        <v>3762551</v>
      </c>
      <c r="N22" s="190">
        <f t="shared" si="0"/>
        <v>61692329</v>
      </c>
      <c r="O22" s="190">
        <f t="shared" si="0"/>
        <v>871284</v>
      </c>
      <c r="P22" s="190">
        <f t="shared" si="0"/>
        <v>834358</v>
      </c>
      <c r="Q22" s="190">
        <f t="shared" si="0"/>
        <v>41039497</v>
      </c>
      <c r="R22" s="190">
        <f t="shared" si="0"/>
        <v>42745139</v>
      </c>
      <c r="S22" s="190">
        <f t="shared" si="0"/>
        <v>765832</v>
      </c>
      <c r="T22" s="190">
        <f t="shared" si="0"/>
        <v>607449</v>
      </c>
      <c r="U22" s="190">
        <f t="shared" si="0"/>
        <v>770986</v>
      </c>
      <c r="V22" s="190">
        <f t="shared" si="0"/>
        <v>2144267</v>
      </c>
      <c r="W22" s="190">
        <f t="shared" si="0"/>
        <v>190310034</v>
      </c>
      <c r="X22" s="190">
        <f t="shared" si="0"/>
        <v>201969734</v>
      </c>
      <c r="Y22" s="190">
        <f t="shared" si="0"/>
        <v>-11659700</v>
      </c>
      <c r="Z22" s="191">
        <f>+IF(X22&lt;&gt;0,+(Y22/X22)*100,0)</f>
        <v>-5.7729936902328145</v>
      </c>
      <c r="AA22" s="188">
        <f>SUM(AA5:AA21)</f>
        <v>219648334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68078667</v>
      </c>
      <c r="D25" s="155">
        <v>0</v>
      </c>
      <c r="E25" s="156">
        <v>79999484</v>
      </c>
      <c r="F25" s="60">
        <v>82969501</v>
      </c>
      <c r="G25" s="60">
        <v>6374961</v>
      </c>
      <c r="H25" s="60">
        <v>6580736</v>
      </c>
      <c r="I25" s="60">
        <v>6729570</v>
      </c>
      <c r="J25" s="60">
        <v>19685267</v>
      </c>
      <c r="K25" s="60">
        <v>10241665</v>
      </c>
      <c r="L25" s="60">
        <v>6108299</v>
      </c>
      <c r="M25" s="60">
        <v>5993711</v>
      </c>
      <c r="N25" s="60">
        <v>22343675</v>
      </c>
      <c r="O25" s="60">
        <v>6326667</v>
      </c>
      <c r="P25" s="60">
        <v>15660</v>
      </c>
      <c r="Q25" s="60">
        <v>6042419</v>
      </c>
      <c r="R25" s="60">
        <v>12384746</v>
      </c>
      <c r="S25" s="60">
        <v>6250665</v>
      </c>
      <c r="T25" s="60">
        <v>5906699</v>
      </c>
      <c r="U25" s="60">
        <v>6143628</v>
      </c>
      <c r="V25" s="60">
        <v>18300992</v>
      </c>
      <c r="W25" s="60">
        <v>72714680</v>
      </c>
      <c r="X25" s="60">
        <v>79999486</v>
      </c>
      <c r="Y25" s="60">
        <v>-7284806</v>
      </c>
      <c r="Z25" s="140">
        <v>-9.11</v>
      </c>
      <c r="AA25" s="155">
        <v>82969501</v>
      </c>
    </row>
    <row r="26" spans="1:27" ht="13.5">
      <c r="A26" s="183" t="s">
        <v>38</v>
      </c>
      <c r="B26" s="182"/>
      <c r="C26" s="155">
        <v>15144864</v>
      </c>
      <c r="D26" s="155">
        <v>0</v>
      </c>
      <c r="E26" s="156">
        <v>19533040</v>
      </c>
      <c r="F26" s="60">
        <v>16854051</v>
      </c>
      <c r="G26" s="60">
        <v>1579962</v>
      </c>
      <c r="H26" s="60">
        <v>1260068</v>
      </c>
      <c r="I26" s="60">
        <v>1226296</v>
      </c>
      <c r="J26" s="60">
        <v>4066326</v>
      </c>
      <c r="K26" s="60">
        <v>1227146</v>
      </c>
      <c r="L26" s="60">
        <v>1296901</v>
      </c>
      <c r="M26" s="60">
        <v>1246496</v>
      </c>
      <c r="N26" s="60">
        <v>3770543</v>
      </c>
      <c r="O26" s="60">
        <v>1693485</v>
      </c>
      <c r="P26" s="60">
        <v>0</v>
      </c>
      <c r="Q26" s="60">
        <v>1327306</v>
      </c>
      <c r="R26" s="60">
        <v>3020791</v>
      </c>
      <c r="S26" s="60">
        <v>1315700</v>
      </c>
      <c r="T26" s="60">
        <v>1309700</v>
      </c>
      <c r="U26" s="60">
        <v>1331646</v>
      </c>
      <c r="V26" s="60">
        <v>3957046</v>
      </c>
      <c r="W26" s="60">
        <v>14814706</v>
      </c>
      <c r="X26" s="60">
        <v>19533037</v>
      </c>
      <c r="Y26" s="60">
        <v>-4718331</v>
      </c>
      <c r="Z26" s="140">
        <v>-24.16</v>
      </c>
      <c r="AA26" s="155">
        <v>16854051</v>
      </c>
    </row>
    <row r="27" spans="1:27" ht="13.5">
      <c r="A27" s="183" t="s">
        <v>118</v>
      </c>
      <c r="B27" s="182"/>
      <c r="C27" s="155">
        <v>2170170</v>
      </c>
      <c r="D27" s="155">
        <v>0</v>
      </c>
      <c r="E27" s="156">
        <v>5350000</v>
      </c>
      <c r="F27" s="60">
        <v>5350000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5350000</v>
      </c>
      <c r="Y27" s="60">
        <v>-5350000</v>
      </c>
      <c r="Z27" s="140">
        <v>-100</v>
      </c>
      <c r="AA27" s="155">
        <v>5350000</v>
      </c>
    </row>
    <row r="28" spans="1:27" ht="13.5">
      <c r="A28" s="183" t="s">
        <v>39</v>
      </c>
      <c r="B28" s="182"/>
      <c r="C28" s="155">
        <v>15229010</v>
      </c>
      <c r="D28" s="155">
        <v>0</v>
      </c>
      <c r="E28" s="156">
        <v>9787000</v>
      </c>
      <c r="F28" s="60">
        <v>3533047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318007</v>
      </c>
      <c r="N28" s="60">
        <v>318007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318007</v>
      </c>
      <c r="X28" s="60">
        <v>9787000</v>
      </c>
      <c r="Y28" s="60">
        <v>-9468993</v>
      </c>
      <c r="Z28" s="140">
        <v>-96.75</v>
      </c>
      <c r="AA28" s="155">
        <v>3533047</v>
      </c>
    </row>
    <row r="29" spans="1:27" ht="13.5">
      <c r="A29" s="183" t="s">
        <v>40</v>
      </c>
      <c r="B29" s="182"/>
      <c r="C29" s="155">
        <v>234000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1881327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2926206</v>
      </c>
      <c r="D32" s="155">
        <v>0</v>
      </c>
      <c r="E32" s="156">
        <v>21788000</v>
      </c>
      <c r="F32" s="60">
        <v>21456802</v>
      </c>
      <c r="G32" s="60">
        <v>1254686</v>
      </c>
      <c r="H32" s="60">
        <v>638072</v>
      </c>
      <c r="I32" s="60">
        <v>1027246</v>
      </c>
      <c r="J32" s="60">
        <v>2920004</v>
      </c>
      <c r="K32" s="60">
        <v>1775708</v>
      </c>
      <c r="L32" s="60">
        <v>318580</v>
      </c>
      <c r="M32" s="60">
        <v>2641278</v>
      </c>
      <c r="N32" s="60">
        <v>4735566</v>
      </c>
      <c r="O32" s="60">
        <v>3150063</v>
      </c>
      <c r="P32" s="60">
        <v>865084</v>
      </c>
      <c r="Q32" s="60">
        <v>1075311</v>
      </c>
      <c r="R32" s="60">
        <v>5090458</v>
      </c>
      <c r="S32" s="60">
        <v>5313640</v>
      </c>
      <c r="T32" s="60">
        <v>2166820</v>
      </c>
      <c r="U32" s="60">
        <v>1506931</v>
      </c>
      <c r="V32" s="60">
        <v>8987391</v>
      </c>
      <c r="W32" s="60">
        <v>21733419</v>
      </c>
      <c r="X32" s="60">
        <v>21788000</v>
      </c>
      <c r="Y32" s="60">
        <v>-54581</v>
      </c>
      <c r="Z32" s="140">
        <v>-0.25</v>
      </c>
      <c r="AA32" s="155">
        <v>21456802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51855503</v>
      </c>
      <c r="D34" s="155">
        <v>0</v>
      </c>
      <c r="E34" s="156">
        <v>68432456</v>
      </c>
      <c r="F34" s="60">
        <v>72255248</v>
      </c>
      <c r="G34" s="60">
        <v>4596729</v>
      </c>
      <c r="H34" s="60">
        <v>4072118</v>
      </c>
      <c r="I34" s="60">
        <v>2676222</v>
      </c>
      <c r="J34" s="60">
        <v>11345069</v>
      </c>
      <c r="K34" s="60">
        <v>5695571</v>
      </c>
      <c r="L34" s="60">
        <v>4550082</v>
      </c>
      <c r="M34" s="60">
        <v>3614959</v>
      </c>
      <c r="N34" s="60">
        <v>13860612</v>
      </c>
      <c r="O34" s="60">
        <v>3964969</v>
      </c>
      <c r="P34" s="60">
        <v>3655593</v>
      </c>
      <c r="Q34" s="60">
        <v>5935050</v>
      </c>
      <c r="R34" s="60">
        <v>13555612</v>
      </c>
      <c r="S34" s="60">
        <v>4779764</v>
      </c>
      <c r="T34" s="60">
        <v>3660332</v>
      </c>
      <c r="U34" s="60">
        <v>9384189</v>
      </c>
      <c r="V34" s="60">
        <v>17824285</v>
      </c>
      <c r="W34" s="60">
        <v>56585578</v>
      </c>
      <c r="X34" s="60">
        <v>68432455</v>
      </c>
      <c r="Y34" s="60">
        <v>-11846877</v>
      </c>
      <c r="Z34" s="140">
        <v>-17.31</v>
      </c>
      <c r="AA34" s="155">
        <v>72255248</v>
      </c>
    </row>
    <row r="35" spans="1:27" ht="13.5">
      <c r="A35" s="181" t="s">
        <v>122</v>
      </c>
      <c r="B35" s="185"/>
      <c r="C35" s="155">
        <v>144583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157664330</v>
      </c>
      <c r="D36" s="188">
        <f>SUM(D25:D35)</f>
        <v>0</v>
      </c>
      <c r="E36" s="189">
        <f t="shared" si="1"/>
        <v>204889980</v>
      </c>
      <c r="F36" s="190">
        <f t="shared" si="1"/>
        <v>202418649</v>
      </c>
      <c r="G36" s="190">
        <f t="shared" si="1"/>
        <v>13806338</v>
      </c>
      <c r="H36" s="190">
        <f t="shared" si="1"/>
        <v>12550994</v>
      </c>
      <c r="I36" s="190">
        <f t="shared" si="1"/>
        <v>11659334</v>
      </c>
      <c r="J36" s="190">
        <f t="shared" si="1"/>
        <v>38016666</v>
      </c>
      <c r="K36" s="190">
        <f t="shared" si="1"/>
        <v>18940090</v>
      </c>
      <c r="L36" s="190">
        <f t="shared" si="1"/>
        <v>12273862</v>
      </c>
      <c r="M36" s="190">
        <f t="shared" si="1"/>
        <v>13814451</v>
      </c>
      <c r="N36" s="190">
        <f t="shared" si="1"/>
        <v>45028403</v>
      </c>
      <c r="O36" s="190">
        <f t="shared" si="1"/>
        <v>15135184</v>
      </c>
      <c r="P36" s="190">
        <f t="shared" si="1"/>
        <v>4536337</v>
      </c>
      <c r="Q36" s="190">
        <f t="shared" si="1"/>
        <v>14380086</v>
      </c>
      <c r="R36" s="190">
        <f t="shared" si="1"/>
        <v>34051607</v>
      </c>
      <c r="S36" s="190">
        <f t="shared" si="1"/>
        <v>17659769</v>
      </c>
      <c r="T36" s="190">
        <f t="shared" si="1"/>
        <v>13043551</v>
      </c>
      <c r="U36" s="190">
        <f t="shared" si="1"/>
        <v>18366394</v>
      </c>
      <c r="V36" s="190">
        <f t="shared" si="1"/>
        <v>49069714</v>
      </c>
      <c r="W36" s="190">
        <f t="shared" si="1"/>
        <v>166166390</v>
      </c>
      <c r="X36" s="190">
        <f t="shared" si="1"/>
        <v>204889978</v>
      </c>
      <c r="Y36" s="190">
        <f t="shared" si="1"/>
        <v>-38723588</v>
      </c>
      <c r="Z36" s="191">
        <f>+IF(X36&lt;&gt;0,+(Y36/X36)*100,0)</f>
        <v>-18.899698451819834</v>
      </c>
      <c r="AA36" s="188">
        <f>SUM(AA25:AA35)</f>
        <v>202418649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-4342095</v>
      </c>
      <c r="D38" s="199">
        <f>+D22-D36</f>
        <v>0</v>
      </c>
      <c r="E38" s="200">
        <f t="shared" si="2"/>
        <v>-2920200</v>
      </c>
      <c r="F38" s="106">
        <f t="shared" si="2"/>
        <v>17229685</v>
      </c>
      <c r="G38" s="106">
        <f t="shared" si="2"/>
        <v>65835228</v>
      </c>
      <c r="H38" s="106">
        <f t="shared" si="2"/>
        <v>-11029417</v>
      </c>
      <c r="I38" s="106">
        <f t="shared" si="2"/>
        <v>-9094178</v>
      </c>
      <c r="J38" s="106">
        <f t="shared" si="2"/>
        <v>45711633</v>
      </c>
      <c r="K38" s="106">
        <f t="shared" si="2"/>
        <v>-14816100</v>
      </c>
      <c r="L38" s="106">
        <f t="shared" si="2"/>
        <v>41531926</v>
      </c>
      <c r="M38" s="106">
        <f t="shared" si="2"/>
        <v>-10051900</v>
      </c>
      <c r="N38" s="106">
        <f t="shared" si="2"/>
        <v>16663926</v>
      </c>
      <c r="O38" s="106">
        <f t="shared" si="2"/>
        <v>-14263900</v>
      </c>
      <c r="P38" s="106">
        <f t="shared" si="2"/>
        <v>-3701979</v>
      </c>
      <c r="Q38" s="106">
        <f t="shared" si="2"/>
        <v>26659411</v>
      </c>
      <c r="R38" s="106">
        <f t="shared" si="2"/>
        <v>8693532</v>
      </c>
      <c r="S38" s="106">
        <f t="shared" si="2"/>
        <v>-16893937</v>
      </c>
      <c r="T38" s="106">
        <f t="shared" si="2"/>
        <v>-12436102</v>
      </c>
      <c r="U38" s="106">
        <f t="shared" si="2"/>
        <v>-17595408</v>
      </c>
      <c r="V38" s="106">
        <f t="shared" si="2"/>
        <v>-46925447</v>
      </c>
      <c r="W38" s="106">
        <f t="shared" si="2"/>
        <v>24143644</v>
      </c>
      <c r="X38" s="106">
        <f>IF(F22=F36,0,X22-X36)</f>
        <v>-2920244</v>
      </c>
      <c r="Y38" s="106">
        <f t="shared" si="2"/>
        <v>27063888</v>
      </c>
      <c r="Z38" s="201">
        <f>+IF(X38&lt;&gt;0,+(Y38/X38)*100,0)</f>
        <v>-926.7680371914129</v>
      </c>
      <c r="AA38" s="199">
        <f>+AA22-AA36</f>
        <v>17229685</v>
      </c>
    </row>
    <row r="39" spans="1:27" ht="13.5">
      <c r="A39" s="181" t="s">
        <v>46</v>
      </c>
      <c r="B39" s="185"/>
      <c r="C39" s="155">
        <v>52712377</v>
      </c>
      <c r="D39" s="155">
        <v>0</v>
      </c>
      <c r="E39" s="156">
        <v>36866220</v>
      </c>
      <c r="F39" s="60">
        <v>36866220</v>
      </c>
      <c r="G39" s="60">
        <v>3427821</v>
      </c>
      <c r="H39" s="60">
        <v>2464930</v>
      </c>
      <c r="I39" s="60">
        <v>1833299</v>
      </c>
      <c r="J39" s="60">
        <v>7726050</v>
      </c>
      <c r="K39" s="60">
        <v>2722540</v>
      </c>
      <c r="L39" s="60">
        <v>1607838</v>
      </c>
      <c r="M39" s="60">
        <v>3831639</v>
      </c>
      <c r="N39" s="60">
        <v>8162017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15888067</v>
      </c>
      <c r="X39" s="60">
        <v>36866220</v>
      </c>
      <c r="Y39" s="60">
        <v>-20978153</v>
      </c>
      <c r="Z39" s="140">
        <v>-56.9</v>
      </c>
      <c r="AA39" s="155">
        <v>36866220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48370282</v>
      </c>
      <c r="D42" s="206">
        <f>SUM(D38:D41)</f>
        <v>0</v>
      </c>
      <c r="E42" s="207">
        <f t="shared" si="3"/>
        <v>33946020</v>
      </c>
      <c r="F42" s="88">
        <f t="shared" si="3"/>
        <v>54095905</v>
      </c>
      <c r="G42" s="88">
        <f t="shared" si="3"/>
        <v>69263049</v>
      </c>
      <c r="H42" s="88">
        <f t="shared" si="3"/>
        <v>-8564487</v>
      </c>
      <c r="I42" s="88">
        <f t="shared" si="3"/>
        <v>-7260879</v>
      </c>
      <c r="J42" s="88">
        <f t="shared" si="3"/>
        <v>53437683</v>
      </c>
      <c r="K42" s="88">
        <f t="shared" si="3"/>
        <v>-12093560</v>
      </c>
      <c r="L42" s="88">
        <f t="shared" si="3"/>
        <v>43139764</v>
      </c>
      <c r="M42" s="88">
        <f t="shared" si="3"/>
        <v>-6220261</v>
      </c>
      <c r="N42" s="88">
        <f t="shared" si="3"/>
        <v>24825943</v>
      </c>
      <c r="O42" s="88">
        <f t="shared" si="3"/>
        <v>-14263900</v>
      </c>
      <c r="P42" s="88">
        <f t="shared" si="3"/>
        <v>-3701979</v>
      </c>
      <c r="Q42" s="88">
        <f t="shared" si="3"/>
        <v>26659411</v>
      </c>
      <c r="R42" s="88">
        <f t="shared" si="3"/>
        <v>8693532</v>
      </c>
      <c r="S42" s="88">
        <f t="shared" si="3"/>
        <v>-16893937</v>
      </c>
      <c r="T42" s="88">
        <f t="shared" si="3"/>
        <v>-12436102</v>
      </c>
      <c r="U42" s="88">
        <f t="shared" si="3"/>
        <v>-17595408</v>
      </c>
      <c r="V42" s="88">
        <f t="shared" si="3"/>
        <v>-46925447</v>
      </c>
      <c r="W42" s="88">
        <f t="shared" si="3"/>
        <v>40031711</v>
      </c>
      <c r="X42" s="88">
        <f t="shared" si="3"/>
        <v>33945976</v>
      </c>
      <c r="Y42" s="88">
        <f t="shared" si="3"/>
        <v>6085735</v>
      </c>
      <c r="Z42" s="208">
        <f>+IF(X42&lt;&gt;0,+(Y42/X42)*100,0)</f>
        <v>17.927706659546335</v>
      </c>
      <c r="AA42" s="206">
        <f>SUM(AA38:AA41)</f>
        <v>54095905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48370282</v>
      </c>
      <c r="D44" s="210">
        <f>+D42-D43</f>
        <v>0</v>
      </c>
      <c r="E44" s="211">
        <f t="shared" si="4"/>
        <v>33946020</v>
      </c>
      <c r="F44" s="77">
        <f t="shared" si="4"/>
        <v>54095905</v>
      </c>
      <c r="G44" s="77">
        <f t="shared" si="4"/>
        <v>69263049</v>
      </c>
      <c r="H44" s="77">
        <f t="shared" si="4"/>
        <v>-8564487</v>
      </c>
      <c r="I44" s="77">
        <f t="shared" si="4"/>
        <v>-7260879</v>
      </c>
      <c r="J44" s="77">
        <f t="shared" si="4"/>
        <v>53437683</v>
      </c>
      <c r="K44" s="77">
        <f t="shared" si="4"/>
        <v>-12093560</v>
      </c>
      <c r="L44" s="77">
        <f t="shared" si="4"/>
        <v>43139764</v>
      </c>
      <c r="M44" s="77">
        <f t="shared" si="4"/>
        <v>-6220261</v>
      </c>
      <c r="N44" s="77">
        <f t="shared" si="4"/>
        <v>24825943</v>
      </c>
      <c r="O44" s="77">
        <f t="shared" si="4"/>
        <v>-14263900</v>
      </c>
      <c r="P44" s="77">
        <f t="shared" si="4"/>
        <v>-3701979</v>
      </c>
      <c r="Q44" s="77">
        <f t="shared" si="4"/>
        <v>26659411</v>
      </c>
      <c r="R44" s="77">
        <f t="shared" si="4"/>
        <v>8693532</v>
      </c>
      <c r="S44" s="77">
        <f t="shared" si="4"/>
        <v>-16893937</v>
      </c>
      <c r="T44" s="77">
        <f t="shared" si="4"/>
        <v>-12436102</v>
      </c>
      <c r="U44" s="77">
        <f t="shared" si="4"/>
        <v>-17595408</v>
      </c>
      <c r="V44" s="77">
        <f t="shared" si="4"/>
        <v>-46925447</v>
      </c>
      <c r="W44" s="77">
        <f t="shared" si="4"/>
        <v>40031711</v>
      </c>
      <c r="X44" s="77">
        <f t="shared" si="4"/>
        <v>33945976</v>
      </c>
      <c r="Y44" s="77">
        <f t="shared" si="4"/>
        <v>6085735</v>
      </c>
      <c r="Z44" s="212">
        <f>+IF(X44&lt;&gt;0,+(Y44/X44)*100,0)</f>
        <v>17.927706659546335</v>
      </c>
      <c r="AA44" s="210">
        <f>+AA42-AA43</f>
        <v>54095905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48370282</v>
      </c>
      <c r="D46" s="206">
        <f>SUM(D44:D45)</f>
        <v>0</v>
      </c>
      <c r="E46" s="207">
        <f t="shared" si="5"/>
        <v>33946020</v>
      </c>
      <c r="F46" s="88">
        <f t="shared" si="5"/>
        <v>54095905</v>
      </c>
      <c r="G46" s="88">
        <f t="shared" si="5"/>
        <v>69263049</v>
      </c>
      <c r="H46" s="88">
        <f t="shared" si="5"/>
        <v>-8564487</v>
      </c>
      <c r="I46" s="88">
        <f t="shared" si="5"/>
        <v>-7260879</v>
      </c>
      <c r="J46" s="88">
        <f t="shared" si="5"/>
        <v>53437683</v>
      </c>
      <c r="K46" s="88">
        <f t="shared" si="5"/>
        <v>-12093560</v>
      </c>
      <c r="L46" s="88">
        <f t="shared" si="5"/>
        <v>43139764</v>
      </c>
      <c r="M46" s="88">
        <f t="shared" si="5"/>
        <v>-6220261</v>
      </c>
      <c r="N46" s="88">
        <f t="shared" si="5"/>
        <v>24825943</v>
      </c>
      <c r="O46" s="88">
        <f t="shared" si="5"/>
        <v>-14263900</v>
      </c>
      <c r="P46" s="88">
        <f t="shared" si="5"/>
        <v>-3701979</v>
      </c>
      <c r="Q46" s="88">
        <f t="shared" si="5"/>
        <v>26659411</v>
      </c>
      <c r="R46" s="88">
        <f t="shared" si="5"/>
        <v>8693532</v>
      </c>
      <c r="S46" s="88">
        <f t="shared" si="5"/>
        <v>-16893937</v>
      </c>
      <c r="T46" s="88">
        <f t="shared" si="5"/>
        <v>-12436102</v>
      </c>
      <c r="U46" s="88">
        <f t="shared" si="5"/>
        <v>-17595408</v>
      </c>
      <c r="V46" s="88">
        <f t="shared" si="5"/>
        <v>-46925447</v>
      </c>
      <c r="W46" s="88">
        <f t="shared" si="5"/>
        <v>40031711</v>
      </c>
      <c r="X46" s="88">
        <f t="shared" si="5"/>
        <v>33945976</v>
      </c>
      <c r="Y46" s="88">
        <f t="shared" si="5"/>
        <v>6085735</v>
      </c>
      <c r="Z46" s="208">
        <f>+IF(X46&lt;&gt;0,+(Y46/X46)*100,0)</f>
        <v>17.927706659546335</v>
      </c>
      <c r="AA46" s="206">
        <f>SUM(AA44:AA45)</f>
        <v>54095905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48370282</v>
      </c>
      <c r="D48" s="217">
        <f>SUM(D46:D47)</f>
        <v>0</v>
      </c>
      <c r="E48" s="218">
        <f t="shared" si="6"/>
        <v>33946020</v>
      </c>
      <c r="F48" s="219">
        <f t="shared" si="6"/>
        <v>54095905</v>
      </c>
      <c r="G48" s="219">
        <f t="shared" si="6"/>
        <v>69263049</v>
      </c>
      <c r="H48" s="220">
        <f t="shared" si="6"/>
        <v>-8564487</v>
      </c>
      <c r="I48" s="220">
        <f t="shared" si="6"/>
        <v>-7260879</v>
      </c>
      <c r="J48" s="220">
        <f t="shared" si="6"/>
        <v>53437683</v>
      </c>
      <c r="K48" s="220">
        <f t="shared" si="6"/>
        <v>-12093560</v>
      </c>
      <c r="L48" s="220">
        <f t="shared" si="6"/>
        <v>43139764</v>
      </c>
      <c r="M48" s="219">
        <f t="shared" si="6"/>
        <v>-6220261</v>
      </c>
      <c r="N48" s="219">
        <f t="shared" si="6"/>
        <v>24825943</v>
      </c>
      <c r="O48" s="220">
        <f t="shared" si="6"/>
        <v>-14263900</v>
      </c>
      <c r="P48" s="220">
        <f t="shared" si="6"/>
        <v>-3701979</v>
      </c>
      <c r="Q48" s="220">
        <f t="shared" si="6"/>
        <v>26659411</v>
      </c>
      <c r="R48" s="220">
        <f t="shared" si="6"/>
        <v>8693532</v>
      </c>
      <c r="S48" s="220">
        <f t="shared" si="6"/>
        <v>-16893937</v>
      </c>
      <c r="T48" s="219">
        <f t="shared" si="6"/>
        <v>-12436102</v>
      </c>
      <c r="U48" s="219">
        <f t="shared" si="6"/>
        <v>-17595408</v>
      </c>
      <c r="V48" s="220">
        <f t="shared" si="6"/>
        <v>-46925447</v>
      </c>
      <c r="W48" s="220">
        <f t="shared" si="6"/>
        <v>40031711</v>
      </c>
      <c r="X48" s="220">
        <f t="shared" si="6"/>
        <v>33945976</v>
      </c>
      <c r="Y48" s="220">
        <f t="shared" si="6"/>
        <v>6085735</v>
      </c>
      <c r="Z48" s="221">
        <f>+IF(X48&lt;&gt;0,+(Y48/X48)*100,0)</f>
        <v>17.927706659546335</v>
      </c>
      <c r="AA48" s="222">
        <f>SUM(AA46:AA47)</f>
        <v>54095905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33645</v>
      </c>
      <c r="D5" s="153">
        <f>SUM(D6:D8)</f>
        <v>0</v>
      </c>
      <c r="E5" s="154">
        <f t="shared" si="0"/>
        <v>3539000</v>
      </c>
      <c r="F5" s="100">
        <f t="shared" si="0"/>
        <v>4713696</v>
      </c>
      <c r="G5" s="100">
        <f t="shared" si="0"/>
        <v>0</v>
      </c>
      <c r="H5" s="100">
        <f t="shared" si="0"/>
        <v>857280</v>
      </c>
      <c r="I5" s="100">
        <f t="shared" si="0"/>
        <v>24800</v>
      </c>
      <c r="J5" s="100">
        <f t="shared" si="0"/>
        <v>882080</v>
      </c>
      <c r="K5" s="100">
        <f t="shared" si="0"/>
        <v>37167</v>
      </c>
      <c r="L5" s="100">
        <f t="shared" si="0"/>
        <v>0</v>
      </c>
      <c r="M5" s="100">
        <f t="shared" si="0"/>
        <v>29000</v>
      </c>
      <c r="N5" s="100">
        <f t="shared" si="0"/>
        <v>66167</v>
      </c>
      <c r="O5" s="100">
        <f t="shared" si="0"/>
        <v>28000</v>
      </c>
      <c r="P5" s="100">
        <f t="shared" si="0"/>
        <v>120400</v>
      </c>
      <c r="Q5" s="100">
        <f t="shared" si="0"/>
        <v>151871</v>
      </c>
      <c r="R5" s="100">
        <f t="shared" si="0"/>
        <v>300271</v>
      </c>
      <c r="S5" s="100">
        <f t="shared" si="0"/>
        <v>520610</v>
      </c>
      <c r="T5" s="100">
        <f t="shared" si="0"/>
        <v>0</v>
      </c>
      <c r="U5" s="100">
        <f t="shared" si="0"/>
        <v>79700</v>
      </c>
      <c r="V5" s="100">
        <f t="shared" si="0"/>
        <v>600310</v>
      </c>
      <c r="W5" s="100">
        <f t="shared" si="0"/>
        <v>1848828</v>
      </c>
      <c r="X5" s="100">
        <f t="shared" si="0"/>
        <v>3539000</v>
      </c>
      <c r="Y5" s="100">
        <f t="shared" si="0"/>
        <v>-1690172</v>
      </c>
      <c r="Z5" s="137">
        <f>+IF(X5&lt;&gt;0,+(Y5/X5)*100,0)</f>
        <v>-47.7584628426109</v>
      </c>
      <c r="AA5" s="153">
        <f>SUM(AA6:AA8)</f>
        <v>4713696</v>
      </c>
    </row>
    <row r="6" spans="1:27" ht="13.5">
      <c r="A6" s="138" t="s">
        <v>75</v>
      </c>
      <c r="B6" s="136"/>
      <c r="C6" s="155"/>
      <c r="D6" s="155"/>
      <c r="E6" s="156">
        <v>889000</v>
      </c>
      <c r="F6" s="60">
        <v>1363696</v>
      </c>
      <c r="G6" s="60"/>
      <c r="H6" s="60">
        <v>800000</v>
      </c>
      <c r="I6" s="60"/>
      <c r="J6" s="60">
        <v>800000</v>
      </c>
      <c r="K6" s="60">
        <v>17893</v>
      </c>
      <c r="L6" s="60"/>
      <c r="M6" s="60"/>
      <c r="N6" s="60">
        <v>17893</v>
      </c>
      <c r="O6" s="60"/>
      <c r="P6" s="60"/>
      <c r="Q6" s="60"/>
      <c r="R6" s="60"/>
      <c r="S6" s="60">
        <v>511294</v>
      </c>
      <c r="T6" s="60"/>
      <c r="U6" s="60">
        <v>53200</v>
      </c>
      <c r="V6" s="60">
        <v>564494</v>
      </c>
      <c r="W6" s="60">
        <v>1382387</v>
      </c>
      <c r="X6" s="60">
        <v>889000</v>
      </c>
      <c r="Y6" s="60">
        <v>493387</v>
      </c>
      <c r="Z6" s="140">
        <v>55.5</v>
      </c>
      <c r="AA6" s="62">
        <v>1363696</v>
      </c>
    </row>
    <row r="7" spans="1:27" ht="13.5">
      <c r="A7" s="138" t="s">
        <v>76</v>
      </c>
      <c r="B7" s="136"/>
      <c r="C7" s="157"/>
      <c r="D7" s="157"/>
      <c r="E7" s="158">
        <v>1500000</v>
      </c>
      <c r="F7" s="159">
        <v>1500000</v>
      </c>
      <c r="G7" s="159"/>
      <c r="H7" s="159">
        <v>4420</v>
      </c>
      <c r="I7" s="159"/>
      <c r="J7" s="159">
        <v>4420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4420</v>
      </c>
      <c r="X7" s="159">
        <v>1500000</v>
      </c>
      <c r="Y7" s="159">
        <v>-1495580</v>
      </c>
      <c r="Z7" s="141">
        <v>-99.71</v>
      </c>
      <c r="AA7" s="225">
        <v>1500000</v>
      </c>
    </row>
    <row r="8" spans="1:27" ht="13.5">
      <c r="A8" s="138" t="s">
        <v>77</v>
      </c>
      <c r="B8" s="136"/>
      <c r="C8" s="155">
        <v>33645</v>
      </c>
      <c r="D8" s="155"/>
      <c r="E8" s="156">
        <v>1150000</v>
      </c>
      <c r="F8" s="60">
        <v>1850000</v>
      </c>
      <c r="G8" s="60"/>
      <c r="H8" s="60">
        <v>52860</v>
      </c>
      <c r="I8" s="60">
        <v>24800</v>
      </c>
      <c r="J8" s="60">
        <v>77660</v>
      </c>
      <c r="K8" s="60">
        <v>19274</v>
      </c>
      <c r="L8" s="60"/>
      <c r="M8" s="60">
        <v>29000</v>
      </c>
      <c r="N8" s="60">
        <v>48274</v>
      </c>
      <c r="O8" s="60">
        <v>28000</v>
      </c>
      <c r="P8" s="60">
        <v>120400</v>
      </c>
      <c r="Q8" s="60">
        <v>151871</v>
      </c>
      <c r="R8" s="60">
        <v>300271</v>
      </c>
      <c r="S8" s="60">
        <v>9316</v>
      </c>
      <c r="T8" s="60"/>
      <c r="U8" s="60">
        <v>26500</v>
      </c>
      <c r="V8" s="60">
        <v>35816</v>
      </c>
      <c r="W8" s="60">
        <v>462021</v>
      </c>
      <c r="X8" s="60">
        <v>1150000</v>
      </c>
      <c r="Y8" s="60">
        <v>-687979</v>
      </c>
      <c r="Z8" s="140">
        <v>-59.82</v>
      </c>
      <c r="AA8" s="62">
        <v>1850000</v>
      </c>
    </row>
    <row r="9" spans="1:27" ht="13.5">
      <c r="A9" s="135" t="s">
        <v>78</v>
      </c>
      <c r="B9" s="136"/>
      <c r="C9" s="153">
        <f aca="true" t="shared" si="1" ref="C9:Y9">SUM(C10:C14)</f>
        <v>8600</v>
      </c>
      <c r="D9" s="153">
        <f>SUM(D10:D14)</f>
        <v>0</v>
      </c>
      <c r="E9" s="154">
        <f t="shared" si="1"/>
        <v>1110000</v>
      </c>
      <c r="F9" s="100">
        <f t="shared" si="1"/>
        <v>951051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29780</v>
      </c>
      <c r="L9" s="100">
        <f t="shared" si="1"/>
        <v>0</v>
      </c>
      <c r="M9" s="100">
        <f t="shared" si="1"/>
        <v>0</v>
      </c>
      <c r="N9" s="100">
        <f t="shared" si="1"/>
        <v>29780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788438</v>
      </c>
      <c r="U9" s="100">
        <f t="shared" si="1"/>
        <v>2656037</v>
      </c>
      <c r="V9" s="100">
        <f t="shared" si="1"/>
        <v>3444475</v>
      </c>
      <c r="W9" s="100">
        <f t="shared" si="1"/>
        <v>3474255</v>
      </c>
      <c r="X9" s="100">
        <f t="shared" si="1"/>
        <v>1110000</v>
      </c>
      <c r="Y9" s="100">
        <f t="shared" si="1"/>
        <v>2364255</v>
      </c>
      <c r="Z9" s="137">
        <f>+IF(X9&lt;&gt;0,+(Y9/X9)*100,0)</f>
        <v>212.99594594594592</v>
      </c>
      <c r="AA9" s="102">
        <f>SUM(AA10:AA14)</f>
        <v>951051</v>
      </c>
    </row>
    <row r="10" spans="1:27" ht="13.5">
      <c r="A10" s="138" t="s">
        <v>79</v>
      </c>
      <c r="B10" s="136"/>
      <c r="C10" s="155"/>
      <c r="D10" s="155"/>
      <c r="E10" s="156"/>
      <c r="F10" s="60">
        <v>51051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788438</v>
      </c>
      <c r="U10" s="60"/>
      <c r="V10" s="60">
        <v>788438</v>
      </c>
      <c r="W10" s="60">
        <v>788438</v>
      </c>
      <c r="X10" s="60"/>
      <c r="Y10" s="60">
        <v>788438</v>
      </c>
      <c r="Z10" s="140"/>
      <c r="AA10" s="62">
        <v>51051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8600</v>
      </c>
      <c r="D12" s="155"/>
      <c r="E12" s="156">
        <v>1110000</v>
      </c>
      <c r="F12" s="60">
        <v>900000</v>
      </c>
      <c r="G12" s="60"/>
      <c r="H12" s="60"/>
      <c r="I12" s="60"/>
      <c r="J12" s="60"/>
      <c r="K12" s="60">
        <v>29780</v>
      </c>
      <c r="L12" s="60"/>
      <c r="M12" s="60"/>
      <c r="N12" s="60">
        <v>29780</v>
      </c>
      <c r="O12" s="60"/>
      <c r="P12" s="60"/>
      <c r="Q12" s="60"/>
      <c r="R12" s="60"/>
      <c r="S12" s="60"/>
      <c r="T12" s="60"/>
      <c r="U12" s="60">
        <v>2656037</v>
      </c>
      <c r="V12" s="60">
        <v>2656037</v>
      </c>
      <c r="W12" s="60">
        <v>2685817</v>
      </c>
      <c r="X12" s="60">
        <v>1110000</v>
      </c>
      <c r="Y12" s="60">
        <v>1575817</v>
      </c>
      <c r="Z12" s="140">
        <v>141.97</v>
      </c>
      <c r="AA12" s="62">
        <v>900000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46749296</v>
      </c>
      <c r="D15" s="153">
        <f>SUM(D16:D18)</f>
        <v>0</v>
      </c>
      <c r="E15" s="154">
        <f t="shared" si="2"/>
        <v>45649873</v>
      </c>
      <c r="F15" s="100">
        <f t="shared" si="2"/>
        <v>52487126</v>
      </c>
      <c r="G15" s="100">
        <f t="shared" si="2"/>
        <v>2342117</v>
      </c>
      <c r="H15" s="100">
        <f t="shared" si="2"/>
        <v>3212147</v>
      </c>
      <c r="I15" s="100">
        <f t="shared" si="2"/>
        <v>4076931</v>
      </c>
      <c r="J15" s="100">
        <f t="shared" si="2"/>
        <v>9631195</v>
      </c>
      <c r="K15" s="100">
        <f t="shared" si="2"/>
        <v>2116746</v>
      </c>
      <c r="L15" s="100">
        <f t="shared" si="2"/>
        <v>1517471</v>
      </c>
      <c r="M15" s="100">
        <f t="shared" si="2"/>
        <v>4291286</v>
      </c>
      <c r="N15" s="100">
        <f t="shared" si="2"/>
        <v>7925503</v>
      </c>
      <c r="O15" s="100">
        <f t="shared" si="2"/>
        <v>2217538</v>
      </c>
      <c r="P15" s="100">
        <f t="shared" si="2"/>
        <v>5418533</v>
      </c>
      <c r="Q15" s="100">
        <f t="shared" si="2"/>
        <v>2872308</v>
      </c>
      <c r="R15" s="100">
        <f t="shared" si="2"/>
        <v>10508379</v>
      </c>
      <c r="S15" s="100">
        <f t="shared" si="2"/>
        <v>1680423</v>
      </c>
      <c r="T15" s="100">
        <f t="shared" si="2"/>
        <v>5068564</v>
      </c>
      <c r="U15" s="100">
        <f t="shared" si="2"/>
        <v>6582494</v>
      </c>
      <c r="V15" s="100">
        <f t="shared" si="2"/>
        <v>13331481</v>
      </c>
      <c r="W15" s="100">
        <f t="shared" si="2"/>
        <v>41396558</v>
      </c>
      <c r="X15" s="100">
        <f t="shared" si="2"/>
        <v>45649873</v>
      </c>
      <c r="Y15" s="100">
        <f t="shared" si="2"/>
        <v>-4253315</v>
      </c>
      <c r="Z15" s="137">
        <f>+IF(X15&lt;&gt;0,+(Y15/X15)*100,0)</f>
        <v>-9.317254836612578</v>
      </c>
      <c r="AA15" s="102">
        <f>SUM(AA16:AA18)</f>
        <v>52487126</v>
      </c>
    </row>
    <row r="16" spans="1:27" ht="13.5">
      <c r="A16" s="138" t="s">
        <v>85</v>
      </c>
      <c r="B16" s="136"/>
      <c r="C16" s="155">
        <v>9034809</v>
      </c>
      <c r="D16" s="155"/>
      <c r="E16" s="156">
        <v>2800000</v>
      </c>
      <c r="F16" s="60">
        <v>1650000</v>
      </c>
      <c r="G16" s="60"/>
      <c r="H16" s="60"/>
      <c r="I16" s="60"/>
      <c r="J16" s="60"/>
      <c r="K16" s="60"/>
      <c r="L16" s="60"/>
      <c r="M16" s="60">
        <v>229740</v>
      </c>
      <c r="N16" s="60">
        <v>229740</v>
      </c>
      <c r="O16" s="60"/>
      <c r="P16" s="60"/>
      <c r="Q16" s="60"/>
      <c r="R16" s="60"/>
      <c r="S16" s="60"/>
      <c r="T16" s="60"/>
      <c r="U16" s="60">
        <v>36450</v>
      </c>
      <c r="V16" s="60">
        <v>36450</v>
      </c>
      <c r="W16" s="60">
        <v>266190</v>
      </c>
      <c r="X16" s="60">
        <v>2800000</v>
      </c>
      <c r="Y16" s="60">
        <v>-2533810</v>
      </c>
      <c r="Z16" s="140">
        <v>-90.49</v>
      </c>
      <c r="AA16" s="62">
        <v>1650000</v>
      </c>
    </row>
    <row r="17" spans="1:27" ht="13.5">
      <c r="A17" s="138" t="s">
        <v>86</v>
      </c>
      <c r="B17" s="136"/>
      <c r="C17" s="155">
        <v>37714487</v>
      </c>
      <c r="D17" s="155"/>
      <c r="E17" s="156">
        <v>42849873</v>
      </c>
      <c r="F17" s="60">
        <v>50837126</v>
      </c>
      <c r="G17" s="60">
        <v>2342117</v>
      </c>
      <c r="H17" s="60">
        <v>3212147</v>
      </c>
      <c r="I17" s="60">
        <v>4076931</v>
      </c>
      <c r="J17" s="60">
        <v>9631195</v>
      </c>
      <c r="K17" s="60">
        <v>2116746</v>
      </c>
      <c r="L17" s="60">
        <v>1517471</v>
      </c>
      <c r="M17" s="60">
        <v>4061546</v>
      </c>
      <c r="N17" s="60">
        <v>7695763</v>
      </c>
      <c r="O17" s="60">
        <v>2217538</v>
      </c>
      <c r="P17" s="60">
        <v>5418533</v>
      </c>
      <c r="Q17" s="60">
        <v>2872308</v>
      </c>
      <c r="R17" s="60">
        <v>10508379</v>
      </c>
      <c r="S17" s="60">
        <v>1680423</v>
      </c>
      <c r="T17" s="60">
        <v>5068564</v>
      </c>
      <c r="U17" s="60">
        <v>6546044</v>
      </c>
      <c r="V17" s="60">
        <v>13295031</v>
      </c>
      <c r="W17" s="60">
        <v>41130368</v>
      </c>
      <c r="X17" s="60">
        <v>42849873</v>
      </c>
      <c r="Y17" s="60">
        <v>-1719505</v>
      </c>
      <c r="Z17" s="140">
        <v>-4.01</v>
      </c>
      <c r="AA17" s="62">
        <v>50837126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2400000</v>
      </c>
      <c r="F19" s="100">
        <f t="shared" si="3"/>
        <v>2489127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2210238</v>
      </c>
      <c r="L19" s="100">
        <f t="shared" si="3"/>
        <v>0</v>
      </c>
      <c r="M19" s="100">
        <f t="shared" si="3"/>
        <v>0</v>
      </c>
      <c r="N19" s="100">
        <f t="shared" si="3"/>
        <v>2210238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319200</v>
      </c>
      <c r="U19" s="100">
        <f t="shared" si="3"/>
        <v>0</v>
      </c>
      <c r="V19" s="100">
        <f t="shared" si="3"/>
        <v>319200</v>
      </c>
      <c r="W19" s="100">
        <f t="shared" si="3"/>
        <v>2529438</v>
      </c>
      <c r="X19" s="100">
        <f t="shared" si="3"/>
        <v>2400000</v>
      </c>
      <c r="Y19" s="100">
        <f t="shared" si="3"/>
        <v>129438</v>
      </c>
      <c r="Z19" s="137">
        <f>+IF(X19&lt;&gt;0,+(Y19/X19)*100,0)</f>
        <v>5.39325</v>
      </c>
      <c r="AA19" s="102">
        <f>SUM(AA20:AA23)</f>
        <v>2489127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>
        <v>319200</v>
      </c>
      <c r="U20" s="60"/>
      <c r="V20" s="60">
        <v>319200</v>
      </c>
      <c r="W20" s="60">
        <v>319200</v>
      </c>
      <c r="X20" s="60"/>
      <c r="Y20" s="60">
        <v>319200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2400000</v>
      </c>
      <c r="F23" s="60">
        <v>2489127</v>
      </c>
      <c r="G23" s="60"/>
      <c r="H23" s="60"/>
      <c r="I23" s="60"/>
      <c r="J23" s="60"/>
      <c r="K23" s="60">
        <v>2210238</v>
      </c>
      <c r="L23" s="60"/>
      <c r="M23" s="60"/>
      <c r="N23" s="60">
        <v>2210238</v>
      </c>
      <c r="O23" s="60"/>
      <c r="P23" s="60"/>
      <c r="Q23" s="60"/>
      <c r="R23" s="60"/>
      <c r="S23" s="60"/>
      <c r="T23" s="60"/>
      <c r="U23" s="60"/>
      <c r="V23" s="60"/>
      <c r="W23" s="60">
        <v>2210238</v>
      </c>
      <c r="X23" s="60">
        <v>2400000</v>
      </c>
      <c r="Y23" s="60">
        <v>-189762</v>
      </c>
      <c r="Z23" s="140">
        <v>-7.91</v>
      </c>
      <c r="AA23" s="62">
        <v>2489127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46791541</v>
      </c>
      <c r="D25" s="217">
        <f>+D5+D9+D15+D19+D24</f>
        <v>0</v>
      </c>
      <c r="E25" s="230">
        <f t="shared" si="4"/>
        <v>52698873</v>
      </c>
      <c r="F25" s="219">
        <f t="shared" si="4"/>
        <v>60641000</v>
      </c>
      <c r="G25" s="219">
        <f t="shared" si="4"/>
        <v>2342117</v>
      </c>
      <c r="H25" s="219">
        <f t="shared" si="4"/>
        <v>4069427</v>
      </c>
      <c r="I25" s="219">
        <f t="shared" si="4"/>
        <v>4101731</v>
      </c>
      <c r="J25" s="219">
        <f t="shared" si="4"/>
        <v>10513275</v>
      </c>
      <c r="K25" s="219">
        <f t="shared" si="4"/>
        <v>4393931</v>
      </c>
      <c r="L25" s="219">
        <f t="shared" si="4"/>
        <v>1517471</v>
      </c>
      <c r="M25" s="219">
        <f t="shared" si="4"/>
        <v>4320286</v>
      </c>
      <c r="N25" s="219">
        <f t="shared" si="4"/>
        <v>10231688</v>
      </c>
      <c r="O25" s="219">
        <f t="shared" si="4"/>
        <v>2245538</v>
      </c>
      <c r="P25" s="219">
        <f t="shared" si="4"/>
        <v>5538933</v>
      </c>
      <c r="Q25" s="219">
        <f t="shared" si="4"/>
        <v>3024179</v>
      </c>
      <c r="R25" s="219">
        <f t="shared" si="4"/>
        <v>10808650</v>
      </c>
      <c r="S25" s="219">
        <f t="shared" si="4"/>
        <v>2201033</v>
      </c>
      <c r="T25" s="219">
        <f t="shared" si="4"/>
        <v>6176202</v>
      </c>
      <c r="U25" s="219">
        <f t="shared" si="4"/>
        <v>9318231</v>
      </c>
      <c r="V25" s="219">
        <f t="shared" si="4"/>
        <v>17695466</v>
      </c>
      <c r="W25" s="219">
        <f t="shared" si="4"/>
        <v>49249079</v>
      </c>
      <c r="X25" s="219">
        <f t="shared" si="4"/>
        <v>52698873</v>
      </c>
      <c r="Y25" s="219">
        <f t="shared" si="4"/>
        <v>-3449794</v>
      </c>
      <c r="Z25" s="231">
        <f>+IF(X25&lt;&gt;0,+(Y25/X25)*100,0)</f>
        <v>-6.5462386643448705</v>
      </c>
      <c r="AA25" s="232">
        <f>+AA5+AA9+AA15+AA19+AA24</f>
        <v>60641000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46791541</v>
      </c>
      <c r="D28" s="155"/>
      <c r="E28" s="156">
        <v>52698873</v>
      </c>
      <c r="F28" s="60">
        <v>60641000</v>
      </c>
      <c r="G28" s="60">
        <v>2342117</v>
      </c>
      <c r="H28" s="60">
        <v>4069427</v>
      </c>
      <c r="I28" s="60">
        <v>4101731</v>
      </c>
      <c r="J28" s="60">
        <v>10513275</v>
      </c>
      <c r="K28" s="60">
        <v>4393931</v>
      </c>
      <c r="L28" s="60">
        <v>1517471</v>
      </c>
      <c r="M28" s="60">
        <v>4061546</v>
      </c>
      <c r="N28" s="60">
        <v>9972948</v>
      </c>
      <c r="O28" s="60">
        <v>2245538</v>
      </c>
      <c r="P28" s="60">
        <v>5418533</v>
      </c>
      <c r="Q28" s="60">
        <v>2872308</v>
      </c>
      <c r="R28" s="60">
        <v>10536379</v>
      </c>
      <c r="S28" s="60">
        <v>1680423</v>
      </c>
      <c r="T28" s="60">
        <v>5857002</v>
      </c>
      <c r="U28" s="60">
        <v>6546044</v>
      </c>
      <c r="V28" s="60">
        <v>14083469</v>
      </c>
      <c r="W28" s="60">
        <v>45106071</v>
      </c>
      <c r="X28" s="60">
        <v>52698873</v>
      </c>
      <c r="Y28" s="60">
        <v>-7592802</v>
      </c>
      <c r="Z28" s="140">
        <v>-14.41</v>
      </c>
      <c r="AA28" s="155">
        <v>60641000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46791541</v>
      </c>
      <c r="D32" s="210">
        <f>SUM(D28:D31)</f>
        <v>0</v>
      </c>
      <c r="E32" s="211">
        <f t="shared" si="5"/>
        <v>52698873</v>
      </c>
      <c r="F32" s="77">
        <f t="shared" si="5"/>
        <v>60641000</v>
      </c>
      <c r="G32" s="77">
        <f t="shared" si="5"/>
        <v>2342117</v>
      </c>
      <c r="H32" s="77">
        <f t="shared" si="5"/>
        <v>4069427</v>
      </c>
      <c r="I32" s="77">
        <f t="shared" si="5"/>
        <v>4101731</v>
      </c>
      <c r="J32" s="77">
        <f t="shared" si="5"/>
        <v>10513275</v>
      </c>
      <c r="K32" s="77">
        <f t="shared" si="5"/>
        <v>4393931</v>
      </c>
      <c r="L32" s="77">
        <f t="shared" si="5"/>
        <v>1517471</v>
      </c>
      <c r="M32" s="77">
        <f t="shared" si="5"/>
        <v>4061546</v>
      </c>
      <c r="N32" s="77">
        <f t="shared" si="5"/>
        <v>9972948</v>
      </c>
      <c r="O32" s="77">
        <f t="shared" si="5"/>
        <v>2245538</v>
      </c>
      <c r="P32" s="77">
        <f t="shared" si="5"/>
        <v>5418533</v>
      </c>
      <c r="Q32" s="77">
        <f t="shared" si="5"/>
        <v>2872308</v>
      </c>
      <c r="R32" s="77">
        <f t="shared" si="5"/>
        <v>10536379</v>
      </c>
      <c r="S32" s="77">
        <f t="shared" si="5"/>
        <v>1680423</v>
      </c>
      <c r="T32" s="77">
        <f t="shared" si="5"/>
        <v>5857002</v>
      </c>
      <c r="U32" s="77">
        <f t="shared" si="5"/>
        <v>6546044</v>
      </c>
      <c r="V32" s="77">
        <f t="shared" si="5"/>
        <v>14083469</v>
      </c>
      <c r="W32" s="77">
        <f t="shared" si="5"/>
        <v>45106071</v>
      </c>
      <c r="X32" s="77">
        <f t="shared" si="5"/>
        <v>52698873</v>
      </c>
      <c r="Y32" s="77">
        <f t="shared" si="5"/>
        <v>-7592802</v>
      </c>
      <c r="Z32" s="212">
        <f>+IF(X32&lt;&gt;0,+(Y32/X32)*100,0)</f>
        <v>-14.407902043749587</v>
      </c>
      <c r="AA32" s="79">
        <f>SUM(AA28:AA31)</f>
        <v>60641000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319200</v>
      </c>
      <c r="U33" s="60"/>
      <c r="V33" s="60">
        <v>319200</v>
      </c>
      <c r="W33" s="60">
        <v>319200</v>
      </c>
      <c r="X33" s="60"/>
      <c r="Y33" s="60">
        <v>319200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>
        <v>258740</v>
      </c>
      <c r="N35" s="60">
        <v>258740</v>
      </c>
      <c r="O35" s="60"/>
      <c r="P35" s="60">
        <v>120400</v>
      </c>
      <c r="Q35" s="60">
        <v>151871</v>
      </c>
      <c r="R35" s="60">
        <v>272271</v>
      </c>
      <c r="S35" s="60">
        <v>520610</v>
      </c>
      <c r="T35" s="60"/>
      <c r="U35" s="60">
        <v>2772187</v>
      </c>
      <c r="V35" s="60">
        <v>3292797</v>
      </c>
      <c r="W35" s="60">
        <v>3823808</v>
      </c>
      <c r="X35" s="60"/>
      <c r="Y35" s="60">
        <v>3823808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46791541</v>
      </c>
      <c r="D36" s="222">
        <f>SUM(D32:D35)</f>
        <v>0</v>
      </c>
      <c r="E36" s="218">
        <f t="shared" si="6"/>
        <v>52698873</v>
      </c>
      <c r="F36" s="220">
        <f t="shared" si="6"/>
        <v>60641000</v>
      </c>
      <c r="G36" s="220">
        <f t="shared" si="6"/>
        <v>2342117</v>
      </c>
      <c r="H36" s="220">
        <f t="shared" si="6"/>
        <v>4069427</v>
      </c>
      <c r="I36" s="220">
        <f t="shared" si="6"/>
        <v>4101731</v>
      </c>
      <c r="J36" s="220">
        <f t="shared" si="6"/>
        <v>10513275</v>
      </c>
      <c r="K36" s="220">
        <f t="shared" si="6"/>
        <v>4393931</v>
      </c>
      <c r="L36" s="220">
        <f t="shared" si="6"/>
        <v>1517471</v>
      </c>
      <c r="M36" s="220">
        <f t="shared" si="6"/>
        <v>4320286</v>
      </c>
      <c r="N36" s="220">
        <f t="shared" si="6"/>
        <v>10231688</v>
      </c>
      <c r="O36" s="220">
        <f t="shared" si="6"/>
        <v>2245538</v>
      </c>
      <c r="P36" s="220">
        <f t="shared" si="6"/>
        <v>5538933</v>
      </c>
      <c r="Q36" s="220">
        <f t="shared" si="6"/>
        <v>3024179</v>
      </c>
      <c r="R36" s="220">
        <f t="shared" si="6"/>
        <v>10808650</v>
      </c>
      <c r="S36" s="220">
        <f t="shared" si="6"/>
        <v>2201033</v>
      </c>
      <c r="T36" s="220">
        <f t="shared" si="6"/>
        <v>6176202</v>
      </c>
      <c r="U36" s="220">
        <f t="shared" si="6"/>
        <v>9318231</v>
      </c>
      <c r="V36" s="220">
        <f t="shared" si="6"/>
        <v>17695466</v>
      </c>
      <c r="W36" s="220">
        <f t="shared" si="6"/>
        <v>49249079</v>
      </c>
      <c r="X36" s="220">
        <f t="shared" si="6"/>
        <v>52698873</v>
      </c>
      <c r="Y36" s="220">
        <f t="shared" si="6"/>
        <v>-3449794</v>
      </c>
      <c r="Z36" s="221">
        <f>+IF(X36&lt;&gt;0,+(Y36/X36)*100,0)</f>
        <v>-6.5462386643448705</v>
      </c>
      <c r="AA36" s="239">
        <f>SUM(AA32:AA35)</f>
        <v>60641000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5315101</v>
      </c>
      <c r="D6" s="155"/>
      <c r="E6" s="59">
        <v>2712736</v>
      </c>
      <c r="F6" s="60">
        <v>2712736</v>
      </c>
      <c r="G6" s="60">
        <v>90066188</v>
      </c>
      <c r="H6" s="60">
        <v>76225084</v>
      </c>
      <c r="I6" s="60">
        <v>74192546</v>
      </c>
      <c r="J6" s="60">
        <v>74192546</v>
      </c>
      <c r="K6" s="60">
        <v>58016212</v>
      </c>
      <c r="L6" s="60">
        <v>53647597</v>
      </c>
      <c r="M6" s="60">
        <v>63772468</v>
      </c>
      <c r="N6" s="60">
        <v>63772468</v>
      </c>
      <c r="O6" s="60">
        <v>76407582</v>
      </c>
      <c r="P6" s="60"/>
      <c r="Q6" s="60">
        <v>87372364</v>
      </c>
      <c r="R6" s="60">
        <v>87372364</v>
      </c>
      <c r="S6" s="60">
        <v>68502945</v>
      </c>
      <c r="T6" s="60">
        <v>49449938</v>
      </c>
      <c r="U6" s="60">
        <v>3358398</v>
      </c>
      <c r="V6" s="60">
        <v>3358398</v>
      </c>
      <c r="W6" s="60">
        <v>3358398</v>
      </c>
      <c r="X6" s="60">
        <v>2712736</v>
      </c>
      <c r="Y6" s="60">
        <v>645662</v>
      </c>
      <c r="Z6" s="140">
        <v>23.8</v>
      </c>
      <c r="AA6" s="62">
        <v>2712736</v>
      </c>
    </row>
    <row r="7" spans="1:27" ht="13.5">
      <c r="A7" s="249" t="s">
        <v>144</v>
      </c>
      <c r="B7" s="182"/>
      <c r="C7" s="155">
        <v>10061823</v>
      </c>
      <c r="D7" s="155"/>
      <c r="E7" s="59">
        <v>7606928</v>
      </c>
      <c r="F7" s="60">
        <v>7606928</v>
      </c>
      <c r="G7" s="60"/>
      <c r="H7" s="60"/>
      <c r="I7" s="60"/>
      <c r="J7" s="60"/>
      <c r="K7" s="60"/>
      <c r="L7" s="60">
        <v>43677765</v>
      </c>
      <c r="M7" s="60">
        <v>29727617</v>
      </c>
      <c r="N7" s="60">
        <v>29727617</v>
      </c>
      <c r="O7" s="60"/>
      <c r="P7" s="60"/>
      <c r="Q7" s="60"/>
      <c r="R7" s="60"/>
      <c r="S7" s="60"/>
      <c r="T7" s="60"/>
      <c r="U7" s="60">
        <v>22567053</v>
      </c>
      <c r="V7" s="60">
        <v>22567053</v>
      </c>
      <c r="W7" s="60">
        <v>22567053</v>
      </c>
      <c r="X7" s="60">
        <v>7606928</v>
      </c>
      <c r="Y7" s="60">
        <v>14960125</v>
      </c>
      <c r="Z7" s="140">
        <v>196.66</v>
      </c>
      <c r="AA7" s="62">
        <v>7606928</v>
      </c>
    </row>
    <row r="8" spans="1:27" ht="13.5">
      <c r="A8" s="249" t="s">
        <v>145</v>
      </c>
      <c r="B8" s="182"/>
      <c r="C8" s="155">
        <v>2627799</v>
      </c>
      <c r="D8" s="155"/>
      <c r="E8" s="59">
        <v>6020774</v>
      </c>
      <c r="F8" s="60">
        <v>6020823</v>
      </c>
      <c r="G8" s="60">
        <v>2495423</v>
      </c>
      <c r="H8" s="60">
        <v>14002941</v>
      </c>
      <c r="I8" s="60">
        <v>14083004</v>
      </c>
      <c r="J8" s="60">
        <v>14083004</v>
      </c>
      <c r="K8" s="60">
        <v>14019955</v>
      </c>
      <c r="L8" s="60">
        <v>8853781</v>
      </c>
      <c r="M8" s="60">
        <v>8925614</v>
      </c>
      <c r="N8" s="60">
        <v>8925614</v>
      </c>
      <c r="O8" s="60">
        <v>9046247</v>
      </c>
      <c r="P8" s="60"/>
      <c r="Q8" s="60">
        <v>9030595</v>
      </c>
      <c r="R8" s="60">
        <v>9030595</v>
      </c>
      <c r="S8" s="60">
        <v>8534419</v>
      </c>
      <c r="T8" s="60">
        <v>8248353</v>
      </c>
      <c r="U8" s="60">
        <v>7417839</v>
      </c>
      <c r="V8" s="60">
        <v>7417839</v>
      </c>
      <c r="W8" s="60">
        <v>7417839</v>
      </c>
      <c r="X8" s="60">
        <v>6020823</v>
      </c>
      <c r="Y8" s="60">
        <v>1397016</v>
      </c>
      <c r="Z8" s="140">
        <v>23.2</v>
      </c>
      <c r="AA8" s="62">
        <v>6020823</v>
      </c>
    </row>
    <row r="9" spans="1:27" ht="13.5">
      <c r="A9" s="249" t="s">
        <v>146</v>
      </c>
      <c r="B9" s="182"/>
      <c r="C9" s="155">
        <v>3221166</v>
      </c>
      <c r="D9" s="155"/>
      <c r="E9" s="59">
        <v>395045</v>
      </c>
      <c r="F9" s="60">
        <v>395045</v>
      </c>
      <c r="G9" s="60">
        <v>2479268</v>
      </c>
      <c r="H9" s="60">
        <v>1557507</v>
      </c>
      <c r="I9" s="60">
        <v>1076281</v>
      </c>
      <c r="J9" s="60">
        <v>1076281</v>
      </c>
      <c r="K9" s="60">
        <v>2355508</v>
      </c>
      <c r="L9" s="60">
        <v>1376495</v>
      </c>
      <c r="M9" s="60">
        <v>2014951</v>
      </c>
      <c r="N9" s="60">
        <v>2014951</v>
      </c>
      <c r="O9" s="60">
        <v>2181778</v>
      </c>
      <c r="P9" s="60"/>
      <c r="Q9" s="60">
        <v>1818081</v>
      </c>
      <c r="R9" s="60">
        <v>1818081</v>
      </c>
      <c r="S9" s="60">
        <v>2006162</v>
      </c>
      <c r="T9" s="60">
        <v>3076098</v>
      </c>
      <c r="U9" s="60">
        <v>3145195</v>
      </c>
      <c r="V9" s="60">
        <v>3145195</v>
      </c>
      <c r="W9" s="60">
        <v>3145195</v>
      </c>
      <c r="X9" s="60">
        <v>395045</v>
      </c>
      <c r="Y9" s="60">
        <v>2750150</v>
      </c>
      <c r="Z9" s="140">
        <v>696.16</v>
      </c>
      <c r="AA9" s="62">
        <v>395045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10497000</v>
      </c>
      <c r="D11" s="155"/>
      <c r="E11" s="59">
        <v>16062398</v>
      </c>
      <c r="F11" s="60">
        <v>16062397</v>
      </c>
      <c r="G11" s="60">
        <v>15953700</v>
      </c>
      <c r="H11" s="60">
        <v>15953700</v>
      </c>
      <c r="I11" s="60">
        <v>15953700</v>
      </c>
      <c r="J11" s="60">
        <v>15953700</v>
      </c>
      <c r="K11" s="60">
        <v>15953700</v>
      </c>
      <c r="L11" s="60">
        <v>16273742</v>
      </c>
      <c r="M11" s="60">
        <v>16273742</v>
      </c>
      <c r="N11" s="60">
        <v>16273742</v>
      </c>
      <c r="O11" s="60">
        <v>16265103</v>
      </c>
      <c r="P11" s="60"/>
      <c r="Q11" s="60">
        <v>16241777</v>
      </c>
      <c r="R11" s="60">
        <v>16241777</v>
      </c>
      <c r="S11" s="60">
        <v>16241777</v>
      </c>
      <c r="T11" s="60">
        <v>16241777</v>
      </c>
      <c r="U11" s="60">
        <v>16290210</v>
      </c>
      <c r="V11" s="60">
        <v>16290210</v>
      </c>
      <c r="W11" s="60">
        <v>16290210</v>
      </c>
      <c r="X11" s="60">
        <v>16062397</v>
      </c>
      <c r="Y11" s="60">
        <v>227813</v>
      </c>
      <c r="Z11" s="140">
        <v>1.42</v>
      </c>
      <c r="AA11" s="62">
        <v>16062397</v>
      </c>
    </row>
    <row r="12" spans="1:27" ht="13.5">
      <c r="A12" s="250" t="s">
        <v>56</v>
      </c>
      <c r="B12" s="251"/>
      <c r="C12" s="168">
        <f aca="true" t="shared" si="0" ref="C12:Y12">SUM(C6:C11)</f>
        <v>31722889</v>
      </c>
      <c r="D12" s="168">
        <f>SUM(D6:D11)</f>
        <v>0</v>
      </c>
      <c r="E12" s="72">
        <f t="shared" si="0"/>
        <v>32797881</v>
      </c>
      <c r="F12" s="73">
        <f t="shared" si="0"/>
        <v>32797929</v>
      </c>
      <c r="G12" s="73">
        <f t="shared" si="0"/>
        <v>110994579</v>
      </c>
      <c r="H12" s="73">
        <f t="shared" si="0"/>
        <v>107739232</v>
      </c>
      <c r="I12" s="73">
        <f t="shared" si="0"/>
        <v>105305531</v>
      </c>
      <c r="J12" s="73">
        <f t="shared" si="0"/>
        <v>105305531</v>
      </c>
      <c r="K12" s="73">
        <f t="shared" si="0"/>
        <v>90345375</v>
      </c>
      <c r="L12" s="73">
        <f t="shared" si="0"/>
        <v>123829380</v>
      </c>
      <c r="M12" s="73">
        <f t="shared" si="0"/>
        <v>120714392</v>
      </c>
      <c r="N12" s="73">
        <f t="shared" si="0"/>
        <v>120714392</v>
      </c>
      <c r="O12" s="73">
        <f t="shared" si="0"/>
        <v>103900710</v>
      </c>
      <c r="P12" s="73">
        <f t="shared" si="0"/>
        <v>0</v>
      </c>
      <c r="Q12" s="73">
        <f t="shared" si="0"/>
        <v>114462817</v>
      </c>
      <c r="R12" s="73">
        <f t="shared" si="0"/>
        <v>114462817</v>
      </c>
      <c r="S12" s="73">
        <f t="shared" si="0"/>
        <v>95285303</v>
      </c>
      <c r="T12" s="73">
        <f t="shared" si="0"/>
        <v>77016166</v>
      </c>
      <c r="U12" s="73">
        <f t="shared" si="0"/>
        <v>52778695</v>
      </c>
      <c r="V12" s="73">
        <f t="shared" si="0"/>
        <v>52778695</v>
      </c>
      <c r="W12" s="73">
        <f t="shared" si="0"/>
        <v>52778695</v>
      </c>
      <c r="X12" s="73">
        <f t="shared" si="0"/>
        <v>32797929</v>
      </c>
      <c r="Y12" s="73">
        <f t="shared" si="0"/>
        <v>19980766</v>
      </c>
      <c r="Z12" s="170">
        <f>+IF(X12&lt;&gt;0,+(Y12/X12)*100,0)</f>
        <v>60.92081606738036</v>
      </c>
      <c r="AA12" s="74">
        <f>SUM(AA6:AA11)</f>
        <v>32797929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27111835</v>
      </c>
      <c r="D17" s="155"/>
      <c r="E17" s="59">
        <v>27442135</v>
      </c>
      <c r="F17" s="60">
        <v>27442135</v>
      </c>
      <c r="G17" s="60">
        <v>27111835</v>
      </c>
      <c r="H17" s="60">
        <v>27111835</v>
      </c>
      <c r="I17" s="60">
        <v>27111835</v>
      </c>
      <c r="J17" s="60">
        <v>27111835</v>
      </c>
      <c r="K17" s="60">
        <v>27111835</v>
      </c>
      <c r="L17" s="60">
        <v>27111835</v>
      </c>
      <c r="M17" s="60">
        <v>27111835</v>
      </c>
      <c r="N17" s="60">
        <v>27111835</v>
      </c>
      <c r="O17" s="60">
        <v>27111835</v>
      </c>
      <c r="P17" s="60"/>
      <c r="Q17" s="60">
        <v>27111835</v>
      </c>
      <c r="R17" s="60">
        <v>27111835</v>
      </c>
      <c r="S17" s="60">
        <v>27111835</v>
      </c>
      <c r="T17" s="60">
        <v>27111835</v>
      </c>
      <c r="U17" s="60">
        <v>27111835</v>
      </c>
      <c r="V17" s="60">
        <v>27111835</v>
      </c>
      <c r="W17" s="60">
        <v>27111835</v>
      </c>
      <c r="X17" s="60">
        <v>27442135</v>
      </c>
      <c r="Y17" s="60">
        <v>-330300</v>
      </c>
      <c r="Z17" s="140">
        <v>-1.2</v>
      </c>
      <c r="AA17" s="62">
        <v>27442135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159198842</v>
      </c>
      <c r="D19" s="155"/>
      <c r="E19" s="59">
        <v>193899950</v>
      </c>
      <c r="F19" s="60">
        <v>208095903</v>
      </c>
      <c r="G19" s="60">
        <v>159426858</v>
      </c>
      <c r="H19" s="60">
        <v>164038102</v>
      </c>
      <c r="I19" s="60">
        <v>168084816</v>
      </c>
      <c r="J19" s="60">
        <v>168084816</v>
      </c>
      <c r="K19" s="60">
        <v>172608150</v>
      </c>
      <c r="L19" s="60">
        <v>174390870</v>
      </c>
      <c r="M19" s="60">
        <v>175658989</v>
      </c>
      <c r="N19" s="60">
        <v>175658989</v>
      </c>
      <c r="O19" s="60">
        <v>178569952</v>
      </c>
      <c r="P19" s="60"/>
      <c r="Q19" s="60">
        <v>186401253</v>
      </c>
      <c r="R19" s="60">
        <v>186401253</v>
      </c>
      <c r="S19" s="60">
        <v>188370056</v>
      </c>
      <c r="T19" s="60">
        <v>192611297</v>
      </c>
      <c r="U19" s="60">
        <v>202370454</v>
      </c>
      <c r="V19" s="60">
        <v>202370454</v>
      </c>
      <c r="W19" s="60">
        <v>202370454</v>
      </c>
      <c r="X19" s="60">
        <v>208095903</v>
      </c>
      <c r="Y19" s="60">
        <v>-5725449</v>
      </c>
      <c r="Z19" s="140">
        <v>-2.75</v>
      </c>
      <c r="AA19" s="62">
        <v>208095903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814819</v>
      </c>
      <c r="D22" s="155"/>
      <c r="E22" s="59">
        <v>864716</v>
      </c>
      <c r="F22" s="60">
        <v>864716</v>
      </c>
      <c r="G22" s="60">
        <v>819992</v>
      </c>
      <c r="H22" s="60">
        <v>819992</v>
      </c>
      <c r="I22" s="60">
        <v>819992</v>
      </c>
      <c r="J22" s="60">
        <v>819992</v>
      </c>
      <c r="K22" s="60">
        <v>819992</v>
      </c>
      <c r="L22" s="60">
        <v>819992</v>
      </c>
      <c r="M22" s="60">
        <v>632804</v>
      </c>
      <c r="N22" s="60">
        <v>632804</v>
      </c>
      <c r="O22" s="60">
        <v>632804</v>
      </c>
      <c r="P22" s="60"/>
      <c r="Q22" s="60">
        <v>601267</v>
      </c>
      <c r="R22" s="60">
        <v>601267</v>
      </c>
      <c r="S22" s="60">
        <v>601267</v>
      </c>
      <c r="T22" s="60">
        <v>601267</v>
      </c>
      <c r="U22" s="60">
        <v>601267</v>
      </c>
      <c r="V22" s="60">
        <v>601267</v>
      </c>
      <c r="W22" s="60">
        <v>601267</v>
      </c>
      <c r="X22" s="60">
        <v>864716</v>
      </c>
      <c r="Y22" s="60">
        <v>-263449</v>
      </c>
      <c r="Z22" s="140">
        <v>-30.47</v>
      </c>
      <c r="AA22" s="62">
        <v>864716</v>
      </c>
    </row>
    <row r="23" spans="1:27" ht="13.5">
      <c r="A23" s="249" t="s">
        <v>158</v>
      </c>
      <c r="B23" s="182"/>
      <c r="C23" s="155">
        <v>119400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187244896</v>
      </c>
      <c r="D24" s="168">
        <f>SUM(D15:D23)</f>
        <v>0</v>
      </c>
      <c r="E24" s="76">
        <f t="shared" si="1"/>
        <v>222206801</v>
      </c>
      <c r="F24" s="77">
        <f t="shared" si="1"/>
        <v>236402754</v>
      </c>
      <c r="G24" s="77">
        <f t="shared" si="1"/>
        <v>187358685</v>
      </c>
      <c r="H24" s="77">
        <f t="shared" si="1"/>
        <v>191969929</v>
      </c>
      <c r="I24" s="77">
        <f t="shared" si="1"/>
        <v>196016643</v>
      </c>
      <c r="J24" s="77">
        <f t="shared" si="1"/>
        <v>196016643</v>
      </c>
      <c r="K24" s="77">
        <f t="shared" si="1"/>
        <v>200539977</v>
      </c>
      <c r="L24" s="77">
        <f t="shared" si="1"/>
        <v>202322697</v>
      </c>
      <c r="M24" s="77">
        <f t="shared" si="1"/>
        <v>203403628</v>
      </c>
      <c r="N24" s="77">
        <f t="shared" si="1"/>
        <v>203403628</v>
      </c>
      <c r="O24" s="77">
        <f t="shared" si="1"/>
        <v>206314591</v>
      </c>
      <c r="P24" s="77">
        <f t="shared" si="1"/>
        <v>0</v>
      </c>
      <c r="Q24" s="77">
        <f t="shared" si="1"/>
        <v>214114355</v>
      </c>
      <c r="R24" s="77">
        <f t="shared" si="1"/>
        <v>214114355</v>
      </c>
      <c r="S24" s="77">
        <f t="shared" si="1"/>
        <v>216083158</v>
      </c>
      <c r="T24" s="77">
        <f t="shared" si="1"/>
        <v>220324399</v>
      </c>
      <c r="U24" s="77">
        <f t="shared" si="1"/>
        <v>230083556</v>
      </c>
      <c r="V24" s="77">
        <f t="shared" si="1"/>
        <v>230083556</v>
      </c>
      <c r="W24" s="77">
        <f t="shared" si="1"/>
        <v>230083556</v>
      </c>
      <c r="X24" s="77">
        <f t="shared" si="1"/>
        <v>236402754</v>
      </c>
      <c r="Y24" s="77">
        <f t="shared" si="1"/>
        <v>-6319198</v>
      </c>
      <c r="Z24" s="212">
        <f>+IF(X24&lt;&gt;0,+(Y24/X24)*100,0)</f>
        <v>-2.6730644601543005</v>
      </c>
      <c r="AA24" s="79">
        <f>SUM(AA15:AA23)</f>
        <v>236402754</v>
      </c>
    </row>
    <row r="25" spans="1:27" ht="13.5">
      <c r="A25" s="250" t="s">
        <v>159</v>
      </c>
      <c r="B25" s="251"/>
      <c r="C25" s="168">
        <f aca="true" t="shared" si="2" ref="C25:Y25">+C12+C24</f>
        <v>218967785</v>
      </c>
      <c r="D25" s="168">
        <f>+D12+D24</f>
        <v>0</v>
      </c>
      <c r="E25" s="72">
        <f t="shared" si="2"/>
        <v>255004682</v>
      </c>
      <c r="F25" s="73">
        <f t="shared" si="2"/>
        <v>269200683</v>
      </c>
      <c r="G25" s="73">
        <f t="shared" si="2"/>
        <v>298353264</v>
      </c>
      <c r="H25" s="73">
        <f t="shared" si="2"/>
        <v>299709161</v>
      </c>
      <c r="I25" s="73">
        <f t="shared" si="2"/>
        <v>301322174</v>
      </c>
      <c r="J25" s="73">
        <f t="shared" si="2"/>
        <v>301322174</v>
      </c>
      <c r="K25" s="73">
        <f t="shared" si="2"/>
        <v>290885352</v>
      </c>
      <c r="L25" s="73">
        <f t="shared" si="2"/>
        <v>326152077</v>
      </c>
      <c r="M25" s="73">
        <f t="shared" si="2"/>
        <v>324118020</v>
      </c>
      <c r="N25" s="73">
        <f t="shared" si="2"/>
        <v>324118020</v>
      </c>
      <c r="O25" s="73">
        <f t="shared" si="2"/>
        <v>310215301</v>
      </c>
      <c r="P25" s="73">
        <f t="shared" si="2"/>
        <v>0</v>
      </c>
      <c r="Q25" s="73">
        <f t="shared" si="2"/>
        <v>328577172</v>
      </c>
      <c r="R25" s="73">
        <f t="shared" si="2"/>
        <v>328577172</v>
      </c>
      <c r="S25" s="73">
        <f t="shared" si="2"/>
        <v>311368461</v>
      </c>
      <c r="T25" s="73">
        <f t="shared" si="2"/>
        <v>297340565</v>
      </c>
      <c r="U25" s="73">
        <f t="shared" si="2"/>
        <v>282862251</v>
      </c>
      <c r="V25" s="73">
        <f t="shared" si="2"/>
        <v>282862251</v>
      </c>
      <c r="W25" s="73">
        <f t="shared" si="2"/>
        <v>282862251</v>
      </c>
      <c r="X25" s="73">
        <f t="shared" si="2"/>
        <v>269200683</v>
      </c>
      <c r="Y25" s="73">
        <f t="shared" si="2"/>
        <v>13661568</v>
      </c>
      <c r="Z25" s="170">
        <f>+IF(X25&lt;&gt;0,+(Y25/X25)*100,0)</f>
        <v>5.074863795943639</v>
      </c>
      <c r="AA25" s="74">
        <f>+AA12+AA24</f>
        <v>269200683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9108852</v>
      </c>
      <c r="D32" s="155"/>
      <c r="E32" s="59">
        <v>8825986</v>
      </c>
      <c r="F32" s="60">
        <v>8825987</v>
      </c>
      <c r="G32" s="60">
        <v>27786323</v>
      </c>
      <c r="H32" s="60">
        <v>24711141</v>
      </c>
      <c r="I32" s="60">
        <v>34259326</v>
      </c>
      <c r="J32" s="60">
        <v>34259326</v>
      </c>
      <c r="K32" s="60">
        <v>35818174</v>
      </c>
      <c r="L32" s="60">
        <v>27924298</v>
      </c>
      <c r="M32" s="60">
        <v>34560248</v>
      </c>
      <c r="N32" s="60">
        <v>34560248</v>
      </c>
      <c r="O32" s="60">
        <v>34488954</v>
      </c>
      <c r="P32" s="60"/>
      <c r="Q32" s="60">
        <v>21720462</v>
      </c>
      <c r="R32" s="60">
        <v>21720462</v>
      </c>
      <c r="S32" s="60">
        <v>21405687</v>
      </c>
      <c r="T32" s="60">
        <v>14030551</v>
      </c>
      <c r="U32" s="60">
        <v>55634041</v>
      </c>
      <c r="V32" s="60">
        <v>55634041</v>
      </c>
      <c r="W32" s="60">
        <v>55634041</v>
      </c>
      <c r="X32" s="60">
        <v>8825987</v>
      </c>
      <c r="Y32" s="60">
        <v>46808054</v>
      </c>
      <c r="Z32" s="140">
        <v>530.34</v>
      </c>
      <c r="AA32" s="62">
        <v>8825987</v>
      </c>
    </row>
    <row r="33" spans="1:27" ht="13.5">
      <c r="A33" s="249" t="s">
        <v>165</v>
      </c>
      <c r="B33" s="182"/>
      <c r="C33" s="155">
        <v>11654682</v>
      </c>
      <c r="D33" s="155"/>
      <c r="E33" s="59">
        <v>19410803</v>
      </c>
      <c r="F33" s="60">
        <v>19410803</v>
      </c>
      <c r="G33" s="60">
        <v>20617820</v>
      </c>
      <c r="H33" s="60">
        <v>20617820</v>
      </c>
      <c r="I33" s="60">
        <v>20617820</v>
      </c>
      <c r="J33" s="60">
        <v>20617820</v>
      </c>
      <c r="K33" s="60">
        <v>20617820</v>
      </c>
      <c r="L33" s="60">
        <v>20618670</v>
      </c>
      <c r="M33" s="60">
        <v>20617820</v>
      </c>
      <c r="N33" s="60">
        <v>20617820</v>
      </c>
      <c r="O33" s="60">
        <v>20617820</v>
      </c>
      <c r="P33" s="60"/>
      <c r="Q33" s="60">
        <v>20617820</v>
      </c>
      <c r="R33" s="60">
        <v>20617820</v>
      </c>
      <c r="S33" s="60">
        <v>20617820</v>
      </c>
      <c r="T33" s="60">
        <v>20617820</v>
      </c>
      <c r="U33" s="60">
        <v>20617820</v>
      </c>
      <c r="V33" s="60">
        <v>20617820</v>
      </c>
      <c r="W33" s="60">
        <v>20617820</v>
      </c>
      <c r="X33" s="60">
        <v>19410803</v>
      </c>
      <c r="Y33" s="60">
        <v>1207017</v>
      </c>
      <c r="Z33" s="140">
        <v>6.22</v>
      </c>
      <c r="AA33" s="62">
        <v>19410803</v>
      </c>
    </row>
    <row r="34" spans="1:27" ht="13.5">
      <c r="A34" s="250" t="s">
        <v>58</v>
      </c>
      <c r="B34" s="251"/>
      <c r="C34" s="168">
        <f aca="true" t="shared" si="3" ref="C34:Y34">SUM(C29:C33)</f>
        <v>20763534</v>
      </c>
      <c r="D34" s="168">
        <f>SUM(D29:D33)</f>
        <v>0</v>
      </c>
      <c r="E34" s="72">
        <f t="shared" si="3"/>
        <v>28236789</v>
      </c>
      <c r="F34" s="73">
        <f t="shared" si="3"/>
        <v>28236790</v>
      </c>
      <c r="G34" s="73">
        <f t="shared" si="3"/>
        <v>48404143</v>
      </c>
      <c r="H34" s="73">
        <f t="shared" si="3"/>
        <v>45328961</v>
      </c>
      <c r="I34" s="73">
        <f t="shared" si="3"/>
        <v>54877146</v>
      </c>
      <c r="J34" s="73">
        <f t="shared" si="3"/>
        <v>54877146</v>
      </c>
      <c r="K34" s="73">
        <f t="shared" si="3"/>
        <v>56435994</v>
      </c>
      <c r="L34" s="73">
        <f t="shared" si="3"/>
        <v>48542968</v>
      </c>
      <c r="M34" s="73">
        <f t="shared" si="3"/>
        <v>55178068</v>
      </c>
      <c r="N34" s="73">
        <f t="shared" si="3"/>
        <v>55178068</v>
      </c>
      <c r="O34" s="73">
        <f t="shared" si="3"/>
        <v>55106774</v>
      </c>
      <c r="P34" s="73">
        <f t="shared" si="3"/>
        <v>0</v>
      </c>
      <c r="Q34" s="73">
        <f t="shared" si="3"/>
        <v>42338282</v>
      </c>
      <c r="R34" s="73">
        <f t="shared" si="3"/>
        <v>42338282</v>
      </c>
      <c r="S34" s="73">
        <f t="shared" si="3"/>
        <v>42023507</v>
      </c>
      <c r="T34" s="73">
        <f t="shared" si="3"/>
        <v>34648371</v>
      </c>
      <c r="U34" s="73">
        <f t="shared" si="3"/>
        <v>76251861</v>
      </c>
      <c r="V34" s="73">
        <f t="shared" si="3"/>
        <v>76251861</v>
      </c>
      <c r="W34" s="73">
        <f t="shared" si="3"/>
        <v>76251861</v>
      </c>
      <c r="X34" s="73">
        <f t="shared" si="3"/>
        <v>28236790</v>
      </c>
      <c r="Y34" s="73">
        <f t="shared" si="3"/>
        <v>48015071</v>
      </c>
      <c r="Z34" s="170">
        <f>+IF(X34&lt;&gt;0,+(Y34/X34)*100,0)</f>
        <v>170.0443676494389</v>
      </c>
      <c r="AA34" s="74">
        <f>SUM(AA29:AA33)</f>
        <v>28236790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5185480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5185480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25949014</v>
      </c>
      <c r="D40" s="168">
        <f>+D34+D39</f>
        <v>0</v>
      </c>
      <c r="E40" s="72">
        <f t="shared" si="5"/>
        <v>28236789</v>
      </c>
      <c r="F40" s="73">
        <f t="shared" si="5"/>
        <v>28236790</v>
      </c>
      <c r="G40" s="73">
        <f t="shared" si="5"/>
        <v>48404143</v>
      </c>
      <c r="H40" s="73">
        <f t="shared" si="5"/>
        <v>45328961</v>
      </c>
      <c r="I40" s="73">
        <f t="shared" si="5"/>
        <v>54877146</v>
      </c>
      <c r="J40" s="73">
        <f t="shared" si="5"/>
        <v>54877146</v>
      </c>
      <c r="K40" s="73">
        <f t="shared" si="5"/>
        <v>56435994</v>
      </c>
      <c r="L40" s="73">
        <f t="shared" si="5"/>
        <v>48542968</v>
      </c>
      <c r="M40" s="73">
        <f t="shared" si="5"/>
        <v>55178068</v>
      </c>
      <c r="N40" s="73">
        <f t="shared" si="5"/>
        <v>55178068</v>
      </c>
      <c r="O40" s="73">
        <f t="shared" si="5"/>
        <v>55106774</v>
      </c>
      <c r="P40" s="73">
        <f t="shared" si="5"/>
        <v>0</v>
      </c>
      <c r="Q40" s="73">
        <f t="shared" si="5"/>
        <v>42338282</v>
      </c>
      <c r="R40" s="73">
        <f t="shared" si="5"/>
        <v>42338282</v>
      </c>
      <c r="S40" s="73">
        <f t="shared" si="5"/>
        <v>42023507</v>
      </c>
      <c r="T40" s="73">
        <f t="shared" si="5"/>
        <v>34648371</v>
      </c>
      <c r="U40" s="73">
        <f t="shared" si="5"/>
        <v>76251861</v>
      </c>
      <c r="V40" s="73">
        <f t="shared" si="5"/>
        <v>76251861</v>
      </c>
      <c r="W40" s="73">
        <f t="shared" si="5"/>
        <v>76251861</v>
      </c>
      <c r="X40" s="73">
        <f t="shared" si="5"/>
        <v>28236790</v>
      </c>
      <c r="Y40" s="73">
        <f t="shared" si="5"/>
        <v>48015071</v>
      </c>
      <c r="Z40" s="170">
        <f>+IF(X40&lt;&gt;0,+(Y40/X40)*100,0)</f>
        <v>170.0443676494389</v>
      </c>
      <c r="AA40" s="74">
        <f>+AA34+AA39</f>
        <v>28236790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193018771</v>
      </c>
      <c r="D42" s="257">
        <f>+D25-D40</f>
        <v>0</v>
      </c>
      <c r="E42" s="258">
        <f t="shared" si="6"/>
        <v>226767893</v>
      </c>
      <c r="F42" s="259">
        <f t="shared" si="6"/>
        <v>240963893</v>
      </c>
      <c r="G42" s="259">
        <f t="shared" si="6"/>
        <v>249949121</v>
      </c>
      <c r="H42" s="259">
        <f t="shared" si="6"/>
        <v>254380200</v>
      </c>
      <c r="I42" s="259">
        <f t="shared" si="6"/>
        <v>246445028</v>
      </c>
      <c r="J42" s="259">
        <f t="shared" si="6"/>
        <v>246445028</v>
      </c>
      <c r="K42" s="259">
        <f t="shared" si="6"/>
        <v>234449358</v>
      </c>
      <c r="L42" s="259">
        <f t="shared" si="6"/>
        <v>277609109</v>
      </c>
      <c r="M42" s="259">
        <f t="shared" si="6"/>
        <v>268939952</v>
      </c>
      <c r="N42" s="259">
        <f t="shared" si="6"/>
        <v>268939952</v>
      </c>
      <c r="O42" s="259">
        <f t="shared" si="6"/>
        <v>255108527</v>
      </c>
      <c r="P42" s="259">
        <f t="shared" si="6"/>
        <v>0</v>
      </c>
      <c r="Q42" s="259">
        <f t="shared" si="6"/>
        <v>286238890</v>
      </c>
      <c r="R42" s="259">
        <f t="shared" si="6"/>
        <v>286238890</v>
      </c>
      <c r="S42" s="259">
        <f t="shared" si="6"/>
        <v>269344954</v>
      </c>
      <c r="T42" s="259">
        <f t="shared" si="6"/>
        <v>262692194</v>
      </c>
      <c r="U42" s="259">
        <f t="shared" si="6"/>
        <v>206610390</v>
      </c>
      <c r="V42" s="259">
        <f t="shared" si="6"/>
        <v>206610390</v>
      </c>
      <c r="W42" s="259">
        <f t="shared" si="6"/>
        <v>206610390</v>
      </c>
      <c r="X42" s="259">
        <f t="shared" si="6"/>
        <v>240963893</v>
      </c>
      <c r="Y42" s="259">
        <f t="shared" si="6"/>
        <v>-34353503</v>
      </c>
      <c r="Z42" s="260">
        <f>+IF(X42&lt;&gt;0,+(Y42/X42)*100,0)</f>
        <v>-14.256701521667397</v>
      </c>
      <c r="AA42" s="261">
        <f>+AA25-AA40</f>
        <v>240963893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193018771</v>
      </c>
      <c r="D45" s="155"/>
      <c r="E45" s="59">
        <v>226767893</v>
      </c>
      <c r="F45" s="60">
        <v>240963893</v>
      </c>
      <c r="G45" s="60">
        <v>249949121</v>
      </c>
      <c r="H45" s="60">
        <v>254380200</v>
      </c>
      <c r="I45" s="60">
        <v>246445028</v>
      </c>
      <c r="J45" s="60">
        <v>246445028</v>
      </c>
      <c r="K45" s="60">
        <v>234449357</v>
      </c>
      <c r="L45" s="60">
        <v>277609109</v>
      </c>
      <c r="M45" s="60">
        <v>268939952</v>
      </c>
      <c r="N45" s="60">
        <v>268939952</v>
      </c>
      <c r="O45" s="60">
        <v>255108528</v>
      </c>
      <c r="P45" s="60"/>
      <c r="Q45" s="60">
        <v>286238891</v>
      </c>
      <c r="R45" s="60">
        <v>286238891</v>
      </c>
      <c r="S45" s="60">
        <v>269344955</v>
      </c>
      <c r="T45" s="60">
        <v>69562928</v>
      </c>
      <c r="U45" s="60">
        <v>206610390</v>
      </c>
      <c r="V45" s="60">
        <v>206610390</v>
      </c>
      <c r="W45" s="60">
        <v>206610390</v>
      </c>
      <c r="X45" s="60">
        <v>240963893</v>
      </c>
      <c r="Y45" s="60">
        <v>-34353503</v>
      </c>
      <c r="Z45" s="139">
        <v>-14.26</v>
      </c>
      <c r="AA45" s="62">
        <v>240963893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193129266</v>
      </c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193018771</v>
      </c>
      <c r="D48" s="217">
        <f>SUM(D45:D47)</f>
        <v>0</v>
      </c>
      <c r="E48" s="264">
        <f t="shared" si="7"/>
        <v>226767893</v>
      </c>
      <c r="F48" s="219">
        <f t="shared" si="7"/>
        <v>240963893</v>
      </c>
      <c r="G48" s="219">
        <f t="shared" si="7"/>
        <v>249949121</v>
      </c>
      <c r="H48" s="219">
        <f t="shared" si="7"/>
        <v>254380200</v>
      </c>
      <c r="I48" s="219">
        <f t="shared" si="7"/>
        <v>246445028</v>
      </c>
      <c r="J48" s="219">
        <f t="shared" si="7"/>
        <v>246445028</v>
      </c>
      <c r="K48" s="219">
        <f t="shared" si="7"/>
        <v>234449357</v>
      </c>
      <c r="L48" s="219">
        <f t="shared" si="7"/>
        <v>277609109</v>
      </c>
      <c r="M48" s="219">
        <f t="shared" si="7"/>
        <v>268939952</v>
      </c>
      <c r="N48" s="219">
        <f t="shared" si="7"/>
        <v>268939952</v>
      </c>
      <c r="O48" s="219">
        <f t="shared" si="7"/>
        <v>255108528</v>
      </c>
      <c r="P48" s="219">
        <f t="shared" si="7"/>
        <v>0</v>
      </c>
      <c r="Q48" s="219">
        <f t="shared" si="7"/>
        <v>286238891</v>
      </c>
      <c r="R48" s="219">
        <f t="shared" si="7"/>
        <v>286238891</v>
      </c>
      <c r="S48" s="219">
        <f t="shared" si="7"/>
        <v>269344955</v>
      </c>
      <c r="T48" s="219">
        <f t="shared" si="7"/>
        <v>262692194</v>
      </c>
      <c r="U48" s="219">
        <f t="shared" si="7"/>
        <v>206610390</v>
      </c>
      <c r="V48" s="219">
        <f t="shared" si="7"/>
        <v>206610390</v>
      </c>
      <c r="W48" s="219">
        <f t="shared" si="7"/>
        <v>206610390</v>
      </c>
      <c r="X48" s="219">
        <f t="shared" si="7"/>
        <v>240963893</v>
      </c>
      <c r="Y48" s="219">
        <f t="shared" si="7"/>
        <v>-34353503</v>
      </c>
      <c r="Z48" s="265">
        <f>+IF(X48&lt;&gt;0,+(Y48/X48)*100,0)</f>
        <v>-14.256701521667397</v>
      </c>
      <c r="AA48" s="232">
        <f>SUM(AA45:AA47)</f>
        <v>240963893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5065177</v>
      </c>
      <c r="D6" s="155"/>
      <c r="E6" s="59">
        <v>7831328</v>
      </c>
      <c r="F6" s="60">
        <v>8457830</v>
      </c>
      <c r="G6" s="60">
        <v>63661</v>
      </c>
      <c r="H6" s="60">
        <v>324938</v>
      </c>
      <c r="I6" s="60">
        <v>93662</v>
      </c>
      <c r="J6" s="60">
        <v>482261</v>
      </c>
      <c r="K6" s="60">
        <v>117659</v>
      </c>
      <c r="L6" s="60">
        <v>5310890</v>
      </c>
      <c r="M6" s="60">
        <v>68562</v>
      </c>
      <c r="N6" s="60">
        <v>5497111</v>
      </c>
      <c r="O6" s="60">
        <v>27697</v>
      </c>
      <c r="P6" s="60">
        <v>22437</v>
      </c>
      <c r="Q6" s="60">
        <v>224791</v>
      </c>
      <c r="R6" s="60">
        <v>274925</v>
      </c>
      <c r="S6" s="60">
        <v>415665</v>
      </c>
      <c r="T6" s="60">
        <v>217799</v>
      </c>
      <c r="U6" s="60">
        <v>70620</v>
      </c>
      <c r="V6" s="60">
        <v>704084</v>
      </c>
      <c r="W6" s="60">
        <v>6958381</v>
      </c>
      <c r="X6" s="60">
        <v>8457830</v>
      </c>
      <c r="Y6" s="60">
        <v>-1499449</v>
      </c>
      <c r="Z6" s="140">
        <v>-17.73</v>
      </c>
      <c r="AA6" s="62">
        <v>8457830</v>
      </c>
    </row>
    <row r="7" spans="1:27" ht="13.5">
      <c r="A7" s="249" t="s">
        <v>32</v>
      </c>
      <c r="B7" s="182"/>
      <c r="C7" s="155">
        <v>172069</v>
      </c>
      <c r="D7" s="155"/>
      <c r="E7" s="59">
        <v>487822</v>
      </c>
      <c r="F7" s="60">
        <v>1034823</v>
      </c>
      <c r="G7" s="60">
        <v>20748</v>
      </c>
      <c r="H7" s="60">
        <v>44050</v>
      </c>
      <c r="I7" s="60">
        <v>65250</v>
      </c>
      <c r="J7" s="60">
        <v>130048</v>
      </c>
      <c r="K7" s="60">
        <v>42519</v>
      </c>
      <c r="L7" s="60">
        <v>13375</v>
      </c>
      <c r="M7" s="60">
        <v>17498</v>
      </c>
      <c r="N7" s="60">
        <v>73392</v>
      </c>
      <c r="O7" s="60">
        <v>13058</v>
      </c>
      <c r="P7" s="60">
        <v>19734</v>
      </c>
      <c r="Q7" s="60">
        <v>18201</v>
      </c>
      <c r="R7" s="60">
        <v>50993</v>
      </c>
      <c r="S7" s="60">
        <v>27614</v>
      </c>
      <c r="T7" s="60">
        <v>23649</v>
      </c>
      <c r="U7" s="60">
        <v>11650</v>
      </c>
      <c r="V7" s="60">
        <v>62913</v>
      </c>
      <c r="W7" s="60">
        <v>317346</v>
      </c>
      <c r="X7" s="60">
        <v>1034823</v>
      </c>
      <c r="Y7" s="60">
        <v>-717477</v>
      </c>
      <c r="Z7" s="140">
        <v>-69.33</v>
      </c>
      <c r="AA7" s="62">
        <v>1034823</v>
      </c>
    </row>
    <row r="8" spans="1:27" ht="13.5">
      <c r="A8" s="249" t="s">
        <v>178</v>
      </c>
      <c r="B8" s="182"/>
      <c r="C8" s="155">
        <v>3752308</v>
      </c>
      <c r="D8" s="155"/>
      <c r="E8" s="59">
        <v>2831918</v>
      </c>
      <c r="F8" s="60">
        <v>15262186</v>
      </c>
      <c r="G8" s="60">
        <v>1455635</v>
      </c>
      <c r="H8" s="60">
        <v>1652072</v>
      </c>
      <c r="I8" s="60">
        <v>2132495</v>
      </c>
      <c r="J8" s="60">
        <v>5240202</v>
      </c>
      <c r="K8" s="60">
        <v>713062</v>
      </c>
      <c r="L8" s="60">
        <v>1763982</v>
      </c>
      <c r="M8" s="60">
        <v>1408333</v>
      </c>
      <c r="N8" s="60">
        <v>3885377</v>
      </c>
      <c r="O8" s="60">
        <v>1206504</v>
      </c>
      <c r="P8" s="60">
        <v>1621452</v>
      </c>
      <c r="Q8" s="60">
        <v>1550595</v>
      </c>
      <c r="R8" s="60">
        <v>4378551</v>
      </c>
      <c r="S8" s="60">
        <v>1236121</v>
      </c>
      <c r="T8" s="60">
        <v>353466</v>
      </c>
      <c r="U8" s="60">
        <v>2150190</v>
      </c>
      <c r="V8" s="60">
        <v>3739777</v>
      </c>
      <c r="W8" s="60">
        <v>17243907</v>
      </c>
      <c r="X8" s="60">
        <v>15262186</v>
      </c>
      <c r="Y8" s="60">
        <v>1981721</v>
      </c>
      <c r="Z8" s="140">
        <v>12.98</v>
      </c>
      <c r="AA8" s="62">
        <v>15262186</v>
      </c>
    </row>
    <row r="9" spans="1:27" ht="13.5">
      <c r="A9" s="249" t="s">
        <v>179</v>
      </c>
      <c r="B9" s="182"/>
      <c r="C9" s="155">
        <v>138046738</v>
      </c>
      <c r="D9" s="155"/>
      <c r="E9" s="59">
        <v>181705780</v>
      </c>
      <c r="F9" s="60">
        <v>183242173</v>
      </c>
      <c r="G9" s="60">
        <v>69308503</v>
      </c>
      <c r="H9" s="60">
        <v>400000</v>
      </c>
      <c r="I9" s="60">
        <v>13000000</v>
      </c>
      <c r="J9" s="60">
        <v>82708503</v>
      </c>
      <c r="K9" s="60"/>
      <c r="L9" s="60">
        <v>52604000</v>
      </c>
      <c r="M9" s="60">
        <v>40104</v>
      </c>
      <c r="N9" s="60">
        <v>52644104</v>
      </c>
      <c r="O9" s="60"/>
      <c r="P9" s="60">
        <v>300000</v>
      </c>
      <c r="Q9" s="60">
        <v>39874430</v>
      </c>
      <c r="R9" s="60">
        <v>40174430</v>
      </c>
      <c r="S9" s="60">
        <v>30787</v>
      </c>
      <c r="T9" s="60">
        <v>300000</v>
      </c>
      <c r="U9" s="60"/>
      <c r="V9" s="60">
        <v>330787</v>
      </c>
      <c r="W9" s="60">
        <v>175857824</v>
      </c>
      <c r="X9" s="60">
        <v>183242173</v>
      </c>
      <c r="Y9" s="60">
        <v>-7384349</v>
      </c>
      <c r="Z9" s="140">
        <v>-4.03</v>
      </c>
      <c r="AA9" s="62">
        <v>183242173</v>
      </c>
    </row>
    <row r="10" spans="1:27" ht="13.5">
      <c r="A10" s="249" t="s">
        <v>180</v>
      </c>
      <c r="B10" s="182"/>
      <c r="C10" s="155">
        <v>52712472</v>
      </c>
      <c r="D10" s="155"/>
      <c r="E10" s="59">
        <v>36866220</v>
      </c>
      <c r="F10" s="60">
        <v>60640999</v>
      </c>
      <c r="G10" s="60">
        <v>24950000</v>
      </c>
      <c r="H10" s="60"/>
      <c r="I10" s="60"/>
      <c r="J10" s="60">
        <v>24950000</v>
      </c>
      <c r="K10" s="60"/>
      <c r="L10" s="60"/>
      <c r="M10" s="60">
        <v>14034000</v>
      </c>
      <c r="N10" s="60">
        <v>14034000</v>
      </c>
      <c r="O10" s="60"/>
      <c r="P10" s="60"/>
      <c r="Q10" s="60">
        <v>3209000</v>
      </c>
      <c r="R10" s="60">
        <v>3209000</v>
      </c>
      <c r="S10" s="60"/>
      <c r="T10" s="60"/>
      <c r="U10" s="60"/>
      <c r="V10" s="60"/>
      <c r="W10" s="60">
        <v>42193000</v>
      </c>
      <c r="X10" s="60">
        <v>60640999</v>
      </c>
      <c r="Y10" s="60">
        <v>-18447999</v>
      </c>
      <c r="Z10" s="140">
        <v>-30.42</v>
      </c>
      <c r="AA10" s="62">
        <v>60640999</v>
      </c>
    </row>
    <row r="11" spans="1:27" ht="13.5">
      <c r="A11" s="249" t="s">
        <v>181</v>
      </c>
      <c r="B11" s="182"/>
      <c r="C11" s="155">
        <v>1872015</v>
      </c>
      <c r="D11" s="155"/>
      <c r="E11" s="59">
        <v>682254</v>
      </c>
      <c r="F11" s="60">
        <v>3564098</v>
      </c>
      <c r="G11" s="60">
        <v>729505</v>
      </c>
      <c r="H11" s="60">
        <v>317508</v>
      </c>
      <c r="I11" s="60">
        <v>247944</v>
      </c>
      <c r="J11" s="60">
        <v>1294957</v>
      </c>
      <c r="K11" s="60">
        <v>236804</v>
      </c>
      <c r="L11" s="60">
        <v>472800</v>
      </c>
      <c r="M11" s="60">
        <v>126671</v>
      </c>
      <c r="N11" s="60">
        <v>836275</v>
      </c>
      <c r="O11" s="60">
        <v>287550</v>
      </c>
      <c r="P11" s="60">
        <v>278970</v>
      </c>
      <c r="Q11" s="60">
        <v>271860</v>
      </c>
      <c r="R11" s="60">
        <v>838380</v>
      </c>
      <c r="S11" s="60">
        <v>340647</v>
      </c>
      <c r="T11" s="60">
        <v>262483</v>
      </c>
      <c r="U11" s="60">
        <v>169299</v>
      </c>
      <c r="V11" s="60">
        <v>772429</v>
      </c>
      <c r="W11" s="60">
        <v>3742041</v>
      </c>
      <c r="X11" s="60">
        <v>3564098</v>
      </c>
      <c r="Y11" s="60">
        <v>177943</v>
      </c>
      <c r="Z11" s="140">
        <v>4.99</v>
      </c>
      <c r="AA11" s="62">
        <v>3564098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-141594644</v>
      </c>
      <c r="D14" s="155"/>
      <c r="E14" s="59">
        <v>-191421611</v>
      </c>
      <c r="F14" s="60">
        <v>-193535549</v>
      </c>
      <c r="G14" s="60">
        <v>-18806986</v>
      </c>
      <c r="H14" s="60">
        <v>-12636477</v>
      </c>
      <c r="I14" s="60">
        <v>-13526849</v>
      </c>
      <c r="J14" s="60">
        <v>-44970312</v>
      </c>
      <c r="K14" s="60">
        <v>-12547121</v>
      </c>
      <c r="L14" s="60">
        <v>-19193028</v>
      </c>
      <c r="M14" s="60">
        <v>-15283708</v>
      </c>
      <c r="N14" s="60">
        <v>-47023857</v>
      </c>
      <c r="O14" s="60">
        <v>-16163952</v>
      </c>
      <c r="P14" s="60">
        <v>-13142081</v>
      </c>
      <c r="Q14" s="60">
        <v>-15001900</v>
      </c>
      <c r="R14" s="60">
        <v>-44307933</v>
      </c>
      <c r="S14" s="60">
        <v>-18887792</v>
      </c>
      <c r="T14" s="60">
        <v>-15026123</v>
      </c>
      <c r="U14" s="60">
        <v>-16440424</v>
      </c>
      <c r="V14" s="60">
        <v>-50354339</v>
      </c>
      <c r="W14" s="60">
        <v>-186656441</v>
      </c>
      <c r="X14" s="60">
        <v>-193535549</v>
      </c>
      <c r="Y14" s="60">
        <v>6879108</v>
      </c>
      <c r="Z14" s="140">
        <v>-3.55</v>
      </c>
      <c r="AA14" s="62">
        <v>-193535549</v>
      </c>
    </row>
    <row r="15" spans="1:27" ht="13.5">
      <c r="A15" s="249" t="s">
        <v>40</v>
      </c>
      <c r="B15" s="182"/>
      <c r="C15" s="155">
        <v>-234000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59792135</v>
      </c>
      <c r="D17" s="168">
        <f t="shared" si="0"/>
        <v>0</v>
      </c>
      <c r="E17" s="72">
        <f t="shared" si="0"/>
        <v>38983711</v>
      </c>
      <c r="F17" s="73">
        <f t="shared" si="0"/>
        <v>78666560</v>
      </c>
      <c r="G17" s="73">
        <f t="shared" si="0"/>
        <v>77721066</v>
      </c>
      <c r="H17" s="73">
        <f t="shared" si="0"/>
        <v>-9897909</v>
      </c>
      <c r="I17" s="73">
        <f t="shared" si="0"/>
        <v>2012502</v>
      </c>
      <c r="J17" s="73">
        <f t="shared" si="0"/>
        <v>69835659</v>
      </c>
      <c r="K17" s="73">
        <f t="shared" si="0"/>
        <v>-11437077</v>
      </c>
      <c r="L17" s="73">
        <f t="shared" si="0"/>
        <v>40972019</v>
      </c>
      <c r="M17" s="73">
        <f t="shared" si="0"/>
        <v>411460</v>
      </c>
      <c r="N17" s="73">
        <f t="shared" si="0"/>
        <v>29946402</v>
      </c>
      <c r="O17" s="73">
        <f t="shared" si="0"/>
        <v>-14629143</v>
      </c>
      <c r="P17" s="73">
        <f t="shared" si="0"/>
        <v>-10899488</v>
      </c>
      <c r="Q17" s="73">
        <f t="shared" si="0"/>
        <v>30146977</v>
      </c>
      <c r="R17" s="73">
        <f t="shared" si="0"/>
        <v>4618346</v>
      </c>
      <c r="S17" s="73">
        <f t="shared" si="0"/>
        <v>-16836958</v>
      </c>
      <c r="T17" s="73">
        <f t="shared" si="0"/>
        <v>-13868726</v>
      </c>
      <c r="U17" s="73">
        <f t="shared" si="0"/>
        <v>-14038665</v>
      </c>
      <c r="V17" s="73">
        <f t="shared" si="0"/>
        <v>-44744349</v>
      </c>
      <c r="W17" s="73">
        <f t="shared" si="0"/>
        <v>59656058</v>
      </c>
      <c r="X17" s="73">
        <f t="shared" si="0"/>
        <v>78666560</v>
      </c>
      <c r="Y17" s="73">
        <f t="shared" si="0"/>
        <v>-19010502</v>
      </c>
      <c r="Z17" s="170">
        <f>+IF(X17&lt;&gt;0,+(Y17/X17)*100,0)</f>
        <v>-24.16592514023748</v>
      </c>
      <c r="AA17" s="74">
        <f>SUM(AA6:AA16)</f>
        <v>78666560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>
        <v>6944251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6944251</v>
      </c>
      <c r="Y22" s="60">
        <v>-6944251</v>
      </c>
      <c r="Z22" s="140">
        <v>-100</v>
      </c>
      <c r="AA22" s="62">
        <v>6944251</v>
      </c>
    </row>
    <row r="23" spans="1:27" ht="13.5">
      <c r="A23" s="249" t="s">
        <v>189</v>
      </c>
      <c r="B23" s="182"/>
      <c r="C23" s="157"/>
      <c r="D23" s="157"/>
      <c r="E23" s="59">
        <v>6944251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1076</v>
      </c>
      <c r="D24" s="155"/>
      <c r="E24" s="59">
        <v>3000000</v>
      </c>
      <c r="F24" s="60">
        <v>-3000000</v>
      </c>
      <c r="G24" s="60">
        <v>-79057247</v>
      </c>
      <c r="H24" s="60">
        <v>11722156</v>
      </c>
      <c r="I24" s="60">
        <v>16983139</v>
      </c>
      <c r="J24" s="60">
        <v>-50351952</v>
      </c>
      <c r="K24" s="60">
        <v>6437415</v>
      </c>
      <c r="L24" s="60">
        <v>13559656</v>
      </c>
      <c r="M24" s="60">
        <v>10156909</v>
      </c>
      <c r="N24" s="60">
        <v>30153980</v>
      </c>
      <c r="O24" s="60">
        <v>-41757607</v>
      </c>
      <c r="P24" s="60">
        <v>18209322</v>
      </c>
      <c r="Q24" s="60">
        <v>-34764327</v>
      </c>
      <c r="R24" s="60">
        <v>-58312612</v>
      </c>
      <c r="S24" s="60">
        <v>26219923</v>
      </c>
      <c r="T24" s="60">
        <v>13074900</v>
      </c>
      <c r="U24" s="60">
        <v>25884617</v>
      </c>
      <c r="V24" s="60">
        <v>65179440</v>
      </c>
      <c r="W24" s="60">
        <v>-13331144</v>
      </c>
      <c r="X24" s="60">
        <v>-3000000</v>
      </c>
      <c r="Y24" s="60">
        <v>-10331144</v>
      </c>
      <c r="Z24" s="140">
        <v>344.37</v>
      </c>
      <c r="AA24" s="62">
        <v>-3000000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-46791541</v>
      </c>
      <c r="D26" s="155"/>
      <c r="E26" s="59">
        <v>-46715221</v>
      </c>
      <c r="F26" s="60">
        <v>-60641000</v>
      </c>
      <c r="G26" s="60">
        <v>-3029078</v>
      </c>
      <c r="H26" s="60">
        <v>-3945819</v>
      </c>
      <c r="I26" s="60">
        <v>-4046714</v>
      </c>
      <c r="J26" s="60">
        <v>-11021611</v>
      </c>
      <c r="K26" s="60">
        <v>-4752878</v>
      </c>
      <c r="L26" s="60">
        <v>-1753119</v>
      </c>
      <c r="M26" s="60">
        <v>-3817901</v>
      </c>
      <c r="N26" s="60">
        <v>-10323898</v>
      </c>
      <c r="O26" s="60">
        <v>-2245538</v>
      </c>
      <c r="P26" s="60">
        <v>-5149377</v>
      </c>
      <c r="Q26" s="60">
        <v>-3137767</v>
      </c>
      <c r="R26" s="60">
        <v>-10532682</v>
      </c>
      <c r="S26" s="60">
        <v>-2049653</v>
      </c>
      <c r="T26" s="60">
        <v>-4963639</v>
      </c>
      <c r="U26" s="60">
        <v>-9376915</v>
      </c>
      <c r="V26" s="60">
        <v>-16390207</v>
      </c>
      <c r="W26" s="60">
        <v>-48268398</v>
      </c>
      <c r="X26" s="60">
        <v>-60641000</v>
      </c>
      <c r="Y26" s="60">
        <v>12372602</v>
      </c>
      <c r="Z26" s="140">
        <v>-20.4</v>
      </c>
      <c r="AA26" s="62">
        <v>-60641000</v>
      </c>
    </row>
    <row r="27" spans="1:27" ht="13.5">
      <c r="A27" s="250" t="s">
        <v>192</v>
      </c>
      <c r="B27" s="251"/>
      <c r="C27" s="168">
        <f aca="true" t="shared" si="1" ref="C27:Y27">SUM(C21:C26)</f>
        <v>-46790465</v>
      </c>
      <c r="D27" s="168">
        <f>SUM(D21:D26)</f>
        <v>0</v>
      </c>
      <c r="E27" s="72">
        <f t="shared" si="1"/>
        <v>-36770970</v>
      </c>
      <c r="F27" s="73">
        <f t="shared" si="1"/>
        <v>-56696749</v>
      </c>
      <c r="G27" s="73">
        <f t="shared" si="1"/>
        <v>-82086325</v>
      </c>
      <c r="H27" s="73">
        <f t="shared" si="1"/>
        <v>7776337</v>
      </c>
      <c r="I27" s="73">
        <f t="shared" si="1"/>
        <v>12936425</v>
      </c>
      <c r="J27" s="73">
        <f t="shared" si="1"/>
        <v>-61373563</v>
      </c>
      <c r="K27" s="73">
        <f t="shared" si="1"/>
        <v>1684537</v>
      </c>
      <c r="L27" s="73">
        <f t="shared" si="1"/>
        <v>11806537</v>
      </c>
      <c r="M27" s="73">
        <f t="shared" si="1"/>
        <v>6339008</v>
      </c>
      <c r="N27" s="73">
        <f t="shared" si="1"/>
        <v>19830082</v>
      </c>
      <c r="O27" s="73">
        <f t="shared" si="1"/>
        <v>-44003145</v>
      </c>
      <c r="P27" s="73">
        <f t="shared" si="1"/>
        <v>13059945</v>
      </c>
      <c r="Q27" s="73">
        <f t="shared" si="1"/>
        <v>-37902094</v>
      </c>
      <c r="R27" s="73">
        <f t="shared" si="1"/>
        <v>-68845294</v>
      </c>
      <c r="S27" s="73">
        <f t="shared" si="1"/>
        <v>24170270</v>
      </c>
      <c r="T27" s="73">
        <f t="shared" si="1"/>
        <v>8111261</v>
      </c>
      <c r="U27" s="73">
        <f t="shared" si="1"/>
        <v>16507702</v>
      </c>
      <c r="V27" s="73">
        <f t="shared" si="1"/>
        <v>48789233</v>
      </c>
      <c r="W27" s="73">
        <f t="shared" si="1"/>
        <v>-61599542</v>
      </c>
      <c r="X27" s="73">
        <f t="shared" si="1"/>
        <v>-56696749</v>
      </c>
      <c r="Y27" s="73">
        <f t="shared" si="1"/>
        <v>-4902793</v>
      </c>
      <c r="Z27" s="170">
        <f>+IF(X27&lt;&gt;0,+(Y27/X27)*100,0)</f>
        <v>8.647397049167669</v>
      </c>
      <c r="AA27" s="74">
        <f>SUM(AA21:AA26)</f>
        <v>-56696749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>
        <v>850</v>
      </c>
      <c r="M31" s="60">
        <v>510</v>
      </c>
      <c r="N31" s="60">
        <v>1360</v>
      </c>
      <c r="O31" s="60"/>
      <c r="P31" s="60"/>
      <c r="Q31" s="60"/>
      <c r="R31" s="60"/>
      <c r="S31" s="60"/>
      <c r="T31" s="60"/>
      <c r="U31" s="60"/>
      <c r="V31" s="60"/>
      <c r="W31" s="60">
        <v>1360</v>
      </c>
      <c r="X31" s="60"/>
      <c r="Y31" s="60">
        <v>1360</v>
      </c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850</v>
      </c>
      <c r="M36" s="73">
        <f t="shared" si="2"/>
        <v>510</v>
      </c>
      <c r="N36" s="73">
        <f t="shared" si="2"/>
        <v>1360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1360</v>
      </c>
      <c r="X36" s="73">
        <f t="shared" si="2"/>
        <v>0</v>
      </c>
      <c r="Y36" s="73">
        <f t="shared" si="2"/>
        <v>1360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13001670</v>
      </c>
      <c r="D38" s="153">
        <f>+D17+D27+D36</f>
        <v>0</v>
      </c>
      <c r="E38" s="99">
        <f t="shared" si="3"/>
        <v>2212741</v>
      </c>
      <c r="F38" s="100">
        <f t="shared" si="3"/>
        <v>21969811</v>
      </c>
      <c r="G38" s="100">
        <f t="shared" si="3"/>
        <v>-4365259</v>
      </c>
      <c r="H38" s="100">
        <f t="shared" si="3"/>
        <v>-2121572</v>
      </c>
      <c r="I38" s="100">
        <f t="shared" si="3"/>
        <v>14948927</v>
      </c>
      <c r="J38" s="100">
        <f t="shared" si="3"/>
        <v>8462096</v>
      </c>
      <c r="K38" s="100">
        <f t="shared" si="3"/>
        <v>-9752540</v>
      </c>
      <c r="L38" s="100">
        <f t="shared" si="3"/>
        <v>52779406</v>
      </c>
      <c r="M38" s="100">
        <f t="shared" si="3"/>
        <v>6750978</v>
      </c>
      <c r="N38" s="100">
        <f t="shared" si="3"/>
        <v>49777844</v>
      </c>
      <c r="O38" s="100">
        <f t="shared" si="3"/>
        <v>-58632288</v>
      </c>
      <c r="P38" s="100">
        <f t="shared" si="3"/>
        <v>2160457</v>
      </c>
      <c r="Q38" s="100">
        <f t="shared" si="3"/>
        <v>-7755117</v>
      </c>
      <c r="R38" s="100">
        <f t="shared" si="3"/>
        <v>-64226948</v>
      </c>
      <c r="S38" s="100">
        <f t="shared" si="3"/>
        <v>7333312</v>
      </c>
      <c r="T38" s="100">
        <f t="shared" si="3"/>
        <v>-5757465</v>
      </c>
      <c r="U38" s="100">
        <f t="shared" si="3"/>
        <v>2469037</v>
      </c>
      <c r="V38" s="100">
        <f t="shared" si="3"/>
        <v>4044884</v>
      </c>
      <c r="W38" s="100">
        <f t="shared" si="3"/>
        <v>-1942124</v>
      </c>
      <c r="X38" s="100">
        <f t="shared" si="3"/>
        <v>21969811</v>
      </c>
      <c r="Y38" s="100">
        <f t="shared" si="3"/>
        <v>-23911935</v>
      </c>
      <c r="Z38" s="137">
        <f>+IF(X38&lt;&gt;0,+(Y38/X38)*100,0)</f>
        <v>-108.83996680717918</v>
      </c>
      <c r="AA38" s="102">
        <f>+AA17+AA27+AA36</f>
        <v>21969811</v>
      </c>
    </row>
    <row r="39" spans="1:27" ht="13.5">
      <c r="A39" s="249" t="s">
        <v>200</v>
      </c>
      <c r="B39" s="182"/>
      <c r="C39" s="153">
        <v>2375253</v>
      </c>
      <c r="D39" s="153"/>
      <c r="E39" s="99">
        <v>500000</v>
      </c>
      <c r="F39" s="100">
        <v>15376923</v>
      </c>
      <c r="G39" s="100">
        <v>5314740</v>
      </c>
      <c r="H39" s="100">
        <v>949481</v>
      </c>
      <c r="I39" s="100">
        <v>-1172091</v>
      </c>
      <c r="J39" s="100">
        <v>5314740</v>
      </c>
      <c r="K39" s="100">
        <v>13776836</v>
      </c>
      <c r="L39" s="100">
        <v>4024296</v>
      </c>
      <c r="M39" s="100">
        <v>56803702</v>
      </c>
      <c r="N39" s="100">
        <v>13776836</v>
      </c>
      <c r="O39" s="100">
        <v>63554680</v>
      </c>
      <c r="P39" s="100">
        <v>4922392</v>
      </c>
      <c r="Q39" s="100">
        <v>7082849</v>
      </c>
      <c r="R39" s="100">
        <v>63554680</v>
      </c>
      <c r="S39" s="100">
        <v>-672268</v>
      </c>
      <c r="T39" s="100">
        <v>6661044</v>
      </c>
      <c r="U39" s="100">
        <v>903579</v>
      </c>
      <c r="V39" s="100">
        <v>-672268</v>
      </c>
      <c r="W39" s="100">
        <v>5314740</v>
      </c>
      <c r="X39" s="100">
        <v>15376923</v>
      </c>
      <c r="Y39" s="100">
        <v>-10062183</v>
      </c>
      <c r="Z39" s="137">
        <v>-65.44</v>
      </c>
      <c r="AA39" s="102">
        <v>15376923</v>
      </c>
    </row>
    <row r="40" spans="1:27" ht="13.5">
      <c r="A40" s="269" t="s">
        <v>201</v>
      </c>
      <c r="B40" s="256"/>
      <c r="C40" s="257">
        <v>15376923</v>
      </c>
      <c r="D40" s="257"/>
      <c r="E40" s="258">
        <v>2712741</v>
      </c>
      <c r="F40" s="259">
        <v>37346734</v>
      </c>
      <c r="G40" s="259">
        <v>949481</v>
      </c>
      <c r="H40" s="259">
        <v>-1172091</v>
      </c>
      <c r="I40" s="259">
        <v>13776836</v>
      </c>
      <c r="J40" s="259">
        <v>13776836</v>
      </c>
      <c r="K40" s="259">
        <v>4024296</v>
      </c>
      <c r="L40" s="259">
        <v>56803702</v>
      </c>
      <c r="M40" s="259">
        <v>63554680</v>
      </c>
      <c r="N40" s="259">
        <v>63554680</v>
      </c>
      <c r="O40" s="259">
        <v>4922392</v>
      </c>
      <c r="P40" s="259">
        <v>7082849</v>
      </c>
      <c r="Q40" s="259">
        <v>-672268</v>
      </c>
      <c r="R40" s="259">
        <v>4922392</v>
      </c>
      <c r="S40" s="259">
        <v>6661044</v>
      </c>
      <c r="T40" s="259">
        <v>903579</v>
      </c>
      <c r="U40" s="259">
        <v>3372616</v>
      </c>
      <c r="V40" s="259">
        <v>3372616</v>
      </c>
      <c r="W40" s="259">
        <v>3372616</v>
      </c>
      <c r="X40" s="259">
        <v>37346734</v>
      </c>
      <c r="Y40" s="259">
        <v>-33974118</v>
      </c>
      <c r="Z40" s="260">
        <v>-90.97</v>
      </c>
      <c r="AA40" s="261">
        <v>37346734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46791541</v>
      </c>
      <c r="D5" s="200">
        <f t="shared" si="0"/>
        <v>0</v>
      </c>
      <c r="E5" s="106">
        <f t="shared" si="0"/>
        <v>52698873</v>
      </c>
      <c r="F5" s="106">
        <f t="shared" si="0"/>
        <v>60641000</v>
      </c>
      <c r="G5" s="106">
        <f t="shared" si="0"/>
        <v>2342117</v>
      </c>
      <c r="H5" s="106">
        <f t="shared" si="0"/>
        <v>4069427</v>
      </c>
      <c r="I5" s="106">
        <f t="shared" si="0"/>
        <v>4101731</v>
      </c>
      <c r="J5" s="106">
        <f t="shared" si="0"/>
        <v>10513275</v>
      </c>
      <c r="K5" s="106">
        <f t="shared" si="0"/>
        <v>4393931</v>
      </c>
      <c r="L5" s="106">
        <f t="shared" si="0"/>
        <v>1517471</v>
      </c>
      <c r="M5" s="106">
        <f t="shared" si="0"/>
        <v>4320286</v>
      </c>
      <c r="N5" s="106">
        <f t="shared" si="0"/>
        <v>10231688</v>
      </c>
      <c r="O5" s="106">
        <f t="shared" si="0"/>
        <v>2245538</v>
      </c>
      <c r="P5" s="106">
        <f t="shared" si="0"/>
        <v>5538933</v>
      </c>
      <c r="Q5" s="106">
        <f t="shared" si="0"/>
        <v>3024179</v>
      </c>
      <c r="R5" s="106">
        <f t="shared" si="0"/>
        <v>10808650</v>
      </c>
      <c r="S5" s="106">
        <f t="shared" si="0"/>
        <v>2201033</v>
      </c>
      <c r="T5" s="106">
        <f t="shared" si="0"/>
        <v>6176202</v>
      </c>
      <c r="U5" s="106">
        <f t="shared" si="0"/>
        <v>9318231</v>
      </c>
      <c r="V5" s="106">
        <f t="shared" si="0"/>
        <v>17695466</v>
      </c>
      <c r="W5" s="106">
        <f t="shared" si="0"/>
        <v>49249079</v>
      </c>
      <c r="X5" s="106">
        <f t="shared" si="0"/>
        <v>60641000</v>
      </c>
      <c r="Y5" s="106">
        <f t="shared" si="0"/>
        <v>-11391921</v>
      </c>
      <c r="Z5" s="201">
        <f>+IF(X5&lt;&gt;0,+(Y5/X5)*100,0)</f>
        <v>-18.785839613462837</v>
      </c>
      <c r="AA5" s="199">
        <f>SUM(AA11:AA18)</f>
        <v>60641000</v>
      </c>
    </row>
    <row r="6" spans="1:27" ht="13.5">
      <c r="A6" s="291" t="s">
        <v>205</v>
      </c>
      <c r="B6" s="142"/>
      <c r="C6" s="62">
        <v>37132220</v>
      </c>
      <c r="D6" s="156"/>
      <c r="E6" s="60">
        <v>42849873</v>
      </c>
      <c r="F6" s="60">
        <v>32809163</v>
      </c>
      <c r="G6" s="60">
        <v>2342117</v>
      </c>
      <c r="H6" s="60">
        <v>3212147</v>
      </c>
      <c r="I6" s="60">
        <v>4076931</v>
      </c>
      <c r="J6" s="60">
        <v>9631195</v>
      </c>
      <c r="K6" s="60">
        <v>2116746</v>
      </c>
      <c r="L6" s="60">
        <v>1049471</v>
      </c>
      <c r="M6" s="60">
        <v>3393783</v>
      </c>
      <c r="N6" s="60">
        <v>6560000</v>
      </c>
      <c r="O6" s="60">
        <v>2217538</v>
      </c>
      <c r="P6" s="60">
        <v>5207215</v>
      </c>
      <c r="Q6" s="60">
        <v>2573098</v>
      </c>
      <c r="R6" s="60">
        <v>9997851</v>
      </c>
      <c r="S6" s="60">
        <v>1680423</v>
      </c>
      <c r="T6" s="60">
        <v>5068564</v>
      </c>
      <c r="U6" s="60">
        <v>2751304</v>
      </c>
      <c r="V6" s="60">
        <v>9500291</v>
      </c>
      <c r="W6" s="60">
        <v>35689337</v>
      </c>
      <c r="X6" s="60">
        <v>32809163</v>
      </c>
      <c r="Y6" s="60">
        <v>2880174</v>
      </c>
      <c r="Z6" s="140">
        <v>8.78</v>
      </c>
      <c r="AA6" s="155">
        <v>32809163</v>
      </c>
    </row>
    <row r="7" spans="1:27" ht="13.5">
      <c r="A7" s="291" t="s">
        <v>206</v>
      </c>
      <c r="B7" s="142"/>
      <c r="C7" s="62">
        <v>582267</v>
      </c>
      <c r="D7" s="156"/>
      <c r="E7" s="60"/>
      <c r="F7" s="60"/>
      <c r="G7" s="60"/>
      <c r="H7" s="60"/>
      <c r="I7" s="60"/>
      <c r="J7" s="60"/>
      <c r="K7" s="60"/>
      <c r="L7" s="60">
        <v>234000</v>
      </c>
      <c r="M7" s="60"/>
      <c r="N7" s="60">
        <v>234000</v>
      </c>
      <c r="O7" s="60"/>
      <c r="P7" s="60">
        <v>83259</v>
      </c>
      <c r="Q7" s="60"/>
      <c r="R7" s="60">
        <v>83259</v>
      </c>
      <c r="S7" s="60"/>
      <c r="T7" s="60">
        <v>319200</v>
      </c>
      <c r="U7" s="60"/>
      <c r="V7" s="60">
        <v>319200</v>
      </c>
      <c r="W7" s="60">
        <v>636459</v>
      </c>
      <c r="X7" s="60"/>
      <c r="Y7" s="60">
        <v>636459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37714487</v>
      </c>
      <c r="D11" s="294">
        <f t="shared" si="1"/>
        <v>0</v>
      </c>
      <c r="E11" s="295">
        <f t="shared" si="1"/>
        <v>42849873</v>
      </c>
      <c r="F11" s="295">
        <f t="shared" si="1"/>
        <v>32809163</v>
      </c>
      <c r="G11" s="295">
        <f t="shared" si="1"/>
        <v>2342117</v>
      </c>
      <c r="H11" s="295">
        <f t="shared" si="1"/>
        <v>3212147</v>
      </c>
      <c r="I11" s="295">
        <f t="shared" si="1"/>
        <v>4076931</v>
      </c>
      <c r="J11" s="295">
        <f t="shared" si="1"/>
        <v>9631195</v>
      </c>
      <c r="K11" s="295">
        <f t="shared" si="1"/>
        <v>2116746</v>
      </c>
      <c r="L11" s="295">
        <f t="shared" si="1"/>
        <v>1283471</v>
      </c>
      <c r="M11" s="295">
        <f t="shared" si="1"/>
        <v>3393783</v>
      </c>
      <c r="N11" s="295">
        <f t="shared" si="1"/>
        <v>6794000</v>
      </c>
      <c r="O11" s="295">
        <f t="shared" si="1"/>
        <v>2217538</v>
      </c>
      <c r="P11" s="295">
        <f t="shared" si="1"/>
        <v>5290474</v>
      </c>
      <c r="Q11" s="295">
        <f t="shared" si="1"/>
        <v>2573098</v>
      </c>
      <c r="R11" s="295">
        <f t="shared" si="1"/>
        <v>10081110</v>
      </c>
      <c r="S11" s="295">
        <f t="shared" si="1"/>
        <v>1680423</v>
      </c>
      <c r="T11" s="295">
        <f t="shared" si="1"/>
        <v>5387764</v>
      </c>
      <c r="U11" s="295">
        <f t="shared" si="1"/>
        <v>2751304</v>
      </c>
      <c r="V11" s="295">
        <f t="shared" si="1"/>
        <v>9819491</v>
      </c>
      <c r="W11" s="295">
        <f t="shared" si="1"/>
        <v>36325796</v>
      </c>
      <c r="X11" s="295">
        <f t="shared" si="1"/>
        <v>32809163</v>
      </c>
      <c r="Y11" s="295">
        <f t="shared" si="1"/>
        <v>3516633</v>
      </c>
      <c r="Z11" s="296">
        <f>+IF(X11&lt;&gt;0,+(Y11/X11)*100,0)</f>
        <v>10.7184477702159</v>
      </c>
      <c r="AA11" s="297">
        <f>SUM(AA6:AA10)</f>
        <v>32809163</v>
      </c>
    </row>
    <row r="12" spans="1:27" ht="13.5">
      <c r="A12" s="298" t="s">
        <v>211</v>
      </c>
      <c r="B12" s="136"/>
      <c r="C12" s="62">
        <v>9034809</v>
      </c>
      <c r="D12" s="156"/>
      <c r="E12" s="60">
        <v>2700000</v>
      </c>
      <c r="F12" s="60">
        <v>14239272</v>
      </c>
      <c r="G12" s="60"/>
      <c r="H12" s="60"/>
      <c r="I12" s="60"/>
      <c r="J12" s="60"/>
      <c r="K12" s="60"/>
      <c r="L12" s="60">
        <v>234000</v>
      </c>
      <c r="M12" s="60">
        <v>897503</v>
      </c>
      <c r="N12" s="60">
        <v>1131503</v>
      </c>
      <c r="O12" s="60"/>
      <c r="P12" s="60">
        <v>128059</v>
      </c>
      <c r="Q12" s="60">
        <v>299210</v>
      </c>
      <c r="R12" s="60">
        <v>427269</v>
      </c>
      <c r="S12" s="60"/>
      <c r="T12" s="60">
        <v>788438</v>
      </c>
      <c r="U12" s="60">
        <v>3831190</v>
      </c>
      <c r="V12" s="60">
        <v>4619628</v>
      </c>
      <c r="W12" s="60">
        <v>6178400</v>
      </c>
      <c r="X12" s="60">
        <v>14239272</v>
      </c>
      <c r="Y12" s="60">
        <v>-8060872</v>
      </c>
      <c r="Z12" s="140">
        <v>-56.61</v>
      </c>
      <c r="AA12" s="155">
        <v>14239272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42245</v>
      </c>
      <c r="D15" s="156"/>
      <c r="E15" s="60">
        <v>7149000</v>
      </c>
      <c r="F15" s="60">
        <v>13592565</v>
      </c>
      <c r="G15" s="60"/>
      <c r="H15" s="60">
        <v>857280</v>
      </c>
      <c r="I15" s="60">
        <v>24800</v>
      </c>
      <c r="J15" s="60">
        <v>882080</v>
      </c>
      <c r="K15" s="60">
        <v>2277185</v>
      </c>
      <c r="L15" s="60"/>
      <c r="M15" s="60">
        <v>29000</v>
      </c>
      <c r="N15" s="60">
        <v>2306185</v>
      </c>
      <c r="O15" s="60">
        <v>28000</v>
      </c>
      <c r="P15" s="60">
        <v>120400</v>
      </c>
      <c r="Q15" s="60">
        <v>151871</v>
      </c>
      <c r="R15" s="60">
        <v>300271</v>
      </c>
      <c r="S15" s="60">
        <v>520610</v>
      </c>
      <c r="T15" s="60"/>
      <c r="U15" s="60">
        <v>2735737</v>
      </c>
      <c r="V15" s="60">
        <v>3256347</v>
      </c>
      <c r="W15" s="60">
        <v>6744883</v>
      </c>
      <c r="X15" s="60">
        <v>13592565</v>
      </c>
      <c r="Y15" s="60">
        <v>-6847682</v>
      </c>
      <c r="Z15" s="140">
        <v>-50.38</v>
      </c>
      <c r="AA15" s="155">
        <v>13592565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37132220</v>
      </c>
      <c r="D36" s="156">
        <f t="shared" si="4"/>
        <v>0</v>
      </c>
      <c r="E36" s="60">
        <f t="shared" si="4"/>
        <v>42849873</v>
      </c>
      <c r="F36" s="60">
        <f t="shared" si="4"/>
        <v>32809163</v>
      </c>
      <c r="G36" s="60">
        <f t="shared" si="4"/>
        <v>2342117</v>
      </c>
      <c r="H36" s="60">
        <f t="shared" si="4"/>
        <v>3212147</v>
      </c>
      <c r="I36" s="60">
        <f t="shared" si="4"/>
        <v>4076931</v>
      </c>
      <c r="J36" s="60">
        <f t="shared" si="4"/>
        <v>9631195</v>
      </c>
      <c r="K36" s="60">
        <f t="shared" si="4"/>
        <v>2116746</v>
      </c>
      <c r="L36" s="60">
        <f t="shared" si="4"/>
        <v>1049471</v>
      </c>
      <c r="M36" s="60">
        <f t="shared" si="4"/>
        <v>3393783</v>
      </c>
      <c r="N36" s="60">
        <f t="shared" si="4"/>
        <v>6560000</v>
      </c>
      <c r="O36" s="60">
        <f t="shared" si="4"/>
        <v>2217538</v>
      </c>
      <c r="P36" s="60">
        <f t="shared" si="4"/>
        <v>5207215</v>
      </c>
      <c r="Q36" s="60">
        <f t="shared" si="4"/>
        <v>2573098</v>
      </c>
      <c r="R36" s="60">
        <f t="shared" si="4"/>
        <v>9997851</v>
      </c>
      <c r="S36" s="60">
        <f t="shared" si="4"/>
        <v>1680423</v>
      </c>
      <c r="T36" s="60">
        <f t="shared" si="4"/>
        <v>5068564</v>
      </c>
      <c r="U36" s="60">
        <f t="shared" si="4"/>
        <v>2751304</v>
      </c>
      <c r="V36" s="60">
        <f t="shared" si="4"/>
        <v>9500291</v>
      </c>
      <c r="W36" s="60">
        <f t="shared" si="4"/>
        <v>35689337</v>
      </c>
      <c r="X36" s="60">
        <f t="shared" si="4"/>
        <v>32809163</v>
      </c>
      <c r="Y36" s="60">
        <f t="shared" si="4"/>
        <v>2880174</v>
      </c>
      <c r="Z36" s="140">
        <f aca="true" t="shared" si="5" ref="Z36:Z49">+IF(X36&lt;&gt;0,+(Y36/X36)*100,0)</f>
        <v>8.778565914650125</v>
      </c>
      <c r="AA36" s="155">
        <f>AA6+AA21</f>
        <v>32809163</v>
      </c>
    </row>
    <row r="37" spans="1:27" ht="13.5">
      <c r="A37" s="291" t="s">
        <v>206</v>
      </c>
      <c r="B37" s="142"/>
      <c r="C37" s="62">
        <f t="shared" si="4"/>
        <v>582267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234000</v>
      </c>
      <c r="M37" s="60">
        <f t="shared" si="4"/>
        <v>0</v>
      </c>
      <c r="N37" s="60">
        <f t="shared" si="4"/>
        <v>234000</v>
      </c>
      <c r="O37" s="60">
        <f t="shared" si="4"/>
        <v>0</v>
      </c>
      <c r="P37" s="60">
        <f t="shared" si="4"/>
        <v>83259</v>
      </c>
      <c r="Q37" s="60">
        <f t="shared" si="4"/>
        <v>0</v>
      </c>
      <c r="R37" s="60">
        <f t="shared" si="4"/>
        <v>83259</v>
      </c>
      <c r="S37" s="60">
        <f t="shared" si="4"/>
        <v>0</v>
      </c>
      <c r="T37" s="60">
        <f t="shared" si="4"/>
        <v>319200</v>
      </c>
      <c r="U37" s="60">
        <f t="shared" si="4"/>
        <v>0</v>
      </c>
      <c r="V37" s="60">
        <f t="shared" si="4"/>
        <v>319200</v>
      </c>
      <c r="W37" s="60">
        <f t="shared" si="4"/>
        <v>636459</v>
      </c>
      <c r="X37" s="60">
        <f t="shared" si="4"/>
        <v>0</v>
      </c>
      <c r="Y37" s="60">
        <f t="shared" si="4"/>
        <v>636459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37714487</v>
      </c>
      <c r="D41" s="294">
        <f t="shared" si="6"/>
        <v>0</v>
      </c>
      <c r="E41" s="295">
        <f t="shared" si="6"/>
        <v>42849873</v>
      </c>
      <c r="F41" s="295">
        <f t="shared" si="6"/>
        <v>32809163</v>
      </c>
      <c r="G41" s="295">
        <f t="shared" si="6"/>
        <v>2342117</v>
      </c>
      <c r="H41" s="295">
        <f t="shared" si="6"/>
        <v>3212147</v>
      </c>
      <c r="I41" s="295">
        <f t="shared" si="6"/>
        <v>4076931</v>
      </c>
      <c r="J41" s="295">
        <f t="shared" si="6"/>
        <v>9631195</v>
      </c>
      <c r="K41" s="295">
        <f t="shared" si="6"/>
        <v>2116746</v>
      </c>
      <c r="L41" s="295">
        <f t="shared" si="6"/>
        <v>1283471</v>
      </c>
      <c r="M41" s="295">
        <f t="shared" si="6"/>
        <v>3393783</v>
      </c>
      <c r="N41" s="295">
        <f t="shared" si="6"/>
        <v>6794000</v>
      </c>
      <c r="O41" s="295">
        <f t="shared" si="6"/>
        <v>2217538</v>
      </c>
      <c r="P41" s="295">
        <f t="shared" si="6"/>
        <v>5290474</v>
      </c>
      <c r="Q41" s="295">
        <f t="shared" si="6"/>
        <v>2573098</v>
      </c>
      <c r="R41" s="295">
        <f t="shared" si="6"/>
        <v>10081110</v>
      </c>
      <c r="S41" s="295">
        <f t="shared" si="6"/>
        <v>1680423</v>
      </c>
      <c r="T41" s="295">
        <f t="shared" si="6"/>
        <v>5387764</v>
      </c>
      <c r="U41" s="295">
        <f t="shared" si="6"/>
        <v>2751304</v>
      </c>
      <c r="V41" s="295">
        <f t="shared" si="6"/>
        <v>9819491</v>
      </c>
      <c r="W41" s="295">
        <f t="shared" si="6"/>
        <v>36325796</v>
      </c>
      <c r="X41" s="295">
        <f t="shared" si="6"/>
        <v>32809163</v>
      </c>
      <c r="Y41" s="295">
        <f t="shared" si="6"/>
        <v>3516633</v>
      </c>
      <c r="Z41" s="296">
        <f t="shared" si="5"/>
        <v>10.7184477702159</v>
      </c>
      <c r="AA41" s="297">
        <f>SUM(AA36:AA40)</f>
        <v>32809163</v>
      </c>
    </row>
    <row r="42" spans="1:27" ht="13.5">
      <c r="A42" s="298" t="s">
        <v>211</v>
      </c>
      <c r="B42" s="136"/>
      <c r="C42" s="95">
        <f aca="true" t="shared" si="7" ref="C42:Y48">C12+C27</f>
        <v>9034809</v>
      </c>
      <c r="D42" s="129">
        <f t="shared" si="7"/>
        <v>0</v>
      </c>
      <c r="E42" s="54">
        <f t="shared" si="7"/>
        <v>2700000</v>
      </c>
      <c r="F42" s="54">
        <f t="shared" si="7"/>
        <v>14239272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234000</v>
      </c>
      <c r="M42" s="54">
        <f t="shared" si="7"/>
        <v>897503</v>
      </c>
      <c r="N42" s="54">
        <f t="shared" si="7"/>
        <v>1131503</v>
      </c>
      <c r="O42" s="54">
        <f t="shared" si="7"/>
        <v>0</v>
      </c>
      <c r="P42" s="54">
        <f t="shared" si="7"/>
        <v>128059</v>
      </c>
      <c r="Q42" s="54">
        <f t="shared" si="7"/>
        <v>299210</v>
      </c>
      <c r="R42" s="54">
        <f t="shared" si="7"/>
        <v>427269</v>
      </c>
      <c r="S42" s="54">
        <f t="shared" si="7"/>
        <v>0</v>
      </c>
      <c r="T42" s="54">
        <f t="shared" si="7"/>
        <v>788438</v>
      </c>
      <c r="U42" s="54">
        <f t="shared" si="7"/>
        <v>3831190</v>
      </c>
      <c r="V42" s="54">
        <f t="shared" si="7"/>
        <v>4619628</v>
      </c>
      <c r="W42" s="54">
        <f t="shared" si="7"/>
        <v>6178400</v>
      </c>
      <c r="X42" s="54">
        <f t="shared" si="7"/>
        <v>14239272</v>
      </c>
      <c r="Y42" s="54">
        <f t="shared" si="7"/>
        <v>-8060872</v>
      </c>
      <c r="Z42" s="184">
        <f t="shared" si="5"/>
        <v>-56.61014130497682</v>
      </c>
      <c r="AA42" s="130">
        <f aca="true" t="shared" si="8" ref="AA42:AA48">AA12+AA27</f>
        <v>14239272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42245</v>
      </c>
      <c r="D45" s="129">
        <f t="shared" si="7"/>
        <v>0</v>
      </c>
      <c r="E45" s="54">
        <f t="shared" si="7"/>
        <v>7149000</v>
      </c>
      <c r="F45" s="54">
        <f t="shared" si="7"/>
        <v>13592565</v>
      </c>
      <c r="G45" s="54">
        <f t="shared" si="7"/>
        <v>0</v>
      </c>
      <c r="H45" s="54">
        <f t="shared" si="7"/>
        <v>857280</v>
      </c>
      <c r="I45" s="54">
        <f t="shared" si="7"/>
        <v>24800</v>
      </c>
      <c r="J45" s="54">
        <f t="shared" si="7"/>
        <v>882080</v>
      </c>
      <c r="K45" s="54">
        <f t="shared" si="7"/>
        <v>2277185</v>
      </c>
      <c r="L45" s="54">
        <f t="shared" si="7"/>
        <v>0</v>
      </c>
      <c r="M45" s="54">
        <f t="shared" si="7"/>
        <v>29000</v>
      </c>
      <c r="N45" s="54">
        <f t="shared" si="7"/>
        <v>2306185</v>
      </c>
      <c r="O45" s="54">
        <f t="shared" si="7"/>
        <v>28000</v>
      </c>
      <c r="P45" s="54">
        <f t="shared" si="7"/>
        <v>120400</v>
      </c>
      <c r="Q45" s="54">
        <f t="shared" si="7"/>
        <v>151871</v>
      </c>
      <c r="R45" s="54">
        <f t="shared" si="7"/>
        <v>300271</v>
      </c>
      <c r="S45" s="54">
        <f t="shared" si="7"/>
        <v>520610</v>
      </c>
      <c r="T45" s="54">
        <f t="shared" si="7"/>
        <v>0</v>
      </c>
      <c r="U45" s="54">
        <f t="shared" si="7"/>
        <v>2735737</v>
      </c>
      <c r="V45" s="54">
        <f t="shared" si="7"/>
        <v>3256347</v>
      </c>
      <c r="W45" s="54">
        <f t="shared" si="7"/>
        <v>6744883</v>
      </c>
      <c r="X45" s="54">
        <f t="shared" si="7"/>
        <v>13592565</v>
      </c>
      <c r="Y45" s="54">
        <f t="shared" si="7"/>
        <v>-6847682</v>
      </c>
      <c r="Z45" s="184">
        <f t="shared" si="5"/>
        <v>-50.378144228112944</v>
      </c>
      <c r="AA45" s="130">
        <f t="shared" si="8"/>
        <v>13592565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46791541</v>
      </c>
      <c r="D49" s="218">
        <f t="shared" si="9"/>
        <v>0</v>
      </c>
      <c r="E49" s="220">
        <f t="shared" si="9"/>
        <v>52698873</v>
      </c>
      <c r="F49" s="220">
        <f t="shared" si="9"/>
        <v>60641000</v>
      </c>
      <c r="G49" s="220">
        <f t="shared" si="9"/>
        <v>2342117</v>
      </c>
      <c r="H49" s="220">
        <f t="shared" si="9"/>
        <v>4069427</v>
      </c>
      <c r="I49" s="220">
        <f t="shared" si="9"/>
        <v>4101731</v>
      </c>
      <c r="J49" s="220">
        <f t="shared" si="9"/>
        <v>10513275</v>
      </c>
      <c r="K49" s="220">
        <f t="shared" si="9"/>
        <v>4393931</v>
      </c>
      <c r="L49" s="220">
        <f t="shared" si="9"/>
        <v>1517471</v>
      </c>
      <c r="M49" s="220">
        <f t="shared" si="9"/>
        <v>4320286</v>
      </c>
      <c r="N49" s="220">
        <f t="shared" si="9"/>
        <v>10231688</v>
      </c>
      <c r="O49" s="220">
        <f t="shared" si="9"/>
        <v>2245538</v>
      </c>
      <c r="P49" s="220">
        <f t="shared" si="9"/>
        <v>5538933</v>
      </c>
      <c r="Q49" s="220">
        <f t="shared" si="9"/>
        <v>3024179</v>
      </c>
      <c r="R49" s="220">
        <f t="shared" si="9"/>
        <v>10808650</v>
      </c>
      <c r="S49" s="220">
        <f t="shared" si="9"/>
        <v>2201033</v>
      </c>
      <c r="T49" s="220">
        <f t="shared" si="9"/>
        <v>6176202</v>
      </c>
      <c r="U49" s="220">
        <f t="shared" si="9"/>
        <v>9318231</v>
      </c>
      <c r="V49" s="220">
        <f t="shared" si="9"/>
        <v>17695466</v>
      </c>
      <c r="W49" s="220">
        <f t="shared" si="9"/>
        <v>49249079</v>
      </c>
      <c r="X49" s="220">
        <f t="shared" si="9"/>
        <v>60641000</v>
      </c>
      <c r="Y49" s="220">
        <f t="shared" si="9"/>
        <v>-11391921</v>
      </c>
      <c r="Z49" s="221">
        <f t="shared" si="5"/>
        <v>-18.785839613462837</v>
      </c>
      <c r="AA49" s="222">
        <f>SUM(AA41:AA48)</f>
        <v>60641000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1205000</v>
      </c>
      <c r="D51" s="129">
        <f t="shared" si="10"/>
        <v>0</v>
      </c>
      <c r="E51" s="54">
        <f t="shared" si="10"/>
        <v>4577405</v>
      </c>
      <c r="F51" s="54">
        <f t="shared" si="10"/>
        <v>4788231</v>
      </c>
      <c r="G51" s="54">
        <f t="shared" si="10"/>
        <v>117489</v>
      </c>
      <c r="H51" s="54">
        <f t="shared" si="10"/>
        <v>8062</v>
      </c>
      <c r="I51" s="54">
        <f t="shared" si="10"/>
        <v>46807</v>
      </c>
      <c r="J51" s="54">
        <f t="shared" si="10"/>
        <v>172358</v>
      </c>
      <c r="K51" s="54">
        <f t="shared" si="10"/>
        <v>326261</v>
      </c>
      <c r="L51" s="54">
        <f t="shared" si="10"/>
        <v>150680</v>
      </c>
      <c r="M51" s="54">
        <f t="shared" si="10"/>
        <v>112606</v>
      </c>
      <c r="N51" s="54">
        <f t="shared" si="10"/>
        <v>589547</v>
      </c>
      <c r="O51" s="54">
        <f t="shared" si="10"/>
        <v>101283</v>
      </c>
      <c r="P51" s="54">
        <f t="shared" si="10"/>
        <v>36746</v>
      </c>
      <c r="Q51" s="54">
        <f t="shared" si="10"/>
        <v>490276</v>
      </c>
      <c r="R51" s="54">
        <f t="shared" si="10"/>
        <v>628305</v>
      </c>
      <c r="S51" s="54">
        <f t="shared" si="10"/>
        <v>89714</v>
      </c>
      <c r="T51" s="54">
        <f t="shared" si="10"/>
        <v>142775</v>
      </c>
      <c r="U51" s="54">
        <f t="shared" si="10"/>
        <v>638859</v>
      </c>
      <c r="V51" s="54">
        <f t="shared" si="10"/>
        <v>871348</v>
      </c>
      <c r="W51" s="54">
        <f t="shared" si="10"/>
        <v>2261558</v>
      </c>
      <c r="X51" s="54">
        <f t="shared" si="10"/>
        <v>4788231</v>
      </c>
      <c r="Y51" s="54">
        <f t="shared" si="10"/>
        <v>-2526673</v>
      </c>
      <c r="Z51" s="184">
        <f>+IF(X51&lt;&gt;0,+(Y51/X51)*100,0)</f>
        <v>-52.76840235986944</v>
      </c>
      <c r="AA51" s="130">
        <f>SUM(AA57:AA61)</f>
        <v>4788231</v>
      </c>
    </row>
    <row r="52" spans="1:27" ht="13.5">
      <c r="A52" s="310" t="s">
        <v>205</v>
      </c>
      <c r="B52" s="142"/>
      <c r="C52" s="62"/>
      <c r="D52" s="156"/>
      <c r="E52" s="60">
        <v>2150000</v>
      </c>
      <c r="F52" s="60">
        <v>2150000</v>
      </c>
      <c r="G52" s="60">
        <v>24000</v>
      </c>
      <c r="H52" s="60"/>
      <c r="I52" s="60"/>
      <c r="J52" s="60">
        <v>24000</v>
      </c>
      <c r="K52" s="60">
        <v>345</v>
      </c>
      <c r="L52" s="60">
        <v>450</v>
      </c>
      <c r="M52" s="60"/>
      <c r="N52" s="60">
        <v>795</v>
      </c>
      <c r="O52" s="60"/>
      <c r="P52" s="60">
        <v>12550</v>
      </c>
      <c r="Q52" s="60">
        <v>392277</v>
      </c>
      <c r="R52" s="60">
        <v>404827</v>
      </c>
      <c r="S52" s="60"/>
      <c r="T52" s="60"/>
      <c r="U52" s="60">
        <v>171150</v>
      </c>
      <c r="V52" s="60">
        <v>171150</v>
      </c>
      <c r="W52" s="60">
        <v>600772</v>
      </c>
      <c r="X52" s="60">
        <v>2150000</v>
      </c>
      <c r="Y52" s="60">
        <v>-1549228</v>
      </c>
      <c r="Z52" s="140">
        <v>-72.06</v>
      </c>
      <c r="AA52" s="155">
        <v>2150000</v>
      </c>
    </row>
    <row r="53" spans="1:27" ht="13.5">
      <c r="A53" s="310" t="s">
        <v>206</v>
      </c>
      <c r="B53" s="142"/>
      <c r="C53" s="62">
        <v>3000</v>
      </c>
      <c r="D53" s="156"/>
      <c r="E53" s="60">
        <v>720514</v>
      </c>
      <c r="F53" s="60">
        <v>720514</v>
      </c>
      <c r="G53" s="60"/>
      <c r="H53" s="60"/>
      <c r="I53" s="60"/>
      <c r="J53" s="60"/>
      <c r="K53" s="60">
        <v>172200</v>
      </c>
      <c r="L53" s="60">
        <v>127530</v>
      </c>
      <c r="M53" s="60"/>
      <c r="N53" s="60">
        <v>299730</v>
      </c>
      <c r="O53" s="60"/>
      <c r="P53" s="60"/>
      <c r="Q53" s="60"/>
      <c r="R53" s="60"/>
      <c r="S53" s="60"/>
      <c r="T53" s="60"/>
      <c r="U53" s="60"/>
      <c r="V53" s="60"/>
      <c r="W53" s="60">
        <v>299730</v>
      </c>
      <c r="X53" s="60">
        <v>720514</v>
      </c>
      <c r="Y53" s="60">
        <v>-420784</v>
      </c>
      <c r="Z53" s="140">
        <v>-58.4</v>
      </c>
      <c r="AA53" s="155">
        <v>720514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150000</v>
      </c>
      <c r="F56" s="60">
        <v>150000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>
        <v>439</v>
      </c>
      <c r="U56" s="60"/>
      <c r="V56" s="60">
        <v>439</v>
      </c>
      <c r="W56" s="60">
        <v>439</v>
      </c>
      <c r="X56" s="60">
        <v>150000</v>
      </c>
      <c r="Y56" s="60">
        <v>-149561</v>
      </c>
      <c r="Z56" s="140">
        <v>-99.71</v>
      </c>
      <c r="AA56" s="155">
        <v>150000</v>
      </c>
    </row>
    <row r="57" spans="1:27" ht="13.5">
      <c r="A57" s="138" t="s">
        <v>210</v>
      </c>
      <c r="B57" s="142"/>
      <c r="C57" s="293">
        <f aca="true" t="shared" si="11" ref="C57:Y57">SUM(C52:C56)</f>
        <v>3000</v>
      </c>
      <c r="D57" s="294">
        <f t="shared" si="11"/>
        <v>0</v>
      </c>
      <c r="E57" s="295">
        <f t="shared" si="11"/>
        <v>3020514</v>
      </c>
      <c r="F57" s="295">
        <f t="shared" si="11"/>
        <v>3020514</v>
      </c>
      <c r="G57" s="295">
        <f t="shared" si="11"/>
        <v>24000</v>
      </c>
      <c r="H57" s="295">
        <f t="shared" si="11"/>
        <v>0</v>
      </c>
      <c r="I57" s="295">
        <f t="shared" si="11"/>
        <v>0</v>
      </c>
      <c r="J57" s="295">
        <f t="shared" si="11"/>
        <v>24000</v>
      </c>
      <c r="K57" s="295">
        <f t="shared" si="11"/>
        <v>172545</v>
      </c>
      <c r="L57" s="295">
        <f t="shared" si="11"/>
        <v>127980</v>
      </c>
      <c r="M57" s="295">
        <f t="shared" si="11"/>
        <v>0</v>
      </c>
      <c r="N57" s="295">
        <f t="shared" si="11"/>
        <v>300525</v>
      </c>
      <c r="O57" s="295">
        <f t="shared" si="11"/>
        <v>0</v>
      </c>
      <c r="P57" s="295">
        <f t="shared" si="11"/>
        <v>12550</v>
      </c>
      <c r="Q57" s="295">
        <f t="shared" si="11"/>
        <v>392277</v>
      </c>
      <c r="R57" s="295">
        <f t="shared" si="11"/>
        <v>404827</v>
      </c>
      <c r="S57" s="295">
        <f t="shared" si="11"/>
        <v>0</v>
      </c>
      <c r="T57" s="295">
        <f t="shared" si="11"/>
        <v>439</v>
      </c>
      <c r="U57" s="295">
        <f t="shared" si="11"/>
        <v>171150</v>
      </c>
      <c r="V57" s="295">
        <f t="shared" si="11"/>
        <v>171589</v>
      </c>
      <c r="W57" s="295">
        <f t="shared" si="11"/>
        <v>900941</v>
      </c>
      <c r="X57" s="295">
        <f t="shared" si="11"/>
        <v>3020514</v>
      </c>
      <c r="Y57" s="295">
        <f t="shared" si="11"/>
        <v>-2119573</v>
      </c>
      <c r="Z57" s="296">
        <f>+IF(X57&lt;&gt;0,+(Y57/X57)*100,0)</f>
        <v>-70.17259314143222</v>
      </c>
      <c r="AA57" s="297">
        <f>SUM(AA52:AA56)</f>
        <v>3020514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>
        <v>59280</v>
      </c>
      <c r="V59" s="275">
        <v>59280</v>
      </c>
      <c r="W59" s="275">
        <v>59280</v>
      </c>
      <c r="X59" s="275"/>
      <c r="Y59" s="275">
        <v>59280</v>
      </c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1202000</v>
      </c>
      <c r="D61" s="156"/>
      <c r="E61" s="60">
        <v>1556891</v>
      </c>
      <c r="F61" s="60">
        <v>1767717</v>
      </c>
      <c r="G61" s="60">
        <v>93489</v>
      </c>
      <c r="H61" s="60">
        <v>8062</v>
      </c>
      <c r="I61" s="60">
        <v>46807</v>
      </c>
      <c r="J61" s="60">
        <v>148358</v>
      </c>
      <c r="K61" s="60">
        <v>153716</v>
      </c>
      <c r="L61" s="60">
        <v>22700</v>
      </c>
      <c r="M61" s="60">
        <v>112606</v>
      </c>
      <c r="N61" s="60">
        <v>289022</v>
      </c>
      <c r="O61" s="60">
        <v>101283</v>
      </c>
      <c r="P61" s="60">
        <v>24196</v>
      </c>
      <c r="Q61" s="60">
        <v>97999</v>
      </c>
      <c r="R61" s="60">
        <v>223478</v>
      </c>
      <c r="S61" s="60">
        <v>89714</v>
      </c>
      <c r="T61" s="60">
        <v>142336</v>
      </c>
      <c r="U61" s="60">
        <v>408429</v>
      </c>
      <c r="V61" s="60">
        <v>640479</v>
      </c>
      <c r="W61" s="60">
        <v>1301337</v>
      </c>
      <c r="X61" s="60">
        <v>1767717</v>
      </c>
      <c r="Y61" s="60">
        <v>-466380</v>
      </c>
      <c r="Z61" s="140">
        <v>-26.38</v>
      </c>
      <c r="AA61" s="155">
        <v>1767717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4577405</v>
      </c>
      <c r="F68" s="60">
        <v>4788231</v>
      </c>
      <c r="G68" s="60">
        <v>117488</v>
      </c>
      <c r="H68" s="60">
        <v>8062</v>
      </c>
      <c r="I68" s="60">
        <v>46807</v>
      </c>
      <c r="J68" s="60">
        <v>172357</v>
      </c>
      <c r="K68" s="60">
        <v>326260</v>
      </c>
      <c r="L68" s="60">
        <v>150680</v>
      </c>
      <c r="M68" s="60">
        <v>112605</v>
      </c>
      <c r="N68" s="60">
        <v>589545</v>
      </c>
      <c r="O68" s="60">
        <v>101283</v>
      </c>
      <c r="P68" s="60">
        <v>36746</v>
      </c>
      <c r="Q68" s="60">
        <v>490276</v>
      </c>
      <c r="R68" s="60">
        <v>628305</v>
      </c>
      <c r="S68" s="60">
        <v>89713</v>
      </c>
      <c r="T68" s="60"/>
      <c r="U68" s="60">
        <v>638858</v>
      </c>
      <c r="V68" s="60">
        <v>728571</v>
      </c>
      <c r="W68" s="60">
        <v>2118778</v>
      </c>
      <c r="X68" s="60">
        <v>4788231</v>
      </c>
      <c r="Y68" s="60">
        <v>-2669453</v>
      </c>
      <c r="Z68" s="140">
        <v>-55.75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4577405</v>
      </c>
      <c r="F69" s="220">
        <f t="shared" si="12"/>
        <v>4788231</v>
      </c>
      <c r="G69" s="220">
        <f t="shared" si="12"/>
        <v>117488</v>
      </c>
      <c r="H69" s="220">
        <f t="shared" si="12"/>
        <v>8062</v>
      </c>
      <c r="I69" s="220">
        <f t="shared" si="12"/>
        <v>46807</v>
      </c>
      <c r="J69" s="220">
        <f t="shared" si="12"/>
        <v>172357</v>
      </c>
      <c r="K69" s="220">
        <f t="shared" si="12"/>
        <v>326260</v>
      </c>
      <c r="L69" s="220">
        <f t="shared" si="12"/>
        <v>150680</v>
      </c>
      <c r="M69" s="220">
        <f t="shared" si="12"/>
        <v>112605</v>
      </c>
      <c r="N69" s="220">
        <f t="shared" si="12"/>
        <v>589545</v>
      </c>
      <c r="O69" s="220">
        <f t="shared" si="12"/>
        <v>101283</v>
      </c>
      <c r="P69" s="220">
        <f t="shared" si="12"/>
        <v>36746</v>
      </c>
      <c r="Q69" s="220">
        <f t="shared" si="12"/>
        <v>490276</v>
      </c>
      <c r="R69" s="220">
        <f t="shared" si="12"/>
        <v>628305</v>
      </c>
      <c r="S69" s="220">
        <f t="shared" si="12"/>
        <v>89713</v>
      </c>
      <c r="T69" s="220">
        <f t="shared" si="12"/>
        <v>0</v>
      </c>
      <c r="U69" s="220">
        <f t="shared" si="12"/>
        <v>638858</v>
      </c>
      <c r="V69" s="220">
        <f t="shared" si="12"/>
        <v>728571</v>
      </c>
      <c r="W69" s="220">
        <f t="shared" si="12"/>
        <v>2118778</v>
      </c>
      <c r="X69" s="220">
        <f t="shared" si="12"/>
        <v>4788231</v>
      </c>
      <c r="Y69" s="220">
        <f t="shared" si="12"/>
        <v>-2669453</v>
      </c>
      <c r="Z69" s="221">
        <f>+IF(X69&lt;&gt;0,+(Y69/X69)*100,0)</f>
        <v>-55.75029692594195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37714487</v>
      </c>
      <c r="D5" s="357">
        <f t="shared" si="0"/>
        <v>0</v>
      </c>
      <c r="E5" s="356">
        <f t="shared" si="0"/>
        <v>42849873</v>
      </c>
      <c r="F5" s="358">
        <f t="shared" si="0"/>
        <v>32809163</v>
      </c>
      <c r="G5" s="358">
        <f t="shared" si="0"/>
        <v>2342117</v>
      </c>
      <c r="H5" s="356">
        <f t="shared" si="0"/>
        <v>3212147</v>
      </c>
      <c r="I5" s="356">
        <f t="shared" si="0"/>
        <v>4076931</v>
      </c>
      <c r="J5" s="358">
        <f t="shared" si="0"/>
        <v>9631195</v>
      </c>
      <c r="K5" s="358">
        <f t="shared" si="0"/>
        <v>2116746</v>
      </c>
      <c r="L5" s="356">
        <f t="shared" si="0"/>
        <v>1283471</v>
      </c>
      <c r="M5" s="356">
        <f t="shared" si="0"/>
        <v>3393783</v>
      </c>
      <c r="N5" s="358">
        <f t="shared" si="0"/>
        <v>6794000</v>
      </c>
      <c r="O5" s="358">
        <f t="shared" si="0"/>
        <v>2217538</v>
      </c>
      <c r="P5" s="356">
        <f t="shared" si="0"/>
        <v>5290474</v>
      </c>
      <c r="Q5" s="356">
        <f t="shared" si="0"/>
        <v>2573098</v>
      </c>
      <c r="R5" s="358">
        <f t="shared" si="0"/>
        <v>10081110</v>
      </c>
      <c r="S5" s="358">
        <f t="shared" si="0"/>
        <v>1680423</v>
      </c>
      <c r="T5" s="356">
        <f t="shared" si="0"/>
        <v>5387764</v>
      </c>
      <c r="U5" s="356">
        <f t="shared" si="0"/>
        <v>2751304</v>
      </c>
      <c r="V5" s="358">
        <f t="shared" si="0"/>
        <v>9819491</v>
      </c>
      <c r="W5" s="358">
        <f t="shared" si="0"/>
        <v>36325796</v>
      </c>
      <c r="X5" s="356">
        <f t="shared" si="0"/>
        <v>32809163</v>
      </c>
      <c r="Y5" s="358">
        <f t="shared" si="0"/>
        <v>3516633</v>
      </c>
      <c r="Z5" s="359">
        <f>+IF(X5&lt;&gt;0,+(Y5/X5)*100,0)</f>
        <v>10.7184477702159</v>
      </c>
      <c r="AA5" s="360">
        <f>+AA6+AA8+AA11+AA13+AA15</f>
        <v>32809163</v>
      </c>
    </row>
    <row r="6" spans="1:27" ht="13.5">
      <c r="A6" s="361" t="s">
        <v>205</v>
      </c>
      <c r="B6" s="142"/>
      <c r="C6" s="60">
        <f>+C7</f>
        <v>37132220</v>
      </c>
      <c r="D6" s="340">
        <f aca="true" t="shared" si="1" ref="D6:AA6">+D7</f>
        <v>0</v>
      </c>
      <c r="E6" s="60">
        <f t="shared" si="1"/>
        <v>42849873</v>
      </c>
      <c r="F6" s="59">
        <f t="shared" si="1"/>
        <v>32809163</v>
      </c>
      <c r="G6" s="59">
        <f t="shared" si="1"/>
        <v>2342117</v>
      </c>
      <c r="H6" s="60">
        <f t="shared" si="1"/>
        <v>3212147</v>
      </c>
      <c r="I6" s="60">
        <f t="shared" si="1"/>
        <v>4076931</v>
      </c>
      <c r="J6" s="59">
        <f t="shared" si="1"/>
        <v>9631195</v>
      </c>
      <c r="K6" s="59">
        <f t="shared" si="1"/>
        <v>2116746</v>
      </c>
      <c r="L6" s="60">
        <f t="shared" si="1"/>
        <v>1049471</v>
      </c>
      <c r="M6" s="60">
        <f t="shared" si="1"/>
        <v>3393783</v>
      </c>
      <c r="N6" s="59">
        <f t="shared" si="1"/>
        <v>6560000</v>
      </c>
      <c r="O6" s="59">
        <f t="shared" si="1"/>
        <v>2217538</v>
      </c>
      <c r="P6" s="60">
        <f t="shared" si="1"/>
        <v>5207215</v>
      </c>
      <c r="Q6" s="60">
        <f t="shared" si="1"/>
        <v>2573098</v>
      </c>
      <c r="R6" s="59">
        <f t="shared" si="1"/>
        <v>9997851</v>
      </c>
      <c r="S6" s="59">
        <f t="shared" si="1"/>
        <v>1680423</v>
      </c>
      <c r="T6" s="60">
        <f t="shared" si="1"/>
        <v>5068564</v>
      </c>
      <c r="U6" s="60">
        <f t="shared" si="1"/>
        <v>2751304</v>
      </c>
      <c r="V6" s="59">
        <f t="shared" si="1"/>
        <v>9500291</v>
      </c>
      <c r="W6" s="59">
        <f t="shared" si="1"/>
        <v>35689337</v>
      </c>
      <c r="X6" s="60">
        <f t="shared" si="1"/>
        <v>32809163</v>
      </c>
      <c r="Y6" s="59">
        <f t="shared" si="1"/>
        <v>2880174</v>
      </c>
      <c r="Z6" s="61">
        <f>+IF(X6&lt;&gt;0,+(Y6/X6)*100,0)</f>
        <v>8.778565914650125</v>
      </c>
      <c r="AA6" s="62">
        <f t="shared" si="1"/>
        <v>32809163</v>
      </c>
    </row>
    <row r="7" spans="1:27" ht="13.5">
      <c r="A7" s="291" t="s">
        <v>229</v>
      </c>
      <c r="B7" s="142"/>
      <c r="C7" s="60">
        <v>37132220</v>
      </c>
      <c r="D7" s="340"/>
      <c r="E7" s="60">
        <v>42849873</v>
      </c>
      <c r="F7" s="59">
        <v>32809163</v>
      </c>
      <c r="G7" s="59">
        <v>2342117</v>
      </c>
      <c r="H7" s="60">
        <v>3212147</v>
      </c>
      <c r="I7" s="60">
        <v>4076931</v>
      </c>
      <c r="J7" s="59">
        <v>9631195</v>
      </c>
      <c r="K7" s="59">
        <v>2116746</v>
      </c>
      <c r="L7" s="60">
        <v>1049471</v>
      </c>
      <c r="M7" s="60">
        <v>3393783</v>
      </c>
      <c r="N7" s="59">
        <v>6560000</v>
      </c>
      <c r="O7" s="59">
        <v>2217538</v>
      </c>
      <c r="P7" s="60">
        <v>5207215</v>
      </c>
      <c r="Q7" s="60">
        <v>2573098</v>
      </c>
      <c r="R7" s="59">
        <v>9997851</v>
      </c>
      <c r="S7" s="59">
        <v>1680423</v>
      </c>
      <c r="T7" s="60">
        <v>5068564</v>
      </c>
      <c r="U7" s="60">
        <v>2751304</v>
      </c>
      <c r="V7" s="59">
        <v>9500291</v>
      </c>
      <c r="W7" s="59">
        <v>35689337</v>
      </c>
      <c r="X7" s="60">
        <v>32809163</v>
      </c>
      <c r="Y7" s="59">
        <v>2880174</v>
      </c>
      <c r="Z7" s="61">
        <v>8.78</v>
      </c>
      <c r="AA7" s="62">
        <v>32809163</v>
      </c>
    </row>
    <row r="8" spans="1:27" ht="13.5">
      <c r="A8" s="361" t="s">
        <v>206</v>
      </c>
      <c r="B8" s="142"/>
      <c r="C8" s="60">
        <f aca="true" t="shared" si="2" ref="C8:Y8">SUM(C9:C10)</f>
        <v>582267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234000</v>
      </c>
      <c r="M8" s="60">
        <f t="shared" si="2"/>
        <v>0</v>
      </c>
      <c r="N8" s="59">
        <f t="shared" si="2"/>
        <v>234000</v>
      </c>
      <c r="O8" s="59">
        <f t="shared" si="2"/>
        <v>0</v>
      </c>
      <c r="P8" s="60">
        <f t="shared" si="2"/>
        <v>83259</v>
      </c>
      <c r="Q8" s="60">
        <f t="shared" si="2"/>
        <v>0</v>
      </c>
      <c r="R8" s="59">
        <f t="shared" si="2"/>
        <v>83259</v>
      </c>
      <c r="S8" s="59">
        <f t="shared" si="2"/>
        <v>0</v>
      </c>
      <c r="T8" s="60">
        <f t="shared" si="2"/>
        <v>319200</v>
      </c>
      <c r="U8" s="60">
        <f t="shared" si="2"/>
        <v>0</v>
      </c>
      <c r="V8" s="59">
        <f t="shared" si="2"/>
        <v>319200</v>
      </c>
      <c r="W8" s="59">
        <f t="shared" si="2"/>
        <v>636459</v>
      </c>
      <c r="X8" s="60">
        <f t="shared" si="2"/>
        <v>0</v>
      </c>
      <c r="Y8" s="59">
        <f t="shared" si="2"/>
        <v>636459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582267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234000</v>
      </c>
      <c r="M10" s="60"/>
      <c r="N10" s="59">
        <v>234000</v>
      </c>
      <c r="O10" s="59"/>
      <c r="P10" s="60">
        <v>83259</v>
      </c>
      <c r="Q10" s="60"/>
      <c r="R10" s="59">
        <v>83259</v>
      </c>
      <c r="S10" s="59"/>
      <c r="T10" s="60">
        <v>319200</v>
      </c>
      <c r="U10" s="60"/>
      <c r="V10" s="59">
        <v>319200</v>
      </c>
      <c r="W10" s="59">
        <v>636459</v>
      </c>
      <c r="X10" s="60"/>
      <c r="Y10" s="59">
        <v>636459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9034809</v>
      </c>
      <c r="D22" s="344">
        <f t="shared" si="6"/>
        <v>0</v>
      </c>
      <c r="E22" s="343">
        <f t="shared" si="6"/>
        <v>2700000</v>
      </c>
      <c r="F22" s="345">
        <f t="shared" si="6"/>
        <v>14239272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234000</v>
      </c>
      <c r="M22" s="343">
        <f t="shared" si="6"/>
        <v>897503</v>
      </c>
      <c r="N22" s="345">
        <f t="shared" si="6"/>
        <v>1131503</v>
      </c>
      <c r="O22" s="345">
        <f t="shared" si="6"/>
        <v>0</v>
      </c>
      <c r="P22" s="343">
        <f t="shared" si="6"/>
        <v>128059</v>
      </c>
      <c r="Q22" s="343">
        <f t="shared" si="6"/>
        <v>299210</v>
      </c>
      <c r="R22" s="345">
        <f t="shared" si="6"/>
        <v>427269</v>
      </c>
      <c r="S22" s="345">
        <f t="shared" si="6"/>
        <v>0</v>
      </c>
      <c r="T22" s="343">
        <f t="shared" si="6"/>
        <v>788438</v>
      </c>
      <c r="U22" s="343">
        <f t="shared" si="6"/>
        <v>3831190</v>
      </c>
      <c r="V22" s="345">
        <f t="shared" si="6"/>
        <v>4619628</v>
      </c>
      <c r="W22" s="345">
        <f t="shared" si="6"/>
        <v>6178400</v>
      </c>
      <c r="X22" s="343">
        <f t="shared" si="6"/>
        <v>14239272</v>
      </c>
      <c r="Y22" s="345">
        <f t="shared" si="6"/>
        <v>-8060872</v>
      </c>
      <c r="Z22" s="336">
        <f>+IF(X22&lt;&gt;0,+(Y22/X22)*100,0)</f>
        <v>-56.61014130497682</v>
      </c>
      <c r="AA22" s="350">
        <f>SUM(AA23:AA32)</f>
        <v>14239272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2700000</v>
      </c>
      <c r="F24" s="59">
        <v>12238950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12238950</v>
      </c>
      <c r="Y24" s="59">
        <v>-12238950</v>
      </c>
      <c r="Z24" s="61">
        <v>-100</v>
      </c>
      <c r="AA24" s="62">
        <v>12238950</v>
      </c>
    </row>
    <row r="25" spans="1:27" ht="13.5">
      <c r="A25" s="361" t="s">
        <v>239</v>
      </c>
      <c r="B25" s="142"/>
      <c r="C25" s="60">
        <v>9034809</v>
      </c>
      <c r="D25" s="340"/>
      <c r="E25" s="60"/>
      <c r="F25" s="59">
        <v>1650000</v>
      </c>
      <c r="G25" s="59"/>
      <c r="H25" s="60"/>
      <c r="I25" s="60"/>
      <c r="J25" s="59"/>
      <c r="K25" s="59"/>
      <c r="L25" s="60">
        <v>234000</v>
      </c>
      <c r="M25" s="60">
        <v>897503</v>
      </c>
      <c r="N25" s="59">
        <v>1131503</v>
      </c>
      <c r="O25" s="59"/>
      <c r="P25" s="60">
        <v>128059</v>
      </c>
      <c r="Q25" s="60">
        <v>299210</v>
      </c>
      <c r="R25" s="59">
        <v>427269</v>
      </c>
      <c r="S25" s="59"/>
      <c r="T25" s="60">
        <v>788438</v>
      </c>
      <c r="U25" s="60">
        <v>3831190</v>
      </c>
      <c r="V25" s="59">
        <v>4619628</v>
      </c>
      <c r="W25" s="59">
        <v>6178400</v>
      </c>
      <c r="X25" s="60">
        <v>1650000</v>
      </c>
      <c r="Y25" s="59">
        <v>4528400</v>
      </c>
      <c r="Z25" s="61">
        <v>274.45</v>
      </c>
      <c r="AA25" s="62">
        <v>1650000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>
        <v>350322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350322</v>
      </c>
      <c r="Y27" s="59">
        <v>-350322</v>
      </c>
      <c r="Z27" s="61">
        <v>-100</v>
      </c>
      <c r="AA27" s="62">
        <v>350322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42245</v>
      </c>
      <c r="D40" s="344">
        <f t="shared" si="9"/>
        <v>0</v>
      </c>
      <c r="E40" s="343">
        <f t="shared" si="9"/>
        <v>7149000</v>
      </c>
      <c r="F40" s="345">
        <f t="shared" si="9"/>
        <v>13592565</v>
      </c>
      <c r="G40" s="345">
        <f t="shared" si="9"/>
        <v>0</v>
      </c>
      <c r="H40" s="343">
        <f t="shared" si="9"/>
        <v>857280</v>
      </c>
      <c r="I40" s="343">
        <f t="shared" si="9"/>
        <v>24800</v>
      </c>
      <c r="J40" s="345">
        <f t="shared" si="9"/>
        <v>882080</v>
      </c>
      <c r="K40" s="345">
        <f t="shared" si="9"/>
        <v>2277185</v>
      </c>
      <c r="L40" s="343">
        <f t="shared" si="9"/>
        <v>0</v>
      </c>
      <c r="M40" s="343">
        <f t="shared" si="9"/>
        <v>29000</v>
      </c>
      <c r="N40" s="345">
        <f t="shared" si="9"/>
        <v>2306185</v>
      </c>
      <c r="O40" s="345">
        <f t="shared" si="9"/>
        <v>28000</v>
      </c>
      <c r="P40" s="343">
        <f t="shared" si="9"/>
        <v>120400</v>
      </c>
      <c r="Q40" s="343">
        <f t="shared" si="9"/>
        <v>151871</v>
      </c>
      <c r="R40" s="345">
        <f t="shared" si="9"/>
        <v>300271</v>
      </c>
      <c r="S40" s="345">
        <f t="shared" si="9"/>
        <v>520610</v>
      </c>
      <c r="T40" s="343">
        <f t="shared" si="9"/>
        <v>0</v>
      </c>
      <c r="U40" s="343">
        <f t="shared" si="9"/>
        <v>2735737</v>
      </c>
      <c r="V40" s="345">
        <f t="shared" si="9"/>
        <v>3256347</v>
      </c>
      <c r="W40" s="345">
        <f t="shared" si="9"/>
        <v>6744883</v>
      </c>
      <c r="X40" s="343">
        <f t="shared" si="9"/>
        <v>13592565</v>
      </c>
      <c r="Y40" s="345">
        <f t="shared" si="9"/>
        <v>-6847682</v>
      </c>
      <c r="Z40" s="336">
        <f>+IF(X40&lt;&gt;0,+(Y40/X40)*100,0)</f>
        <v>-50.378144228112944</v>
      </c>
      <c r="AA40" s="350">
        <f>SUM(AA41:AA49)</f>
        <v>13592565</v>
      </c>
    </row>
    <row r="41" spans="1:27" ht="13.5">
      <c r="A41" s="361" t="s">
        <v>248</v>
      </c>
      <c r="B41" s="142"/>
      <c r="C41" s="362"/>
      <c r="D41" s="363"/>
      <c r="E41" s="362">
        <v>2900000</v>
      </c>
      <c r="F41" s="364">
        <v>5554501</v>
      </c>
      <c r="G41" s="364"/>
      <c r="H41" s="362">
        <v>804420</v>
      </c>
      <c r="I41" s="362"/>
      <c r="J41" s="364">
        <v>804420</v>
      </c>
      <c r="K41" s="364">
        <v>2228131</v>
      </c>
      <c r="L41" s="362"/>
      <c r="M41" s="362"/>
      <c r="N41" s="364">
        <v>2228131</v>
      </c>
      <c r="O41" s="364"/>
      <c r="P41" s="362"/>
      <c r="Q41" s="362"/>
      <c r="R41" s="364"/>
      <c r="S41" s="364">
        <v>511294</v>
      </c>
      <c r="T41" s="362"/>
      <c r="U41" s="362">
        <v>2709237</v>
      </c>
      <c r="V41" s="364">
        <v>3220531</v>
      </c>
      <c r="W41" s="364">
        <v>6253082</v>
      </c>
      <c r="X41" s="362">
        <v>5554501</v>
      </c>
      <c r="Y41" s="364">
        <v>698581</v>
      </c>
      <c r="Z41" s="365">
        <v>12.58</v>
      </c>
      <c r="AA41" s="366">
        <v>5554501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2200000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33645</v>
      </c>
      <c r="D44" s="368"/>
      <c r="E44" s="54">
        <v>1199000</v>
      </c>
      <c r="F44" s="53">
        <v>1048000</v>
      </c>
      <c r="G44" s="53"/>
      <c r="H44" s="54">
        <v>52860</v>
      </c>
      <c r="I44" s="54">
        <v>24800</v>
      </c>
      <c r="J44" s="53">
        <v>77660</v>
      </c>
      <c r="K44" s="53">
        <v>19274</v>
      </c>
      <c r="L44" s="54"/>
      <c r="M44" s="54">
        <v>29000</v>
      </c>
      <c r="N44" s="53">
        <v>48274</v>
      </c>
      <c r="O44" s="53">
        <v>28000</v>
      </c>
      <c r="P44" s="54">
        <v>120400</v>
      </c>
      <c r="Q44" s="54">
        <v>151871</v>
      </c>
      <c r="R44" s="53">
        <v>300271</v>
      </c>
      <c r="S44" s="53">
        <v>9316</v>
      </c>
      <c r="T44" s="54"/>
      <c r="U44" s="54">
        <v>26500</v>
      </c>
      <c r="V44" s="53">
        <v>35816</v>
      </c>
      <c r="W44" s="53">
        <v>462021</v>
      </c>
      <c r="X44" s="54">
        <v>1048000</v>
      </c>
      <c r="Y44" s="53">
        <v>-585979</v>
      </c>
      <c r="Z44" s="94">
        <v>-55.91</v>
      </c>
      <c r="AA44" s="95">
        <v>1048000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250000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400000</v>
      </c>
      <c r="F48" s="53">
        <v>6790064</v>
      </c>
      <c r="G48" s="53"/>
      <c r="H48" s="54"/>
      <c r="I48" s="54"/>
      <c r="J48" s="53"/>
      <c r="K48" s="53">
        <v>29780</v>
      </c>
      <c r="L48" s="54"/>
      <c r="M48" s="54"/>
      <c r="N48" s="53">
        <v>29780</v>
      </c>
      <c r="O48" s="53"/>
      <c r="P48" s="54"/>
      <c r="Q48" s="54"/>
      <c r="R48" s="53"/>
      <c r="S48" s="53"/>
      <c r="T48" s="54"/>
      <c r="U48" s="54"/>
      <c r="V48" s="53"/>
      <c r="W48" s="53">
        <v>29780</v>
      </c>
      <c r="X48" s="54">
        <v>6790064</v>
      </c>
      <c r="Y48" s="53">
        <v>-6760284</v>
      </c>
      <c r="Z48" s="94">
        <v>-99.56</v>
      </c>
      <c r="AA48" s="95">
        <v>6790064</v>
      </c>
    </row>
    <row r="49" spans="1:27" ht="13.5">
      <c r="A49" s="361" t="s">
        <v>93</v>
      </c>
      <c r="B49" s="136"/>
      <c r="C49" s="54">
        <v>8600</v>
      </c>
      <c r="D49" s="368"/>
      <c r="E49" s="54">
        <v>200000</v>
      </c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46791541</v>
      </c>
      <c r="D60" s="346">
        <f t="shared" si="14"/>
        <v>0</v>
      </c>
      <c r="E60" s="219">
        <f t="shared" si="14"/>
        <v>52698873</v>
      </c>
      <c r="F60" s="264">
        <f t="shared" si="14"/>
        <v>60641000</v>
      </c>
      <c r="G60" s="264">
        <f t="shared" si="14"/>
        <v>2342117</v>
      </c>
      <c r="H60" s="219">
        <f t="shared" si="14"/>
        <v>4069427</v>
      </c>
      <c r="I60" s="219">
        <f t="shared" si="14"/>
        <v>4101731</v>
      </c>
      <c r="J60" s="264">
        <f t="shared" si="14"/>
        <v>10513275</v>
      </c>
      <c r="K60" s="264">
        <f t="shared" si="14"/>
        <v>4393931</v>
      </c>
      <c r="L60" s="219">
        <f t="shared" si="14"/>
        <v>1517471</v>
      </c>
      <c r="M60" s="219">
        <f t="shared" si="14"/>
        <v>4320286</v>
      </c>
      <c r="N60" s="264">
        <f t="shared" si="14"/>
        <v>10231688</v>
      </c>
      <c r="O60" s="264">
        <f t="shared" si="14"/>
        <v>2245538</v>
      </c>
      <c r="P60" s="219">
        <f t="shared" si="14"/>
        <v>5538933</v>
      </c>
      <c r="Q60" s="219">
        <f t="shared" si="14"/>
        <v>3024179</v>
      </c>
      <c r="R60" s="264">
        <f t="shared" si="14"/>
        <v>10808650</v>
      </c>
      <c r="S60" s="264">
        <f t="shared" si="14"/>
        <v>2201033</v>
      </c>
      <c r="T60" s="219">
        <f t="shared" si="14"/>
        <v>6176202</v>
      </c>
      <c r="U60" s="219">
        <f t="shared" si="14"/>
        <v>9318231</v>
      </c>
      <c r="V60" s="264">
        <f t="shared" si="14"/>
        <v>17695466</v>
      </c>
      <c r="W60" s="264">
        <f t="shared" si="14"/>
        <v>49249079</v>
      </c>
      <c r="X60" s="219">
        <f t="shared" si="14"/>
        <v>60641000</v>
      </c>
      <c r="Y60" s="264">
        <f t="shared" si="14"/>
        <v>-11391921</v>
      </c>
      <c r="Z60" s="337">
        <f>+IF(X60&lt;&gt;0,+(Y60/X60)*100,0)</f>
        <v>-18.785839613462837</v>
      </c>
      <c r="AA60" s="232">
        <f>+AA57+AA54+AA51+AA40+AA37+AA34+AA22+AA5</f>
        <v>60641000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2200000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>
        <v>2200000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2016-08-05T12:22:28Z</dcterms:created>
  <dcterms:modified xsi:type="dcterms:W3CDTF">2016-08-05T12:22:35Z</dcterms:modified>
  <cp:category/>
  <cp:version/>
  <cp:contentType/>
  <cp:contentStatus/>
</cp:coreProperties>
</file>