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<sst xmlns="http://schemas.openxmlformats.org/spreadsheetml/2006/main" count="857" uniqueCount="303">
  <si>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King Sabata Dalindyebo(EC157)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</si>
  <si>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</si>
  <si>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</si>
  <si>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</si>
  <si>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</si>
  <si>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</si>
  <si>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</si>
  <si>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</si>
  <si>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</si>
  <si>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</si>
  <si>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</si>
  <si>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</si>
  <si>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</si>
  <si>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</si>
  <si>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</si>
  <si>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</si>
  <si>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</si>
  <si>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</si>
  <si>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</si>
  <si>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</si>
  <si>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</si>
  <si>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</si>
  <si>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</si>
  <si>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</si>
  <si>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</si>
  <si>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</si>
  <si>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</si>
  <si>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</si>
  <si>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</si>
  <si>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</si>
  <si>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</si>
  <si>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</si>
  <si>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</si>
  <si>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</si>
  <si>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</si>
  <si>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</si>
  <si>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</si>
  <si>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</si>
  <si>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</si>
  <si>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</si>
  <si>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</si>
  <si>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</si>
  <si>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</si>
  <si>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</si>
  <si>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</si>
  <si>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</si>
  <si>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</si>
  <si>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</si>
  <si>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</si>
  <si>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</si>
  <si>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</si>
  <si>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</si>
  <si>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</si>
  <si>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</si>
  <si>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</si>
  <si>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</si>
  <si>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</si>
  <si>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</si>
  <si>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</si>
  <si>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</si>
  <si>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</si>
  <si>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</si>
  <si>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</si>
  <si>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</si>
  <si>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</si>
  <si>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</si>
  <si>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</si>
  <si>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</si>
  <si>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</si>
  <si>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</si>
  <si>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King Sabata Dalindyebo(EC157)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</si>
  <si>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</si>
  <si>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</si>
  <si>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</si>
  <si>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</si>
  <si>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</si>
  <si>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</si>
  <si>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</si>
  <si>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</si>
  <si>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</si>
  <si>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</si>
  <si>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</si>
  <si>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</si>
  <si>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</si>
  <si>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</si>
  <si>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</si>
  <si>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</si>
  <si>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</si>
  <si>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</si>
  <si>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</si>
  <si>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</si>
  <si>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</si>
  <si>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</si>
  <si>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</si>
  <si>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</si>
  <si>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</si>
  <si>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</si>
  <si>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</si>
  <si>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</si>
  <si>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</si>
  <si>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King Sabata Dalindyebo(EC157)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</si>
  <si>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</si>
  <si>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</si>
  <si>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</si>
  <si>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</si>
  <si>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</si>
  <si>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</si>
  <si>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</si>
  <si>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</si>
  <si>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</si>
  <si>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</si>
  <si>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</si>
  <si>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</si>
  <si>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</si>
  <si>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</si>
  <si>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</si>
  <si>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</si>
  <si>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</si>
  <si>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</si>
  <si>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</si>
  <si>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</si>
  <si>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</si>
  <si>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</si>
  <si>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</si>
  <si>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</si>
  <si>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</si>
  <si>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</si>
  <si>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</si>
  <si>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</si>
  <si>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King Sabata Dalindyebo(EC157)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</si>
  <si>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</si>
  <si>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</si>
  <si>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</si>
  <si>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</si>
  <si>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</si>
  <si>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</si>
  <si>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</si>
  <si>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</si>
  <si>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</si>
  <si>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</si>
  <si>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King Sabata Dalindyebo(EC157)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</si>
  <si>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</si>
  <si>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</si>
  <si>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</si>
  <si>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</si>
  <si>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</si>
  <si>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</si>
  <si>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</si>
  <si>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</si>
  <si>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</si>
  <si>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</si>
  <si>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</si>
  <si>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</si>
  <si>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</si>
  <si>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</si>
  <si>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</si>
  <si>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</si>
  <si>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</si>
  <si>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</si>
  <si>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</si>
  <si>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</si>
  <si>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</si>
  <si>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</si>
  <si>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</si>
  <si>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</si>
  <si>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</si>
  <si>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</si>
  <si>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</si>
  <si>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</si>
  <si>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</si>
  <si>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</si>
  <si>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</si>
  <si>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</si>
  <si>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</si>
  <si>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King Sabata Dalindyebo(EC157)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</si>
  <si>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</si>
  <si>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</si>
  <si>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</si>
  <si>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</si>
  <si>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</si>
  <si>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</si>
  <si>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</si>
  <si>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</si>
  <si>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</si>
  <si>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</si>
  <si>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</si>
  <si>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</si>
  <si>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</si>
  <si>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</si>
  <si>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</si>
  <si>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</si>
  <si>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</si>
  <si>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</si>
  <si>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</si>
  <si>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</si>
  <si>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</si>
  <si>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</si>
  <si>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</si>
  <si>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</si>
  <si>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</si>
  <si>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</si>
  <si>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</si>
  <si>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King Sabata Dalindyebo(EC157)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</si>
  <si>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</si>
  <si>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</si>
  <si>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</si>
  <si>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</si>
  <si>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</si>
  <si>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</si>
  <si>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</si>
  <si>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</si>
  <si>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</si>
  <si>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</si>
  <si>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</si>
  <si>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</si>
  <si>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</si>
  <si>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</si>
  <si>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</si>
  <si>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</si>
  <si>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</si>
  <si>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</si>
  <si>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</si>
  <si>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</si>
  <si>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</si>
  <si>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</si>
  <si>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</si>
  <si>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</si>
  <si>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King Sabata Dalindyebo(EC157)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</si>
  <si>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</si>
  <si>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</si>
  <si>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</si>
  <si>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</si>
  <si>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</si>
  <si>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</si>
  <si>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</si>
  <si>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</si>
  <si>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</si>
  <si>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</si>
  <si>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</si>
  <si>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</si>
  <si>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</si>
  <si>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</si>
  <si>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</si>
  <si>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</si>
  <si>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</si>
  <si>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</si>
  <si>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</si>
  <si>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</si>
  <si>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</si>
  <si>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</si>
  <si>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</si>
  <si>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</si>
  <si>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</si>
  <si>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</si>
  <si>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</si>
  <si>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</si>
  <si>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</si>
  <si>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</si>
  <si>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</si>
  <si>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</si>
  <si>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</si>
  <si>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</si>
  <si>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</si>
  <si>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King Sabata Dalindyebo(EC157)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</si>
  <si>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</si>
  <si>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</si>
  <si>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King Sabata Dalindyebo(EC157)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</si>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</sst>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166333200</v>
      </c>
      <c r="C5" s="19">
        <v>0</v>
      </c>
      <c r="D5" s="59">
        <v>169602451</v>
      </c>
      <c r="E5" s="60">
        <v>169602951</v>
      </c>
      <c r="F5" s="60">
        <v>171596902</v>
      </c>
      <c r="G5" s="60">
        <v>373545</v>
      </c>
      <c r="H5" s="60">
        <v>-41383</v>
      </c>
      <c r="I5" s="60">
        <v>171929064</v>
      </c>
      <c r="J5" s="60">
        <v>-28457</v>
      </c>
      <c r="K5" s="60">
        <v>-455820</v>
      </c>
      <c r="L5" s="60">
        <v>86450</v>
      </c>
      <c r="M5" s="60">
        <v>-397827</v>
      </c>
      <c r="N5" s="60">
        <v>-765612</v>
      </c>
      <c r="O5" s="60">
        <v>-24855</v>
      </c>
      <c r="P5" s="60">
        <v>-98884</v>
      </c>
      <c r="Q5" s="60">
        <v>-889351</v>
      </c>
      <c r="R5" s="60">
        <v>8473844</v>
      </c>
      <c r="S5" s="60">
        <v>-347887</v>
      </c>
      <c r="T5" s="60">
        <v>62160</v>
      </c>
      <c r="U5" s="60">
        <v>8188117</v>
      </c>
      <c r="V5" s="60">
        <v>178830003</v>
      </c>
      <c r="W5" s="60">
        <v>169602947</v>
      </c>
      <c r="X5" s="60">
        <v>9227056</v>
      </c>
      <c r="Y5" s="61">
        <v>5.44</v>
      </c>
      <c r="Z5" s="62">
        <v>169602951</v>
      </c>
    </row>
    <row r="6" spans="1:26" ht="13.5">
      <c r="A6" s="58" t="s">
        <v>32</v>
      </c>
      <c r="B6" s="19">
        <v>266761627</v>
      </c>
      <c r="C6" s="19">
        <v>0</v>
      </c>
      <c r="D6" s="59">
        <v>331328302</v>
      </c>
      <c r="E6" s="60">
        <v>326872667</v>
      </c>
      <c r="F6" s="60">
        <v>58114678</v>
      </c>
      <c r="G6" s="60">
        <v>24094141</v>
      </c>
      <c r="H6" s="60">
        <v>26666751</v>
      </c>
      <c r="I6" s="60">
        <v>108875570</v>
      </c>
      <c r="J6" s="60">
        <v>26636078</v>
      </c>
      <c r="K6" s="60">
        <v>23497721</v>
      </c>
      <c r="L6" s="60">
        <v>23538418</v>
      </c>
      <c r="M6" s="60">
        <v>73672217</v>
      </c>
      <c r="N6" s="60">
        <v>20219250</v>
      </c>
      <c r="O6" s="60">
        <v>22482558</v>
      </c>
      <c r="P6" s="60">
        <v>19450021</v>
      </c>
      <c r="Q6" s="60">
        <v>62151829</v>
      </c>
      <c r="R6" s="60">
        <v>21582406</v>
      </c>
      <c r="S6" s="60">
        <v>25556619</v>
      </c>
      <c r="T6" s="60">
        <v>25155743</v>
      </c>
      <c r="U6" s="60">
        <v>72294768</v>
      </c>
      <c r="V6" s="60">
        <v>316994384</v>
      </c>
      <c r="W6" s="60">
        <v>331327729</v>
      </c>
      <c r="X6" s="60">
        <v>-14333345</v>
      </c>
      <c r="Y6" s="61">
        <v>-4.33</v>
      </c>
      <c r="Z6" s="62">
        <v>326872667</v>
      </c>
    </row>
    <row r="7" spans="1:26" ht="13.5">
      <c r="A7" s="58" t="s">
        <v>33</v>
      </c>
      <c r="B7" s="19">
        <v>4407534</v>
      </c>
      <c r="C7" s="19">
        <v>0</v>
      </c>
      <c r="D7" s="59">
        <v>8242767</v>
      </c>
      <c r="E7" s="60">
        <v>4444318</v>
      </c>
      <c r="F7" s="60">
        <v>162705</v>
      </c>
      <c r="G7" s="60">
        <v>488267</v>
      </c>
      <c r="H7" s="60">
        <v>392659</v>
      </c>
      <c r="I7" s="60">
        <v>1043631</v>
      </c>
      <c r="J7" s="60">
        <v>392621</v>
      </c>
      <c r="K7" s="60">
        <v>367867</v>
      </c>
      <c r="L7" s="60">
        <v>417993</v>
      </c>
      <c r="M7" s="60">
        <v>1178481</v>
      </c>
      <c r="N7" s="60">
        <v>263389</v>
      </c>
      <c r="O7" s="60">
        <v>207678</v>
      </c>
      <c r="P7" s="60">
        <v>148339</v>
      </c>
      <c r="Q7" s="60">
        <v>619406</v>
      </c>
      <c r="R7" s="60">
        <v>264583</v>
      </c>
      <c r="S7" s="60">
        <v>136956</v>
      </c>
      <c r="T7" s="60">
        <v>93284</v>
      </c>
      <c r="U7" s="60">
        <v>494823</v>
      </c>
      <c r="V7" s="60">
        <v>3336341</v>
      </c>
      <c r="W7" s="60">
        <v>8242767</v>
      </c>
      <c r="X7" s="60">
        <v>-4906426</v>
      </c>
      <c r="Y7" s="61">
        <v>-59.52</v>
      </c>
      <c r="Z7" s="62">
        <v>4444318</v>
      </c>
    </row>
    <row r="8" spans="1:26" ht="13.5">
      <c r="A8" s="58" t="s">
        <v>34</v>
      </c>
      <c r="B8" s="19">
        <v>223018498</v>
      </c>
      <c r="C8" s="19">
        <v>0</v>
      </c>
      <c r="D8" s="59">
        <v>273144193</v>
      </c>
      <c r="E8" s="60">
        <v>280122860</v>
      </c>
      <c r="F8" s="60">
        <v>105281915</v>
      </c>
      <c r="G8" s="60">
        <v>1551000</v>
      </c>
      <c r="H8" s="60">
        <v>532955</v>
      </c>
      <c r="I8" s="60">
        <v>107365870</v>
      </c>
      <c r="J8" s="60">
        <v>6469547</v>
      </c>
      <c r="K8" s="60">
        <v>84243848</v>
      </c>
      <c r="L8" s="60">
        <v>690313</v>
      </c>
      <c r="M8" s="60">
        <v>91403708</v>
      </c>
      <c r="N8" s="60">
        <v>1424929</v>
      </c>
      <c r="O8" s="60">
        <v>608751</v>
      </c>
      <c r="P8" s="60">
        <v>63892263</v>
      </c>
      <c r="Q8" s="60">
        <v>65925943</v>
      </c>
      <c r="R8" s="60">
        <v>1363032</v>
      </c>
      <c r="S8" s="60">
        <v>1294661</v>
      </c>
      <c r="T8" s="60">
        <v>1859001</v>
      </c>
      <c r="U8" s="60">
        <v>4516694</v>
      </c>
      <c r="V8" s="60">
        <v>269212215</v>
      </c>
      <c r="W8" s="60">
        <v>273143679</v>
      </c>
      <c r="X8" s="60">
        <v>-3931464</v>
      </c>
      <c r="Y8" s="61">
        <v>-1.44</v>
      </c>
      <c r="Z8" s="62">
        <v>280122860</v>
      </c>
    </row>
    <row r="9" spans="1:26" ht="13.5">
      <c r="A9" s="58" t="s">
        <v>35</v>
      </c>
      <c r="B9" s="19">
        <v>252181544</v>
      </c>
      <c r="C9" s="19">
        <v>0</v>
      </c>
      <c r="D9" s="59">
        <v>79939366</v>
      </c>
      <c r="E9" s="60">
        <v>66319605</v>
      </c>
      <c r="F9" s="60">
        <v>4672011</v>
      </c>
      <c r="G9" s="60">
        <v>4491006</v>
      </c>
      <c r="H9" s="60">
        <v>5852685</v>
      </c>
      <c r="I9" s="60">
        <v>15015702</v>
      </c>
      <c r="J9" s="60">
        <v>5823388</v>
      </c>
      <c r="K9" s="60">
        <v>6115925</v>
      </c>
      <c r="L9" s="60">
        <v>5997962</v>
      </c>
      <c r="M9" s="60">
        <v>17937275</v>
      </c>
      <c r="N9" s="60">
        <v>5502420</v>
      </c>
      <c r="O9" s="60">
        <v>5537519</v>
      </c>
      <c r="P9" s="60">
        <v>5372027</v>
      </c>
      <c r="Q9" s="60">
        <v>16411966</v>
      </c>
      <c r="R9" s="60">
        <v>5735766</v>
      </c>
      <c r="S9" s="60">
        <v>6152908</v>
      </c>
      <c r="T9" s="60">
        <v>5562034</v>
      </c>
      <c r="U9" s="60">
        <v>17450708</v>
      </c>
      <c r="V9" s="60">
        <v>66815651</v>
      </c>
      <c r="W9" s="60">
        <v>79938906</v>
      </c>
      <c r="X9" s="60">
        <v>-13123255</v>
      </c>
      <c r="Y9" s="61">
        <v>-16.42</v>
      </c>
      <c r="Z9" s="62">
        <v>66319605</v>
      </c>
    </row>
    <row r="10" spans="1:26" ht="25.5">
      <c r="A10" s="63" t="s">
        <v>278</v>
      </c>
      <c r="B10" s="64">
        <f>SUM(B5:B9)</f>
        <v>912702403</v>
      </c>
      <c r="C10" s="64">
        <f>SUM(C5:C9)</f>
        <v>0</v>
      </c>
      <c r="D10" s="65">
        <f aca="true" t="shared" si="0" ref="D10:Z10">SUM(D5:D9)</f>
        <v>862257079</v>
      </c>
      <c r="E10" s="66">
        <f t="shared" si="0"/>
        <v>847362401</v>
      </c>
      <c r="F10" s="66">
        <f t="shared" si="0"/>
        <v>339828211</v>
      </c>
      <c r="G10" s="66">
        <f t="shared" si="0"/>
        <v>30997959</v>
      </c>
      <c r="H10" s="66">
        <f t="shared" si="0"/>
        <v>33403667</v>
      </c>
      <c r="I10" s="66">
        <f t="shared" si="0"/>
        <v>404229837</v>
      </c>
      <c r="J10" s="66">
        <f t="shared" si="0"/>
        <v>39293177</v>
      </c>
      <c r="K10" s="66">
        <f t="shared" si="0"/>
        <v>113769541</v>
      </c>
      <c r="L10" s="66">
        <f t="shared" si="0"/>
        <v>30731136</v>
      </c>
      <c r="M10" s="66">
        <f t="shared" si="0"/>
        <v>183793854</v>
      </c>
      <c r="N10" s="66">
        <f t="shared" si="0"/>
        <v>26644376</v>
      </c>
      <c r="O10" s="66">
        <f t="shared" si="0"/>
        <v>28811651</v>
      </c>
      <c r="P10" s="66">
        <f t="shared" si="0"/>
        <v>88763766</v>
      </c>
      <c r="Q10" s="66">
        <f t="shared" si="0"/>
        <v>144219793</v>
      </c>
      <c r="R10" s="66">
        <f t="shared" si="0"/>
        <v>37419631</v>
      </c>
      <c r="S10" s="66">
        <f t="shared" si="0"/>
        <v>32793257</v>
      </c>
      <c r="T10" s="66">
        <f t="shared" si="0"/>
        <v>32732222</v>
      </c>
      <c r="U10" s="66">
        <f t="shared" si="0"/>
        <v>102945110</v>
      </c>
      <c r="V10" s="66">
        <f t="shared" si="0"/>
        <v>835188594</v>
      </c>
      <c r="W10" s="66">
        <f t="shared" si="0"/>
        <v>862256028</v>
      </c>
      <c r="X10" s="66">
        <f t="shared" si="0"/>
        <v>-27067434</v>
      </c>
      <c r="Y10" s="67">
        <f>+IF(W10&lt;&gt;0,(X10/W10)*100,0)</f>
        <v>-3.13914117397159</v>
      </c>
      <c r="Z10" s="68">
        <f t="shared" si="0"/>
        <v>847362401</v>
      </c>
    </row>
    <row r="11" spans="1:26" ht="13.5">
      <c r="A11" s="58" t="s">
        <v>37</v>
      </c>
      <c r="B11" s="19">
        <v>310826620</v>
      </c>
      <c r="C11" s="19">
        <v>0</v>
      </c>
      <c r="D11" s="59">
        <v>342445261</v>
      </c>
      <c r="E11" s="60">
        <v>330298056</v>
      </c>
      <c r="F11" s="60">
        <v>24765181</v>
      </c>
      <c r="G11" s="60">
        <v>25074312</v>
      </c>
      <c r="H11" s="60">
        <v>28640049</v>
      </c>
      <c r="I11" s="60">
        <v>78479542</v>
      </c>
      <c r="J11" s="60">
        <v>27712089</v>
      </c>
      <c r="K11" s="60">
        <v>26715567</v>
      </c>
      <c r="L11" s="60">
        <v>26087599</v>
      </c>
      <c r="M11" s="60">
        <v>80515255</v>
      </c>
      <c r="N11" s="60">
        <v>26709461</v>
      </c>
      <c r="O11" s="60">
        <v>26439187</v>
      </c>
      <c r="P11" s="60">
        <v>26361553</v>
      </c>
      <c r="Q11" s="60">
        <v>79510201</v>
      </c>
      <c r="R11" s="60">
        <v>27773870</v>
      </c>
      <c r="S11" s="60">
        <v>26881078</v>
      </c>
      <c r="T11" s="60">
        <v>29034025</v>
      </c>
      <c r="U11" s="60">
        <v>83688973</v>
      </c>
      <c r="V11" s="60">
        <v>322193971</v>
      </c>
      <c r="W11" s="60">
        <v>342445077</v>
      </c>
      <c r="X11" s="60">
        <v>-20251106</v>
      </c>
      <c r="Y11" s="61">
        <v>-5.91</v>
      </c>
      <c r="Z11" s="62">
        <v>330298056</v>
      </c>
    </row>
    <row r="12" spans="1:26" ht="13.5">
      <c r="A12" s="58" t="s">
        <v>38</v>
      </c>
      <c r="B12" s="19">
        <v>20853933</v>
      </c>
      <c r="C12" s="19">
        <v>0</v>
      </c>
      <c r="D12" s="59">
        <v>22483372</v>
      </c>
      <c r="E12" s="60">
        <v>23132404</v>
      </c>
      <c r="F12" s="60">
        <v>1744442</v>
      </c>
      <c r="G12" s="60">
        <v>1760299</v>
      </c>
      <c r="H12" s="60">
        <v>1770700</v>
      </c>
      <c r="I12" s="60">
        <v>5275441</v>
      </c>
      <c r="J12" s="60">
        <v>1966533</v>
      </c>
      <c r="K12" s="60">
        <v>1758168</v>
      </c>
      <c r="L12" s="60">
        <v>1768569</v>
      </c>
      <c r="M12" s="60">
        <v>5493270</v>
      </c>
      <c r="N12" s="60">
        <v>2381160</v>
      </c>
      <c r="O12" s="60">
        <v>1850146</v>
      </c>
      <c r="P12" s="60">
        <v>1887554</v>
      </c>
      <c r="Q12" s="60">
        <v>6118860</v>
      </c>
      <c r="R12" s="60">
        <v>1901731</v>
      </c>
      <c r="S12" s="60">
        <v>1903249</v>
      </c>
      <c r="T12" s="60">
        <v>1994713</v>
      </c>
      <c r="U12" s="60">
        <v>5799693</v>
      </c>
      <c r="V12" s="60">
        <v>22687264</v>
      </c>
      <c r="W12" s="60">
        <v>22483368</v>
      </c>
      <c r="X12" s="60">
        <v>203896</v>
      </c>
      <c r="Y12" s="61">
        <v>0.91</v>
      </c>
      <c r="Z12" s="62">
        <v>23132404</v>
      </c>
    </row>
    <row r="13" spans="1:26" ht="13.5">
      <c r="A13" s="58" t="s">
        <v>279</v>
      </c>
      <c r="B13" s="19">
        <v>294620386</v>
      </c>
      <c r="C13" s="19">
        <v>0</v>
      </c>
      <c r="D13" s="59">
        <v>205000000</v>
      </c>
      <c r="E13" s="60">
        <v>272988609</v>
      </c>
      <c r="F13" s="60">
        <v>0</v>
      </c>
      <c r="G13" s="60">
        <v>0</v>
      </c>
      <c r="H13" s="60">
        <v>0</v>
      </c>
      <c r="I13" s="60">
        <v>0</v>
      </c>
      <c r="J13" s="60">
        <v>12305717</v>
      </c>
      <c r="K13" s="60">
        <v>11908681</v>
      </c>
      <c r="L13" s="60">
        <v>48856062</v>
      </c>
      <c r="M13" s="60">
        <v>73070460</v>
      </c>
      <c r="N13" s="60">
        <v>188156</v>
      </c>
      <c r="O13" s="60">
        <v>11593413</v>
      </c>
      <c r="P13" s="60">
        <v>14123763</v>
      </c>
      <c r="Q13" s="60">
        <v>25905332</v>
      </c>
      <c r="R13" s="60">
        <v>13662924</v>
      </c>
      <c r="S13" s="60">
        <v>14166235</v>
      </c>
      <c r="T13" s="60">
        <v>0</v>
      </c>
      <c r="U13" s="60">
        <v>27829159</v>
      </c>
      <c r="V13" s="60">
        <v>126804951</v>
      </c>
      <c r="W13" s="60">
        <v>205000000</v>
      </c>
      <c r="X13" s="60">
        <v>-78195049</v>
      </c>
      <c r="Y13" s="61">
        <v>-38.14</v>
      </c>
      <c r="Z13" s="62">
        <v>272988609</v>
      </c>
    </row>
    <row r="14" spans="1:26" ht="13.5">
      <c r="A14" s="58" t="s">
        <v>40</v>
      </c>
      <c r="B14" s="19">
        <v>16289902</v>
      </c>
      <c r="C14" s="19">
        <v>0</v>
      </c>
      <c r="D14" s="59">
        <v>5400000</v>
      </c>
      <c r="E14" s="60">
        <v>17400000</v>
      </c>
      <c r="F14" s="60">
        <v>0</v>
      </c>
      <c r="G14" s="60">
        <v>0</v>
      </c>
      <c r="H14" s="60">
        <v>204706</v>
      </c>
      <c r="I14" s="60">
        <v>204706</v>
      </c>
      <c r="J14" s="60">
        <v>0</v>
      </c>
      <c r="K14" s="60">
        <v>0</v>
      </c>
      <c r="L14" s="60">
        <v>1807548</v>
      </c>
      <c r="M14" s="60">
        <v>1807548</v>
      </c>
      <c r="N14" s="60">
        <v>0</v>
      </c>
      <c r="O14" s="60">
        <v>0</v>
      </c>
      <c r="P14" s="60">
        <v>352934</v>
      </c>
      <c r="Q14" s="60">
        <v>352934</v>
      </c>
      <c r="R14" s="60">
        <v>0</v>
      </c>
      <c r="S14" s="60">
        <v>5045463</v>
      </c>
      <c r="T14" s="60">
        <v>1631470</v>
      </c>
      <c r="U14" s="60">
        <v>6676933</v>
      </c>
      <c r="V14" s="60">
        <v>9042121</v>
      </c>
      <c r="W14" s="60">
        <v>5400000</v>
      </c>
      <c r="X14" s="60">
        <v>3642121</v>
      </c>
      <c r="Y14" s="61">
        <v>67.45</v>
      </c>
      <c r="Z14" s="62">
        <v>17400000</v>
      </c>
    </row>
    <row r="15" spans="1:26" ht="13.5">
      <c r="A15" s="58" t="s">
        <v>41</v>
      </c>
      <c r="B15" s="19">
        <v>185320519</v>
      </c>
      <c r="C15" s="19">
        <v>0</v>
      </c>
      <c r="D15" s="59">
        <v>224883000</v>
      </c>
      <c r="E15" s="60">
        <v>224883103</v>
      </c>
      <c r="F15" s="60">
        <v>28100042</v>
      </c>
      <c r="G15" s="60">
        <v>29678344</v>
      </c>
      <c r="H15" s="60">
        <v>14210986</v>
      </c>
      <c r="I15" s="60">
        <v>71989372</v>
      </c>
      <c r="J15" s="60">
        <v>27238266</v>
      </c>
      <c r="K15" s="60">
        <v>7690631</v>
      </c>
      <c r="L15" s="60">
        <v>14550599</v>
      </c>
      <c r="M15" s="60">
        <v>49479496</v>
      </c>
      <c r="N15" s="60">
        <v>0</v>
      </c>
      <c r="O15" s="60">
        <v>15882610</v>
      </c>
      <c r="P15" s="60">
        <v>34514322</v>
      </c>
      <c r="Q15" s="60">
        <v>50396932</v>
      </c>
      <c r="R15" s="60">
        <v>16294503</v>
      </c>
      <c r="S15" s="60">
        <v>10760676</v>
      </c>
      <c r="T15" s="60">
        <v>29638098</v>
      </c>
      <c r="U15" s="60">
        <v>56693277</v>
      </c>
      <c r="V15" s="60">
        <v>228559077</v>
      </c>
      <c r="W15" s="60">
        <v>224883103</v>
      </c>
      <c r="X15" s="60">
        <v>3675974</v>
      </c>
      <c r="Y15" s="61">
        <v>1.63</v>
      </c>
      <c r="Z15" s="62">
        <v>224883103</v>
      </c>
    </row>
    <row r="16" spans="1:26" ht="13.5">
      <c r="A16" s="69" t="s">
        <v>42</v>
      </c>
      <c r="B16" s="19">
        <v>29614009</v>
      </c>
      <c r="C16" s="19">
        <v>0</v>
      </c>
      <c r="D16" s="59">
        <v>24000000</v>
      </c>
      <c r="E16" s="60">
        <v>24000000</v>
      </c>
      <c r="F16" s="60">
        <v>1013945</v>
      </c>
      <c r="G16" s="60">
        <v>718971</v>
      </c>
      <c r="H16" s="60">
        <v>282381</v>
      </c>
      <c r="I16" s="60">
        <v>2015297</v>
      </c>
      <c r="J16" s="60">
        <v>8222992</v>
      </c>
      <c r="K16" s="60">
        <v>997292</v>
      </c>
      <c r="L16" s="60">
        <v>1207647</v>
      </c>
      <c r="M16" s="60">
        <v>10427931</v>
      </c>
      <c r="N16" s="60">
        <v>16392525</v>
      </c>
      <c r="O16" s="60">
        <v>1831149</v>
      </c>
      <c r="P16" s="60">
        <v>-13754663</v>
      </c>
      <c r="Q16" s="60">
        <v>4469011</v>
      </c>
      <c r="R16" s="60">
        <v>2300190</v>
      </c>
      <c r="S16" s="60">
        <v>1800635</v>
      </c>
      <c r="T16" s="60">
        <v>42168</v>
      </c>
      <c r="U16" s="60">
        <v>4142993</v>
      </c>
      <c r="V16" s="60">
        <v>21055232</v>
      </c>
      <c r="W16" s="60">
        <v>24000000</v>
      </c>
      <c r="X16" s="60">
        <v>-2944768</v>
      </c>
      <c r="Y16" s="61">
        <v>-12.27</v>
      </c>
      <c r="Z16" s="62">
        <v>24000000</v>
      </c>
    </row>
    <row r="17" spans="1:26" ht="13.5">
      <c r="A17" s="58" t="s">
        <v>43</v>
      </c>
      <c r="B17" s="19">
        <v>200953453</v>
      </c>
      <c r="C17" s="19">
        <v>0</v>
      </c>
      <c r="D17" s="59">
        <v>243934723</v>
      </c>
      <c r="E17" s="60">
        <v>237665221</v>
      </c>
      <c r="F17" s="60">
        <v>12763745</v>
      </c>
      <c r="G17" s="60">
        <v>13269713</v>
      </c>
      <c r="H17" s="60">
        <v>10239779</v>
      </c>
      <c r="I17" s="60">
        <v>36273237</v>
      </c>
      <c r="J17" s="60">
        <v>17872378</v>
      </c>
      <c r="K17" s="60">
        <v>11403418</v>
      </c>
      <c r="L17" s="60">
        <v>14896165</v>
      </c>
      <c r="M17" s="60">
        <v>44171961</v>
      </c>
      <c r="N17" s="60">
        <v>17064504</v>
      </c>
      <c r="O17" s="60">
        <v>7694336</v>
      </c>
      <c r="P17" s="60">
        <v>20041487</v>
      </c>
      <c r="Q17" s="60">
        <v>44800327</v>
      </c>
      <c r="R17" s="60">
        <v>15488593</v>
      </c>
      <c r="S17" s="60">
        <v>-5111716</v>
      </c>
      <c r="T17" s="60">
        <v>17104832</v>
      </c>
      <c r="U17" s="60">
        <v>27481709</v>
      </c>
      <c r="V17" s="60">
        <v>152727234</v>
      </c>
      <c r="W17" s="60">
        <v>243935322</v>
      </c>
      <c r="X17" s="60">
        <v>-91208088</v>
      </c>
      <c r="Y17" s="61">
        <v>-37.39</v>
      </c>
      <c r="Z17" s="62">
        <v>237665221</v>
      </c>
    </row>
    <row r="18" spans="1:26" ht="13.5">
      <c r="A18" s="70" t="s">
        <v>44</v>
      </c>
      <c r="B18" s="71">
        <f>SUM(B11:B17)</f>
        <v>1058478822</v>
      </c>
      <c r="C18" s="71">
        <f>SUM(C11:C17)</f>
        <v>0</v>
      </c>
      <c r="D18" s="72">
        <f aca="true" t="shared" si="1" ref="D18:Z18">SUM(D11:D17)</f>
        <v>1068146356</v>
      </c>
      <c r="E18" s="73">
        <f t="shared" si="1"/>
        <v>1130367393</v>
      </c>
      <c r="F18" s="73">
        <f t="shared" si="1"/>
        <v>68387355</v>
      </c>
      <c r="G18" s="73">
        <f t="shared" si="1"/>
        <v>70501639</v>
      </c>
      <c r="H18" s="73">
        <f t="shared" si="1"/>
        <v>55348601</v>
      </c>
      <c r="I18" s="73">
        <f t="shared" si="1"/>
        <v>194237595</v>
      </c>
      <c r="J18" s="73">
        <f t="shared" si="1"/>
        <v>95317975</v>
      </c>
      <c r="K18" s="73">
        <f t="shared" si="1"/>
        <v>60473757</v>
      </c>
      <c r="L18" s="73">
        <f t="shared" si="1"/>
        <v>109174189</v>
      </c>
      <c r="M18" s="73">
        <f t="shared" si="1"/>
        <v>264965921</v>
      </c>
      <c r="N18" s="73">
        <f t="shared" si="1"/>
        <v>62735806</v>
      </c>
      <c r="O18" s="73">
        <f t="shared" si="1"/>
        <v>65290841</v>
      </c>
      <c r="P18" s="73">
        <f t="shared" si="1"/>
        <v>83526950</v>
      </c>
      <c r="Q18" s="73">
        <f t="shared" si="1"/>
        <v>211553597</v>
      </c>
      <c r="R18" s="73">
        <f t="shared" si="1"/>
        <v>77421811</v>
      </c>
      <c r="S18" s="73">
        <f t="shared" si="1"/>
        <v>55445620</v>
      </c>
      <c r="T18" s="73">
        <f t="shared" si="1"/>
        <v>79445306</v>
      </c>
      <c r="U18" s="73">
        <f t="shared" si="1"/>
        <v>212312737</v>
      </c>
      <c r="V18" s="73">
        <f t="shared" si="1"/>
        <v>883069850</v>
      </c>
      <c r="W18" s="73">
        <f t="shared" si="1"/>
        <v>1068146870</v>
      </c>
      <c r="X18" s="73">
        <f t="shared" si="1"/>
        <v>-185077020</v>
      </c>
      <c r="Y18" s="67">
        <f>+IF(W18&lt;&gt;0,(X18/W18)*100,0)</f>
        <v>-17.326926211935632</v>
      </c>
      <c r="Z18" s="74">
        <f t="shared" si="1"/>
        <v>1130367393</v>
      </c>
    </row>
    <row r="19" spans="1:26" ht="13.5">
      <c r="A19" s="70" t="s">
        <v>45</v>
      </c>
      <c r="B19" s="75">
        <f>+B10-B18</f>
        <v>-145776419</v>
      </c>
      <c r="C19" s="75">
        <f>+C10-C18</f>
        <v>0</v>
      </c>
      <c r="D19" s="76">
        <f aca="true" t="shared" si="2" ref="D19:Z19">+D10-D18</f>
        <v>-205889277</v>
      </c>
      <c r="E19" s="77">
        <f t="shared" si="2"/>
        <v>-283004992</v>
      </c>
      <c r="F19" s="77">
        <f t="shared" si="2"/>
        <v>271440856</v>
      </c>
      <c r="G19" s="77">
        <f t="shared" si="2"/>
        <v>-39503680</v>
      </c>
      <c r="H19" s="77">
        <f t="shared" si="2"/>
        <v>-21944934</v>
      </c>
      <c r="I19" s="77">
        <f t="shared" si="2"/>
        <v>209992242</v>
      </c>
      <c r="J19" s="77">
        <f t="shared" si="2"/>
        <v>-56024798</v>
      </c>
      <c r="K19" s="77">
        <f t="shared" si="2"/>
        <v>53295784</v>
      </c>
      <c r="L19" s="77">
        <f t="shared" si="2"/>
        <v>-78443053</v>
      </c>
      <c r="M19" s="77">
        <f t="shared" si="2"/>
        <v>-81172067</v>
      </c>
      <c r="N19" s="77">
        <f t="shared" si="2"/>
        <v>-36091430</v>
      </c>
      <c r="O19" s="77">
        <f t="shared" si="2"/>
        <v>-36479190</v>
      </c>
      <c r="P19" s="77">
        <f t="shared" si="2"/>
        <v>5236816</v>
      </c>
      <c r="Q19" s="77">
        <f t="shared" si="2"/>
        <v>-67333804</v>
      </c>
      <c r="R19" s="77">
        <f t="shared" si="2"/>
        <v>-40002180</v>
      </c>
      <c r="S19" s="77">
        <f t="shared" si="2"/>
        <v>-22652363</v>
      </c>
      <c r="T19" s="77">
        <f t="shared" si="2"/>
        <v>-46713084</v>
      </c>
      <c r="U19" s="77">
        <f t="shared" si="2"/>
        <v>-109367627</v>
      </c>
      <c r="V19" s="77">
        <f t="shared" si="2"/>
        <v>-47881256</v>
      </c>
      <c r="W19" s="77">
        <f>IF(E10=E18,0,W10-W18)</f>
        <v>-205890842</v>
      </c>
      <c r="X19" s="77">
        <f t="shared" si="2"/>
        <v>158009586</v>
      </c>
      <c r="Y19" s="78">
        <f>+IF(W19&lt;&gt;0,(X19/W19)*100,0)</f>
        <v>-76.744348833155</v>
      </c>
      <c r="Z19" s="79">
        <f t="shared" si="2"/>
        <v>-283004992</v>
      </c>
    </row>
    <row r="20" spans="1:26" ht="13.5">
      <c r="A20" s="58" t="s">
        <v>46</v>
      </c>
      <c r="B20" s="19">
        <v>164241705</v>
      </c>
      <c r="C20" s="19">
        <v>0</v>
      </c>
      <c r="D20" s="59">
        <v>228111277</v>
      </c>
      <c r="E20" s="60">
        <v>304847109</v>
      </c>
      <c r="F20" s="60">
        <v>11392055</v>
      </c>
      <c r="G20" s="60">
        <v>21448889</v>
      </c>
      <c r="H20" s="60">
        <v>11552545</v>
      </c>
      <c r="I20" s="60">
        <v>44393489</v>
      </c>
      <c r="J20" s="60">
        <v>12991517</v>
      </c>
      <c r="K20" s="60">
        <v>13519475</v>
      </c>
      <c r="L20" s="60">
        <v>15693708</v>
      </c>
      <c r="M20" s="60">
        <v>42204700</v>
      </c>
      <c r="N20" s="60">
        <v>7797652</v>
      </c>
      <c r="O20" s="60">
        <v>12190909</v>
      </c>
      <c r="P20" s="60">
        <v>24244897</v>
      </c>
      <c r="Q20" s="60">
        <v>44233458</v>
      </c>
      <c r="R20" s="60">
        <v>13632019</v>
      </c>
      <c r="S20" s="60">
        <v>22714518</v>
      </c>
      <c r="T20" s="60">
        <v>38998872</v>
      </c>
      <c r="U20" s="60">
        <v>75345409</v>
      </c>
      <c r="V20" s="60">
        <v>206177056</v>
      </c>
      <c r="W20" s="60">
        <v>228110894</v>
      </c>
      <c r="X20" s="60">
        <v>-21933838</v>
      </c>
      <c r="Y20" s="61">
        <v>-9.62</v>
      </c>
      <c r="Z20" s="62">
        <v>304847109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472364</v>
      </c>
      <c r="G21" s="82">
        <v>80481</v>
      </c>
      <c r="H21" s="82">
        <v>1725412</v>
      </c>
      <c r="I21" s="82">
        <v>2278257</v>
      </c>
      <c r="J21" s="82">
        <v>0</v>
      </c>
      <c r="K21" s="82">
        <v>0</v>
      </c>
      <c r="L21" s="82">
        <v>-2278257</v>
      </c>
      <c r="M21" s="82">
        <v>-2278257</v>
      </c>
      <c r="N21" s="82">
        <v>-1984602</v>
      </c>
      <c r="O21" s="82">
        <v>-61583</v>
      </c>
      <c r="P21" s="82">
        <v>0</v>
      </c>
      <c r="Q21" s="82">
        <v>-2046185</v>
      </c>
      <c r="R21" s="82">
        <v>0</v>
      </c>
      <c r="S21" s="82">
        <v>0</v>
      </c>
      <c r="T21" s="82">
        <v>0</v>
      </c>
      <c r="U21" s="82">
        <v>0</v>
      </c>
      <c r="V21" s="82">
        <v>-2046185</v>
      </c>
      <c r="W21" s="82"/>
      <c r="X21" s="82">
        <v>-2046185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18465286</v>
      </c>
      <c r="C22" s="86">
        <f>SUM(C19:C21)</f>
        <v>0</v>
      </c>
      <c r="D22" s="87">
        <f aca="true" t="shared" si="3" ref="D22:Z22">SUM(D19:D21)</f>
        <v>22222000</v>
      </c>
      <c r="E22" s="88">
        <f t="shared" si="3"/>
        <v>21842117</v>
      </c>
      <c r="F22" s="88">
        <f t="shared" si="3"/>
        <v>283305275</v>
      </c>
      <c r="G22" s="88">
        <f t="shared" si="3"/>
        <v>-17974310</v>
      </c>
      <c r="H22" s="88">
        <f t="shared" si="3"/>
        <v>-8666977</v>
      </c>
      <c r="I22" s="88">
        <f t="shared" si="3"/>
        <v>256663988</v>
      </c>
      <c r="J22" s="88">
        <f t="shared" si="3"/>
        <v>-43033281</v>
      </c>
      <c r="K22" s="88">
        <f t="shared" si="3"/>
        <v>66815259</v>
      </c>
      <c r="L22" s="88">
        <f t="shared" si="3"/>
        <v>-65027602</v>
      </c>
      <c r="M22" s="88">
        <f t="shared" si="3"/>
        <v>-41245624</v>
      </c>
      <c r="N22" s="88">
        <f t="shared" si="3"/>
        <v>-30278380</v>
      </c>
      <c r="O22" s="88">
        <f t="shared" si="3"/>
        <v>-24349864</v>
      </c>
      <c r="P22" s="88">
        <f t="shared" si="3"/>
        <v>29481713</v>
      </c>
      <c r="Q22" s="88">
        <f t="shared" si="3"/>
        <v>-25146531</v>
      </c>
      <c r="R22" s="88">
        <f t="shared" si="3"/>
        <v>-26370161</v>
      </c>
      <c r="S22" s="88">
        <f t="shared" si="3"/>
        <v>62155</v>
      </c>
      <c r="T22" s="88">
        <f t="shared" si="3"/>
        <v>-7714212</v>
      </c>
      <c r="U22" s="88">
        <f t="shared" si="3"/>
        <v>-34022218</v>
      </c>
      <c r="V22" s="88">
        <f t="shared" si="3"/>
        <v>156249615</v>
      </c>
      <c r="W22" s="88">
        <f t="shared" si="3"/>
        <v>22220052</v>
      </c>
      <c r="X22" s="88">
        <f t="shared" si="3"/>
        <v>134029563</v>
      </c>
      <c r="Y22" s="89">
        <f>+IF(W22&lt;&gt;0,(X22/W22)*100,0)</f>
        <v>603.19194122498</v>
      </c>
      <c r="Z22" s="90">
        <f t="shared" si="3"/>
        <v>21842117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18465286</v>
      </c>
      <c r="C24" s="75">
        <f>SUM(C22:C23)</f>
        <v>0</v>
      </c>
      <c r="D24" s="76">
        <f aca="true" t="shared" si="4" ref="D24:Z24">SUM(D22:D23)</f>
        <v>22222000</v>
      </c>
      <c r="E24" s="77">
        <f t="shared" si="4"/>
        <v>21842117</v>
      </c>
      <c r="F24" s="77">
        <f t="shared" si="4"/>
        <v>283305275</v>
      </c>
      <c r="G24" s="77">
        <f t="shared" si="4"/>
        <v>-17974310</v>
      </c>
      <c r="H24" s="77">
        <f t="shared" si="4"/>
        <v>-8666977</v>
      </c>
      <c r="I24" s="77">
        <f t="shared" si="4"/>
        <v>256663988</v>
      </c>
      <c r="J24" s="77">
        <f t="shared" si="4"/>
        <v>-43033281</v>
      </c>
      <c r="K24" s="77">
        <f t="shared" si="4"/>
        <v>66815259</v>
      </c>
      <c r="L24" s="77">
        <f t="shared" si="4"/>
        <v>-65027602</v>
      </c>
      <c r="M24" s="77">
        <f t="shared" si="4"/>
        <v>-41245624</v>
      </c>
      <c r="N24" s="77">
        <f t="shared" si="4"/>
        <v>-30278380</v>
      </c>
      <c r="O24" s="77">
        <f t="shared" si="4"/>
        <v>-24349864</v>
      </c>
      <c r="P24" s="77">
        <f t="shared" si="4"/>
        <v>29481713</v>
      </c>
      <c r="Q24" s="77">
        <f t="shared" si="4"/>
        <v>-25146531</v>
      </c>
      <c r="R24" s="77">
        <f t="shared" si="4"/>
        <v>-26370161</v>
      </c>
      <c r="S24" s="77">
        <f t="shared" si="4"/>
        <v>62155</v>
      </c>
      <c r="T24" s="77">
        <f t="shared" si="4"/>
        <v>-7714212</v>
      </c>
      <c r="U24" s="77">
        <f t="shared" si="4"/>
        <v>-34022218</v>
      </c>
      <c r="V24" s="77">
        <f t="shared" si="4"/>
        <v>156249615</v>
      </c>
      <c r="W24" s="77">
        <f t="shared" si="4"/>
        <v>22220052</v>
      </c>
      <c r="X24" s="77">
        <f t="shared" si="4"/>
        <v>134029563</v>
      </c>
      <c r="Y24" s="78">
        <f>+IF(W24&lt;&gt;0,(X24/W24)*100,0)</f>
        <v>603.19194122498</v>
      </c>
      <c r="Z24" s="79">
        <f t="shared" si="4"/>
        <v>21842117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158416893</v>
      </c>
      <c r="C27" s="22">
        <v>0</v>
      </c>
      <c r="D27" s="99">
        <v>318320006</v>
      </c>
      <c r="E27" s="100">
        <v>326690152</v>
      </c>
      <c r="F27" s="100">
        <v>12729003</v>
      </c>
      <c r="G27" s="100">
        <v>18769375</v>
      </c>
      <c r="H27" s="100">
        <v>12720033</v>
      </c>
      <c r="I27" s="100">
        <v>44218411</v>
      </c>
      <c r="J27" s="100">
        <v>14290060</v>
      </c>
      <c r="K27" s="100">
        <v>9374412</v>
      </c>
      <c r="L27" s="100">
        <v>23117184</v>
      </c>
      <c r="M27" s="100">
        <v>46781656</v>
      </c>
      <c r="N27" s="100">
        <v>8452567</v>
      </c>
      <c r="O27" s="100">
        <v>2735108</v>
      </c>
      <c r="P27" s="100">
        <v>20351505</v>
      </c>
      <c r="Q27" s="100">
        <v>31539180</v>
      </c>
      <c r="R27" s="100">
        <v>25348348</v>
      </c>
      <c r="S27" s="100">
        <v>11916620</v>
      </c>
      <c r="T27" s="100">
        <v>31654431</v>
      </c>
      <c r="U27" s="100">
        <v>68919399</v>
      </c>
      <c r="V27" s="100">
        <v>191458646</v>
      </c>
      <c r="W27" s="100">
        <v>326690152</v>
      </c>
      <c r="X27" s="100">
        <v>-135231506</v>
      </c>
      <c r="Y27" s="101">
        <v>-41.39</v>
      </c>
      <c r="Z27" s="102">
        <v>326690152</v>
      </c>
    </row>
    <row r="28" spans="1:26" ht="13.5">
      <c r="A28" s="103" t="s">
        <v>46</v>
      </c>
      <c r="B28" s="19">
        <v>151125968</v>
      </c>
      <c r="C28" s="19">
        <v>0</v>
      </c>
      <c r="D28" s="59">
        <v>296099750</v>
      </c>
      <c r="E28" s="60">
        <v>304847604</v>
      </c>
      <c r="F28" s="60">
        <v>12256639</v>
      </c>
      <c r="G28" s="60">
        <v>18688894</v>
      </c>
      <c r="H28" s="60">
        <v>10994621</v>
      </c>
      <c r="I28" s="60">
        <v>41940154</v>
      </c>
      <c r="J28" s="60">
        <v>13658233</v>
      </c>
      <c r="K28" s="60">
        <v>11517715</v>
      </c>
      <c r="L28" s="60">
        <v>21317571</v>
      </c>
      <c r="M28" s="60">
        <v>46493519</v>
      </c>
      <c r="N28" s="60">
        <v>10437170</v>
      </c>
      <c r="O28" s="60">
        <v>3444333</v>
      </c>
      <c r="P28" s="60">
        <v>19835591</v>
      </c>
      <c r="Q28" s="60">
        <v>33717094</v>
      </c>
      <c r="R28" s="60">
        <v>24665452</v>
      </c>
      <c r="S28" s="60">
        <v>12146954</v>
      </c>
      <c r="T28" s="60">
        <v>30709581</v>
      </c>
      <c r="U28" s="60">
        <v>67521987</v>
      </c>
      <c r="V28" s="60">
        <v>189672754</v>
      </c>
      <c r="W28" s="60">
        <v>304847604</v>
      </c>
      <c r="X28" s="60">
        <v>-115174850</v>
      </c>
      <c r="Y28" s="61">
        <v>-37.78</v>
      </c>
      <c r="Z28" s="62">
        <v>304847604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7290925</v>
      </c>
      <c r="C31" s="19">
        <v>0</v>
      </c>
      <c r="D31" s="59">
        <v>22220256</v>
      </c>
      <c r="E31" s="60">
        <v>21842548</v>
      </c>
      <c r="F31" s="60">
        <v>472364</v>
      </c>
      <c r="G31" s="60">
        <v>80481</v>
      </c>
      <c r="H31" s="60">
        <v>1725412</v>
      </c>
      <c r="I31" s="60">
        <v>2278257</v>
      </c>
      <c r="J31" s="60">
        <v>631827</v>
      </c>
      <c r="K31" s="60">
        <v>-2143303</v>
      </c>
      <c r="L31" s="60">
        <v>1799613</v>
      </c>
      <c r="M31" s="60">
        <v>288137</v>
      </c>
      <c r="N31" s="60">
        <v>-1984603</v>
      </c>
      <c r="O31" s="60">
        <v>-709225</v>
      </c>
      <c r="P31" s="60">
        <v>515914</v>
      </c>
      <c r="Q31" s="60">
        <v>-2177914</v>
      </c>
      <c r="R31" s="60">
        <v>682896</v>
      </c>
      <c r="S31" s="60">
        <v>-230334</v>
      </c>
      <c r="T31" s="60">
        <v>944850</v>
      </c>
      <c r="U31" s="60">
        <v>1397412</v>
      </c>
      <c r="V31" s="60">
        <v>1785892</v>
      </c>
      <c r="W31" s="60">
        <v>21842548</v>
      </c>
      <c r="X31" s="60">
        <v>-20056656</v>
      </c>
      <c r="Y31" s="61">
        <v>-91.82</v>
      </c>
      <c r="Z31" s="62">
        <v>21842548</v>
      </c>
    </row>
    <row r="32" spans="1:26" ht="13.5">
      <c r="A32" s="70" t="s">
        <v>54</v>
      </c>
      <c r="B32" s="22">
        <f>SUM(B28:B31)</f>
        <v>158416893</v>
      </c>
      <c r="C32" s="22">
        <f>SUM(C28:C31)</f>
        <v>0</v>
      </c>
      <c r="D32" s="99">
        <f aca="true" t="shared" si="5" ref="D32:Z32">SUM(D28:D31)</f>
        <v>318320006</v>
      </c>
      <c r="E32" s="100">
        <f t="shared" si="5"/>
        <v>326690152</v>
      </c>
      <c r="F32" s="100">
        <f t="shared" si="5"/>
        <v>12729003</v>
      </c>
      <c r="G32" s="100">
        <f t="shared" si="5"/>
        <v>18769375</v>
      </c>
      <c r="H32" s="100">
        <f t="shared" si="5"/>
        <v>12720033</v>
      </c>
      <c r="I32" s="100">
        <f t="shared" si="5"/>
        <v>44218411</v>
      </c>
      <c r="J32" s="100">
        <f t="shared" si="5"/>
        <v>14290060</v>
      </c>
      <c r="K32" s="100">
        <f t="shared" si="5"/>
        <v>9374412</v>
      </c>
      <c r="L32" s="100">
        <f t="shared" si="5"/>
        <v>23117184</v>
      </c>
      <c r="M32" s="100">
        <f t="shared" si="5"/>
        <v>46781656</v>
      </c>
      <c r="N32" s="100">
        <f t="shared" si="5"/>
        <v>8452567</v>
      </c>
      <c r="O32" s="100">
        <f t="shared" si="5"/>
        <v>2735108</v>
      </c>
      <c r="P32" s="100">
        <f t="shared" si="5"/>
        <v>20351505</v>
      </c>
      <c r="Q32" s="100">
        <f t="shared" si="5"/>
        <v>31539180</v>
      </c>
      <c r="R32" s="100">
        <f t="shared" si="5"/>
        <v>25348348</v>
      </c>
      <c r="S32" s="100">
        <f t="shared" si="5"/>
        <v>11916620</v>
      </c>
      <c r="T32" s="100">
        <f t="shared" si="5"/>
        <v>31654431</v>
      </c>
      <c r="U32" s="100">
        <f t="shared" si="5"/>
        <v>68919399</v>
      </c>
      <c r="V32" s="100">
        <f t="shared" si="5"/>
        <v>191458646</v>
      </c>
      <c r="W32" s="100">
        <f t="shared" si="5"/>
        <v>326690152</v>
      </c>
      <c r="X32" s="100">
        <f t="shared" si="5"/>
        <v>-135231506</v>
      </c>
      <c r="Y32" s="101">
        <f>+IF(W32&lt;&gt;0,(X32/W32)*100,0)</f>
        <v>-41.39442379028309</v>
      </c>
      <c r="Z32" s="102">
        <f t="shared" si="5"/>
        <v>326690152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137770543</v>
      </c>
      <c r="C35" s="19">
        <v>0</v>
      </c>
      <c r="D35" s="59">
        <v>127713000</v>
      </c>
      <c r="E35" s="60">
        <v>138668161</v>
      </c>
      <c r="F35" s="60">
        <v>679259205</v>
      </c>
      <c r="G35" s="60">
        <v>842905784</v>
      </c>
      <c r="H35" s="60">
        <v>636576644</v>
      </c>
      <c r="I35" s="60">
        <v>636576644</v>
      </c>
      <c r="J35" s="60">
        <v>630763291</v>
      </c>
      <c r="K35" s="60">
        <v>670615109</v>
      </c>
      <c r="L35" s="60">
        <v>0</v>
      </c>
      <c r="M35" s="60">
        <v>0</v>
      </c>
      <c r="N35" s="60">
        <v>589662961</v>
      </c>
      <c r="O35" s="60">
        <v>574970380</v>
      </c>
      <c r="P35" s="60">
        <v>593381175</v>
      </c>
      <c r="Q35" s="60">
        <v>593381175</v>
      </c>
      <c r="R35" s="60">
        <v>570560035</v>
      </c>
      <c r="S35" s="60">
        <v>564649819</v>
      </c>
      <c r="T35" s="60">
        <v>547961374</v>
      </c>
      <c r="U35" s="60">
        <v>547961374</v>
      </c>
      <c r="V35" s="60">
        <v>547961374</v>
      </c>
      <c r="W35" s="60">
        <v>138668161</v>
      </c>
      <c r="X35" s="60">
        <v>409293213</v>
      </c>
      <c r="Y35" s="61">
        <v>295.16</v>
      </c>
      <c r="Z35" s="62">
        <v>138668161</v>
      </c>
    </row>
    <row r="36" spans="1:26" ht="13.5">
      <c r="A36" s="58" t="s">
        <v>57</v>
      </c>
      <c r="B36" s="19">
        <v>2423100765</v>
      </c>
      <c r="C36" s="19">
        <v>0</v>
      </c>
      <c r="D36" s="59">
        <v>2012908000</v>
      </c>
      <c r="E36" s="60">
        <v>2422203070</v>
      </c>
      <c r="F36" s="60">
        <v>2445316527</v>
      </c>
      <c r="G36" s="60">
        <v>2423026049</v>
      </c>
      <c r="H36" s="60">
        <v>2545326752</v>
      </c>
      <c r="I36" s="60">
        <v>2545326752</v>
      </c>
      <c r="J36" s="60">
        <v>2558984985</v>
      </c>
      <c r="K36" s="60">
        <v>2518168525</v>
      </c>
      <c r="L36" s="60">
        <v>0</v>
      </c>
      <c r="M36" s="60">
        <v>0</v>
      </c>
      <c r="N36" s="60">
        <v>2453481518</v>
      </c>
      <c r="O36" s="60">
        <v>2434263047</v>
      </c>
      <c r="P36" s="60">
        <v>2429185157</v>
      </c>
      <c r="Q36" s="60">
        <v>2429185157</v>
      </c>
      <c r="R36" s="60">
        <v>2440596284</v>
      </c>
      <c r="S36" s="60">
        <v>2439036762</v>
      </c>
      <c r="T36" s="60">
        <v>2469816940</v>
      </c>
      <c r="U36" s="60">
        <v>2469816940</v>
      </c>
      <c r="V36" s="60">
        <v>2469816940</v>
      </c>
      <c r="W36" s="60">
        <v>2422203070</v>
      </c>
      <c r="X36" s="60">
        <v>47613870</v>
      </c>
      <c r="Y36" s="61">
        <v>1.97</v>
      </c>
      <c r="Z36" s="62">
        <v>2422203070</v>
      </c>
    </row>
    <row r="37" spans="1:26" ht="13.5">
      <c r="A37" s="58" t="s">
        <v>58</v>
      </c>
      <c r="B37" s="19">
        <v>287736759</v>
      </c>
      <c r="C37" s="19">
        <v>0</v>
      </c>
      <c r="D37" s="59">
        <v>149636000</v>
      </c>
      <c r="E37" s="60">
        <v>287736759</v>
      </c>
      <c r="F37" s="60">
        <v>528961899</v>
      </c>
      <c r="G37" s="60">
        <v>728115132</v>
      </c>
      <c r="H37" s="60">
        <v>584165428</v>
      </c>
      <c r="I37" s="60">
        <v>584165428</v>
      </c>
      <c r="J37" s="60">
        <v>623184933</v>
      </c>
      <c r="K37" s="60">
        <v>631121395</v>
      </c>
      <c r="L37" s="60">
        <v>0</v>
      </c>
      <c r="M37" s="60">
        <v>0</v>
      </c>
      <c r="N37" s="60">
        <v>588921662</v>
      </c>
      <c r="O37" s="60">
        <v>589747100</v>
      </c>
      <c r="P37" s="60">
        <v>587564276</v>
      </c>
      <c r="Q37" s="60">
        <v>587564276</v>
      </c>
      <c r="R37" s="60">
        <v>603029434</v>
      </c>
      <c r="S37" s="60">
        <v>604685423</v>
      </c>
      <c r="T37" s="60">
        <v>630328455</v>
      </c>
      <c r="U37" s="60">
        <v>630328455</v>
      </c>
      <c r="V37" s="60">
        <v>630328455</v>
      </c>
      <c r="W37" s="60">
        <v>287736759</v>
      </c>
      <c r="X37" s="60">
        <v>342591696</v>
      </c>
      <c r="Y37" s="61">
        <v>119.06</v>
      </c>
      <c r="Z37" s="62">
        <v>287736759</v>
      </c>
    </row>
    <row r="38" spans="1:26" ht="13.5">
      <c r="A38" s="58" t="s">
        <v>59</v>
      </c>
      <c r="B38" s="19">
        <v>86249000</v>
      </c>
      <c r="C38" s="19">
        <v>0</v>
      </c>
      <c r="D38" s="59">
        <v>240056000</v>
      </c>
      <c r="E38" s="60">
        <v>86248923</v>
      </c>
      <c r="F38" s="60">
        <v>254816804</v>
      </c>
      <c r="G38" s="60">
        <v>247254311</v>
      </c>
      <c r="H38" s="60">
        <v>254360925</v>
      </c>
      <c r="I38" s="60">
        <v>254360925</v>
      </c>
      <c r="J38" s="60">
        <v>254360925</v>
      </c>
      <c r="K38" s="60">
        <v>87410964</v>
      </c>
      <c r="L38" s="60">
        <v>0</v>
      </c>
      <c r="M38" s="60">
        <v>0</v>
      </c>
      <c r="N38" s="60">
        <v>83007793</v>
      </c>
      <c r="O38" s="60">
        <v>82842340</v>
      </c>
      <c r="P38" s="60">
        <v>82034873</v>
      </c>
      <c r="Q38" s="60">
        <v>82034873</v>
      </c>
      <c r="R38" s="60">
        <v>82034873</v>
      </c>
      <c r="S38" s="60">
        <v>73075134</v>
      </c>
      <c r="T38" s="60">
        <v>68784634</v>
      </c>
      <c r="U38" s="60">
        <v>68784634</v>
      </c>
      <c r="V38" s="60">
        <v>68784634</v>
      </c>
      <c r="W38" s="60">
        <v>86248923</v>
      </c>
      <c r="X38" s="60">
        <v>-17464289</v>
      </c>
      <c r="Y38" s="61">
        <v>-20.25</v>
      </c>
      <c r="Z38" s="62">
        <v>86248923</v>
      </c>
    </row>
    <row r="39" spans="1:26" ht="13.5">
      <c r="A39" s="58" t="s">
        <v>60</v>
      </c>
      <c r="B39" s="19">
        <v>2186885549</v>
      </c>
      <c r="C39" s="19">
        <v>0</v>
      </c>
      <c r="D39" s="59">
        <v>1750929000</v>
      </c>
      <c r="E39" s="60">
        <v>2186885549</v>
      </c>
      <c r="F39" s="60">
        <v>2340797029</v>
      </c>
      <c r="G39" s="60">
        <v>2290562390</v>
      </c>
      <c r="H39" s="60">
        <v>2343377043</v>
      </c>
      <c r="I39" s="60">
        <v>2343377043</v>
      </c>
      <c r="J39" s="60">
        <v>2312202418</v>
      </c>
      <c r="K39" s="60">
        <v>2470251275</v>
      </c>
      <c r="L39" s="60">
        <v>0</v>
      </c>
      <c r="M39" s="60">
        <v>0</v>
      </c>
      <c r="N39" s="60">
        <v>2371215024</v>
      </c>
      <c r="O39" s="60">
        <v>2336643987</v>
      </c>
      <c r="P39" s="60">
        <v>2352967183</v>
      </c>
      <c r="Q39" s="60">
        <v>2352967183</v>
      </c>
      <c r="R39" s="60">
        <v>2326092012</v>
      </c>
      <c r="S39" s="60">
        <v>2325926024</v>
      </c>
      <c r="T39" s="60">
        <v>2318665225</v>
      </c>
      <c r="U39" s="60">
        <v>2318665225</v>
      </c>
      <c r="V39" s="60">
        <v>2318665225</v>
      </c>
      <c r="W39" s="60">
        <v>2186885549</v>
      </c>
      <c r="X39" s="60">
        <v>131779676</v>
      </c>
      <c r="Y39" s="61">
        <v>6.03</v>
      </c>
      <c r="Z39" s="62">
        <v>2186885549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79873699</v>
      </c>
      <c r="C42" s="19">
        <v>0</v>
      </c>
      <c r="D42" s="59">
        <v>475740980</v>
      </c>
      <c r="E42" s="60">
        <v>81418778</v>
      </c>
      <c r="F42" s="60">
        <v>3000</v>
      </c>
      <c r="G42" s="60">
        <v>14135111</v>
      </c>
      <c r="H42" s="60">
        <v>-157141589</v>
      </c>
      <c r="I42" s="60">
        <v>-143003478</v>
      </c>
      <c r="J42" s="60">
        <v>-17298422</v>
      </c>
      <c r="K42" s="60">
        <v>50395994</v>
      </c>
      <c r="L42" s="60">
        <v>-37666014</v>
      </c>
      <c r="M42" s="60">
        <v>-4568442</v>
      </c>
      <c r="N42" s="60">
        <v>-7795347</v>
      </c>
      <c r="O42" s="60">
        <v>1876363</v>
      </c>
      <c r="P42" s="60">
        <v>-2354595</v>
      </c>
      <c r="Q42" s="60">
        <v>-8273579</v>
      </c>
      <c r="R42" s="60">
        <v>-2107034</v>
      </c>
      <c r="S42" s="60">
        <v>2508928</v>
      </c>
      <c r="T42" s="60">
        <v>-1871185</v>
      </c>
      <c r="U42" s="60">
        <v>-1469291</v>
      </c>
      <c r="V42" s="60">
        <v>-157314790</v>
      </c>
      <c r="W42" s="60">
        <v>81418778</v>
      </c>
      <c r="X42" s="60">
        <v>-238733568</v>
      </c>
      <c r="Y42" s="61">
        <v>-293.22</v>
      </c>
      <c r="Z42" s="62">
        <v>81418778</v>
      </c>
    </row>
    <row r="43" spans="1:26" ht="13.5">
      <c r="A43" s="58" t="s">
        <v>63</v>
      </c>
      <c r="B43" s="19">
        <v>-160373714</v>
      </c>
      <c r="C43" s="19">
        <v>0</v>
      </c>
      <c r="D43" s="59">
        <v>-318318996</v>
      </c>
      <c r="E43" s="60">
        <v>-160373714</v>
      </c>
      <c r="F43" s="60">
        <v>39069910</v>
      </c>
      <c r="G43" s="60">
        <v>-5668781</v>
      </c>
      <c r="H43" s="60">
        <v>118851949</v>
      </c>
      <c r="I43" s="60">
        <v>152253078</v>
      </c>
      <c r="J43" s="60">
        <v>-631827</v>
      </c>
      <c r="K43" s="60">
        <v>-1003173</v>
      </c>
      <c r="L43" s="60">
        <v>2750572</v>
      </c>
      <c r="M43" s="60">
        <v>1115572</v>
      </c>
      <c r="N43" s="60">
        <v>1984602</v>
      </c>
      <c r="O43" s="60">
        <v>709225</v>
      </c>
      <c r="P43" s="60">
        <v>-515914</v>
      </c>
      <c r="Q43" s="60">
        <v>2177913</v>
      </c>
      <c r="R43" s="60">
        <v>-682896</v>
      </c>
      <c r="S43" s="60">
        <v>230335</v>
      </c>
      <c r="T43" s="60">
        <v>-2435311</v>
      </c>
      <c r="U43" s="60">
        <v>-2887872</v>
      </c>
      <c r="V43" s="60">
        <v>152658691</v>
      </c>
      <c r="W43" s="60">
        <v>-160373714</v>
      </c>
      <c r="X43" s="60">
        <v>313032405</v>
      </c>
      <c r="Y43" s="61">
        <v>-195.19</v>
      </c>
      <c r="Z43" s="62">
        <v>-160373714</v>
      </c>
    </row>
    <row r="44" spans="1:26" ht="13.5">
      <c r="A44" s="58" t="s">
        <v>64</v>
      </c>
      <c r="B44" s="19">
        <v>-7784000</v>
      </c>
      <c r="C44" s="19">
        <v>0</v>
      </c>
      <c r="D44" s="59">
        <v>-6508000</v>
      </c>
      <c r="E44" s="60">
        <v>-9328764</v>
      </c>
      <c r="F44" s="60">
        <v>1153256</v>
      </c>
      <c r="G44" s="60">
        <v>2513556</v>
      </c>
      <c r="H44" s="60">
        <v>3317591</v>
      </c>
      <c r="I44" s="60">
        <v>6984403</v>
      </c>
      <c r="J44" s="60">
        <v>-8159</v>
      </c>
      <c r="K44" s="60">
        <v>0</v>
      </c>
      <c r="L44" s="60">
        <v>-2127829</v>
      </c>
      <c r="M44" s="60">
        <v>-2135988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-1631435</v>
      </c>
      <c r="U44" s="60">
        <v>-1631435</v>
      </c>
      <c r="V44" s="60">
        <v>3216980</v>
      </c>
      <c r="W44" s="60">
        <v>-9328764</v>
      </c>
      <c r="X44" s="60">
        <v>12545744</v>
      </c>
      <c r="Y44" s="61">
        <v>-134.48</v>
      </c>
      <c r="Z44" s="62">
        <v>-9328764</v>
      </c>
    </row>
    <row r="45" spans="1:26" ht="13.5">
      <c r="A45" s="70" t="s">
        <v>65</v>
      </c>
      <c r="B45" s="22">
        <v>40262439</v>
      </c>
      <c r="C45" s="22">
        <v>0</v>
      </c>
      <c r="D45" s="99">
        <v>227957984</v>
      </c>
      <c r="E45" s="100">
        <v>40262754</v>
      </c>
      <c r="F45" s="100">
        <v>47871486</v>
      </c>
      <c r="G45" s="100">
        <v>58851372</v>
      </c>
      <c r="H45" s="100">
        <v>23879323</v>
      </c>
      <c r="I45" s="100">
        <v>23879323</v>
      </c>
      <c r="J45" s="100">
        <v>5940915</v>
      </c>
      <c r="K45" s="100">
        <v>55333736</v>
      </c>
      <c r="L45" s="100">
        <v>18290465</v>
      </c>
      <c r="M45" s="100">
        <v>18290465</v>
      </c>
      <c r="N45" s="100">
        <v>12479720</v>
      </c>
      <c r="O45" s="100">
        <v>15065308</v>
      </c>
      <c r="P45" s="100">
        <v>12194799</v>
      </c>
      <c r="Q45" s="100">
        <v>12479720</v>
      </c>
      <c r="R45" s="100">
        <v>9404869</v>
      </c>
      <c r="S45" s="100">
        <v>12144132</v>
      </c>
      <c r="T45" s="100">
        <v>6206201</v>
      </c>
      <c r="U45" s="100">
        <v>6206201</v>
      </c>
      <c r="V45" s="100">
        <v>6206201</v>
      </c>
      <c r="W45" s="100">
        <v>40262754</v>
      </c>
      <c r="X45" s="100">
        <v>-34056553</v>
      </c>
      <c r="Y45" s="101">
        <v>-84.59</v>
      </c>
      <c r="Z45" s="102">
        <v>40262754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14074746</v>
      </c>
      <c r="C49" s="52">
        <v>0</v>
      </c>
      <c r="D49" s="129">
        <v>11859000</v>
      </c>
      <c r="E49" s="54">
        <v>7352211</v>
      </c>
      <c r="F49" s="54">
        <v>0</v>
      </c>
      <c r="G49" s="54">
        <v>0</v>
      </c>
      <c r="H49" s="54">
        <v>0</v>
      </c>
      <c r="I49" s="54">
        <v>7460865</v>
      </c>
      <c r="J49" s="54">
        <v>0</v>
      </c>
      <c r="K49" s="54">
        <v>0</v>
      </c>
      <c r="L49" s="54">
        <v>0</v>
      </c>
      <c r="M49" s="54">
        <v>6941521</v>
      </c>
      <c r="N49" s="54">
        <v>0</v>
      </c>
      <c r="O49" s="54">
        <v>0</v>
      </c>
      <c r="P49" s="54">
        <v>0</v>
      </c>
      <c r="Q49" s="54">
        <v>6251624</v>
      </c>
      <c r="R49" s="54">
        <v>0</v>
      </c>
      <c r="S49" s="54">
        <v>0</v>
      </c>
      <c r="T49" s="54">
        <v>0</v>
      </c>
      <c r="U49" s="54">
        <v>5458072</v>
      </c>
      <c r="V49" s="54">
        <v>352008295</v>
      </c>
      <c r="W49" s="54">
        <v>411406334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53870906</v>
      </c>
      <c r="C51" s="52">
        <v>0</v>
      </c>
      <c r="D51" s="129">
        <v>35920662</v>
      </c>
      <c r="E51" s="54">
        <v>6888222</v>
      </c>
      <c r="F51" s="54">
        <v>0</v>
      </c>
      <c r="G51" s="54">
        <v>0</v>
      </c>
      <c r="H51" s="54">
        <v>0</v>
      </c>
      <c r="I51" s="54">
        <v>5196067</v>
      </c>
      <c r="J51" s="54">
        <v>0</v>
      </c>
      <c r="K51" s="54">
        <v>0</v>
      </c>
      <c r="L51" s="54">
        <v>0</v>
      </c>
      <c r="M51" s="54">
        <v>152237</v>
      </c>
      <c r="N51" s="54">
        <v>0</v>
      </c>
      <c r="O51" s="54">
        <v>0</v>
      </c>
      <c r="P51" s="54">
        <v>0</v>
      </c>
      <c r="Q51" s="54">
        <v>53375</v>
      </c>
      <c r="R51" s="54">
        <v>0</v>
      </c>
      <c r="S51" s="54">
        <v>0</v>
      </c>
      <c r="T51" s="54">
        <v>0</v>
      </c>
      <c r="U51" s="54">
        <v>131514</v>
      </c>
      <c r="V51" s="54">
        <v>3408316</v>
      </c>
      <c r="W51" s="54">
        <v>105621299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99.53306980440661</v>
      </c>
      <c r="C58" s="5">
        <f>IF(C67=0,0,+(C76/C67)*100)</f>
        <v>0</v>
      </c>
      <c r="D58" s="6">
        <f aca="true" t="shared" si="6" ref="D58:Z58">IF(D67=0,0,+(D76/D67)*100)</f>
        <v>129.11993290149348</v>
      </c>
      <c r="E58" s="7">
        <f t="shared" si="6"/>
        <v>86.88706443404409</v>
      </c>
      <c r="F58" s="7">
        <f t="shared" si="6"/>
        <v>7.79961570470841</v>
      </c>
      <c r="G58" s="7">
        <f t="shared" si="6"/>
        <v>61.508624202133966</v>
      </c>
      <c r="H58" s="7">
        <f t="shared" si="6"/>
        <v>199.0486558685265</v>
      </c>
      <c r="I58" s="7">
        <f t="shared" si="6"/>
        <v>31.946182939701767</v>
      </c>
      <c r="J58" s="7">
        <f t="shared" si="6"/>
        <v>98.2923098032352</v>
      </c>
      <c r="K58" s="7">
        <f t="shared" si="6"/>
        <v>90.2685171466371</v>
      </c>
      <c r="L58" s="7">
        <f t="shared" si="6"/>
        <v>65.00030760738461</v>
      </c>
      <c r="M58" s="7">
        <f t="shared" si="6"/>
        <v>84.86984664152165</v>
      </c>
      <c r="N58" s="7">
        <f t="shared" si="6"/>
        <v>64.54245996761769</v>
      </c>
      <c r="O58" s="7">
        <f t="shared" si="6"/>
        <v>69.50724593306845</v>
      </c>
      <c r="P58" s="7">
        <f t="shared" si="6"/>
        <v>78.13957860614408</v>
      </c>
      <c r="Q58" s="7">
        <f t="shared" si="6"/>
        <v>70.66142923811883</v>
      </c>
      <c r="R58" s="7">
        <f t="shared" si="6"/>
        <v>44.00575271574015</v>
      </c>
      <c r="S58" s="7">
        <f t="shared" si="6"/>
        <v>63.97983647096366</v>
      </c>
      <c r="T58" s="7">
        <f t="shared" si="6"/>
        <v>79.3820594849975</v>
      </c>
      <c r="U58" s="7">
        <f t="shared" si="6"/>
        <v>61.42169352702843</v>
      </c>
      <c r="V58" s="7">
        <f t="shared" si="6"/>
        <v>50.223820644028635</v>
      </c>
      <c r="W58" s="7">
        <f t="shared" si="6"/>
        <v>86.15578449268698</v>
      </c>
      <c r="X58" s="7">
        <f t="shared" si="6"/>
        <v>0</v>
      </c>
      <c r="Y58" s="7">
        <f t="shared" si="6"/>
        <v>0</v>
      </c>
      <c r="Z58" s="8">
        <f t="shared" si="6"/>
        <v>86.88706443404409</v>
      </c>
    </row>
    <row r="59" spans="1:26" ht="13.5">
      <c r="A59" s="37" t="s">
        <v>31</v>
      </c>
      <c r="B59" s="9">
        <f aca="true" t="shared" si="7" ref="B59:Z66">IF(B68=0,0,+(B77/B68)*100)</f>
        <v>79.94185766882379</v>
      </c>
      <c r="C59" s="9">
        <f t="shared" si="7"/>
        <v>0</v>
      </c>
      <c r="D59" s="2">
        <f t="shared" si="7"/>
        <v>140.9572789723422</v>
      </c>
      <c r="E59" s="10">
        <f t="shared" si="7"/>
        <v>78.4006718137823</v>
      </c>
      <c r="F59" s="10">
        <f t="shared" si="7"/>
        <v>4.1152258098459145</v>
      </c>
      <c r="G59" s="10">
        <f t="shared" si="7"/>
        <v>1402.3065494117175</v>
      </c>
      <c r="H59" s="10">
        <f t="shared" si="7"/>
        <v>-114981.05502259382</v>
      </c>
      <c r="I59" s="10">
        <f t="shared" si="7"/>
        <v>34.829745830524615</v>
      </c>
      <c r="J59" s="10">
        <f t="shared" si="7"/>
        <v>-69429.44091084794</v>
      </c>
      <c r="K59" s="10">
        <f t="shared" si="7"/>
        <v>-3171.053924794875</v>
      </c>
      <c r="L59" s="10">
        <f t="shared" si="7"/>
        <v>9281.486408328514</v>
      </c>
      <c r="M59" s="10">
        <f t="shared" si="7"/>
        <v>-10616.594399072965</v>
      </c>
      <c r="N59" s="10">
        <f t="shared" si="7"/>
        <v>-917.05210994603</v>
      </c>
      <c r="O59" s="10">
        <f t="shared" si="7"/>
        <v>-37562.21283443975</v>
      </c>
      <c r="P59" s="10">
        <f t="shared" si="7"/>
        <v>-7826.7545811253585</v>
      </c>
      <c r="Q59" s="10">
        <f t="shared" si="7"/>
        <v>-2709.454085057531</v>
      </c>
      <c r="R59" s="10">
        <f t="shared" si="7"/>
        <v>69.47195393259541</v>
      </c>
      <c r="S59" s="10">
        <f t="shared" si="7"/>
        <v>-2310.107017508559</v>
      </c>
      <c r="T59" s="10">
        <f t="shared" si="7"/>
        <v>18870.05148005148</v>
      </c>
      <c r="U59" s="10">
        <f t="shared" si="7"/>
        <v>313.2970742846005</v>
      </c>
      <c r="V59" s="10">
        <f t="shared" si="7"/>
        <v>84.92301093346177</v>
      </c>
      <c r="W59" s="10">
        <f t="shared" si="7"/>
        <v>78.40067366282261</v>
      </c>
      <c r="X59" s="10">
        <f t="shared" si="7"/>
        <v>0</v>
      </c>
      <c r="Y59" s="10">
        <f t="shared" si="7"/>
        <v>0</v>
      </c>
      <c r="Z59" s="11">
        <f t="shared" si="7"/>
        <v>78.4006718137823</v>
      </c>
    </row>
    <row r="60" spans="1:26" ht="13.5">
      <c r="A60" s="38" t="s">
        <v>32</v>
      </c>
      <c r="B60" s="12">
        <f t="shared" si="7"/>
        <v>121.11074731149394</v>
      </c>
      <c r="C60" s="12">
        <f t="shared" si="7"/>
        <v>0</v>
      </c>
      <c r="D60" s="3">
        <f t="shared" si="7"/>
        <v>125.12785340022054</v>
      </c>
      <c r="E60" s="13">
        <f t="shared" si="7"/>
        <v>98.83873037325571</v>
      </c>
      <c r="F60" s="13">
        <f t="shared" si="7"/>
        <v>18.978799125412</v>
      </c>
      <c r="G60" s="13">
        <f t="shared" si="7"/>
        <v>43.63931463669944</v>
      </c>
      <c r="H60" s="13">
        <f t="shared" si="7"/>
        <v>37.92631130804049</v>
      </c>
      <c r="I60" s="13">
        <f t="shared" si="7"/>
        <v>29.07695546393006</v>
      </c>
      <c r="J60" s="13">
        <f t="shared" si="7"/>
        <v>32.783362475511595</v>
      </c>
      <c r="K60" s="13">
        <f t="shared" si="7"/>
        <v>37.40198038780016</v>
      </c>
      <c r="L60" s="13">
        <f t="shared" si="7"/>
        <v>39.30039818308945</v>
      </c>
      <c r="M60" s="13">
        <f t="shared" si="7"/>
        <v>36.33867432006288</v>
      </c>
      <c r="N60" s="13">
        <f t="shared" si="7"/>
        <v>35.63517934641492</v>
      </c>
      <c r="O60" s="13">
        <f t="shared" si="7"/>
        <v>37.23272503066599</v>
      </c>
      <c r="P60" s="13">
        <f t="shared" si="7"/>
        <v>48.46151579990582</v>
      </c>
      <c r="Q60" s="13">
        <f t="shared" si="7"/>
        <v>40.226989941036166</v>
      </c>
      <c r="R60" s="13">
        <f t="shared" si="7"/>
        <v>40.131285640720506</v>
      </c>
      <c r="S60" s="13">
        <f t="shared" si="7"/>
        <v>39.21593462734644</v>
      </c>
      <c r="T60" s="13">
        <f t="shared" si="7"/>
        <v>41.84764488967787</v>
      </c>
      <c r="U60" s="13">
        <f t="shared" si="7"/>
        <v>40.404929441090395</v>
      </c>
      <c r="V60" s="13">
        <f t="shared" si="7"/>
        <v>35.5342787397773</v>
      </c>
      <c r="W60" s="13">
        <f t="shared" si="7"/>
        <v>97.50973604747702</v>
      </c>
      <c r="X60" s="13">
        <f t="shared" si="7"/>
        <v>0</v>
      </c>
      <c r="Y60" s="13">
        <f t="shared" si="7"/>
        <v>0</v>
      </c>
      <c r="Z60" s="14">
        <f t="shared" si="7"/>
        <v>98.83873037325571</v>
      </c>
    </row>
    <row r="61" spans="1:26" ht="13.5">
      <c r="A61" s="39" t="s">
        <v>103</v>
      </c>
      <c r="B61" s="12">
        <f t="shared" si="7"/>
        <v>100.00000041670458</v>
      </c>
      <c r="C61" s="12">
        <f t="shared" si="7"/>
        <v>0</v>
      </c>
      <c r="D61" s="3">
        <f t="shared" si="7"/>
        <v>126.00008646452724</v>
      </c>
      <c r="E61" s="13">
        <f t="shared" si="7"/>
        <v>78.15914640476352</v>
      </c>
      <c r="F61" s="13">
        <f t="shared" si="7"/>
        <v>45.07990131574505</v>
      </c>
      <c r="G61" s="13">
        <f t="shared" si="7"/>
        <v>44.295825157694736</v>
      </c>
      <c r="H61" s="13">
        <f t="shared" si="7"/>
        <v>38.28355005459023</v>
      </c>
      <c r="I61" s="13">
        <f t="shared" si="7"/>
        <v>42.424442324313375</v>
      </c>
      <c r="J61" s="13">
        <f t="shared" si="7"/>
        <v>33.76293992915802</v>
      </c>
      <c r="K61" s="13">
        <f t="shared" si="7"/>
        <v>37.84036624409766</v>
      </c>
      <c r="L61" s="13">
        <f t="shared" si="7"/>
        <v>40.809913159589975</v>
      </c>
      <c r="M61" s="13">
        <f t="shared" si="7"/>
        <v>37.30596052985217</v>
      </c>
      <c r="N61" s="13">
        <f t="shared" si="7"/>
        <v>36.11115122820488</v>
      </c>
      <c r="O61" s="13">
        <f t="shared" si="7"/>
        <v>37.94111553319224</v>
      </c>
      <c r="P61" s="13">
        <f t="shared" si="7"/>
        <v>46.855906865331164</v>
      </c>
      <c r="Q61" s="13">
        <f t="shared" si="7"/>
        <v>40.237417102929705</v>
      </c>
      <c r="R61" s="13">
        <f t="shared" si="7"/>
        <v>40.61762920511884</v>
      </c>
      <c r="S61" s="13">
        <f t="shared" si="7"/>
        <v>39.35341015693925</v>
      </c>
      <c r="T61" s="13">
        <f t="shared" si="7"/>
        <v>42.83114669826782</v>
      </c>
      <c r="U61" s="13">
        <f t="shared" si="7"/>
        <v>40.92832794102904</v>
      </c>
      <c r="V61" s="13">
        <f t="shared" si="7"/>
        <v>40.2452475901959</v>
      </c>
      <c r="W61" s="13">
        <f t="shared" si="7"/>
        <v>78.1591453320677</v>
      </c>
      <c r="X61" s="13">
        <f t="shared" si="7"/>
        <v>0</v>
      </c>
      <c r="Y61" s="13">
        <f t="shared" si="7"/>
        <v>0</v>
      </c>
      <c r="Z61" s="14">
        <f t="shared" si="7"/>
        <v>78.15914640476352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125.04017677782242</v>
      </c>
      <c r="E64" s="13">
        <f t="shared" si="7"/>
        <v>99.99479540889895</v>
      </c>
      <c r="F64" s="13">
        <f t="shared" si="7"/>
        <v>0</v>
      </c>
      <c r="G64" s="13">
        <f t="shared" si="7"/>
        <v>0</v>
      </c>
      <c r="H64" s="13">
        <f t="shared" si="7"/>
        <v>0.07984250246089905</v>
      </c>
      <c r="I64" s="13">
        <f t="shared" si="7"/>
        <v>0.0007076454107110954</v>
      </c>
      <c r="J64" s="13">
        <f t="shared" si="7"/>
        <v>0.05613545139168607</v>
      </c>
      <c r="K64" s="13">
        <f t="shared" si="7"/>
        <v>0</v>
      </c>
      <c r="L64" s="13">
        <f t="shared" si="7"/>
        <v>0</v>
      </c>
      <c r="M64" s="13">
        <f t="shared" si="7"/>
        <v>0.0330579010266022</v>
      </c>
      <c r="N64" s="13">
        <f t="shared" si="7"/>
        <v>0.07997721197247908</v>
      </c>
      <c r="O64" s="13">
        <f t="shared" si="7"/>
        <v>0</v>
      </c>
      <c r="P64" s="13">
        <f t="shared" si="7"/>
        <v>0</v>
      </c>
      <c r="Q64" s="13">
        <f t="shared" si="7"/>
        <v>0.2950408880865453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0.0026336793473472303</v>
      </c>
      <c r="W64" s="13">
        <f t="shared" si="7"/>
        <v>111.99222517788702</v>
      </c>
      <c r="X64" s="13">
        <f t="shared" si="7"/>
        <v>0</v>
      </c>
      <c r="Y64" s="13">
        <f t="shared" si="7"/>
        <v>0</v>
      </c>
      <c r="Z64" s="14">
        <f t="shared" si="7"/>
        <v>99.99479540889895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99.99698340935075</v>
      </c>
      <c r="E65" s="13">
        <f t="shared" si="7"/>
        <v>3135.530788921749</v>
      </c>
      <c r="F65" s="13">
        <f t="shared" si="7"/>
        <v>0.4445504420562842</v>
      </c>
      <c r="G65" s="13">
        <f t="shared" si="7"/>
        <v>99.99444320960214</v>
      </c>
      <c r="H65" s="13">
        <f t="shared" si="7"/>
        <v>101.65668662674652</v>
      </c>
      <c r="I65" s="13">
        <f t="shared" si="7"/>
        <v>1.4129145092449655</v>
      </c>
      <c r="J65" s="13">
        <f t="shared" si="7"/>
        <v>98.9056420233463</v>
      </c>
      <c r="K65" s="13">
        <f t="shared" si="7"/>
        <v>100</v>
      </c>
      <c r="L65" s="13">
        <f t="shared" si="7"/>
        <v>4.025147835818381</v>
      </c>
      <c r="M65" s="13">
        <f t="shared" si="7"/>
        <v>6.124247130356048</v>
      </c>
      <c r="N65" s="13">
        <f t="shared" si="7"/>
        <v>99.97367035281727</v>
      </c>
      <c r="O65" s="13">
        <f t="shared" si="7"/>
        <v>100</v>
      </c>
      <c r="P65" s="13">
        <f t="shared" si="7"/>
        <v>99.99502215142616</v>
      </c>
      <c r="Q65" s="13">
        <f t="shared" si="7"/>
        <v>99.99484123913436</v>
      </c>
      <c r="R65" s="13">
        <f t="shared" si="7"/>
        <v>99.98180494905385</v>
      </c>
      <c r="S65" s="13">
        <f t="shared" si="7"/>
        <v>34.24165120593692</v>
      </c>
      <c r="T65" s="13">
        <f t="shared" si="7"/>
        <v>99.99274415904803</v>
      </c>
      <c r="U65" s="13">
        <f t="shared" si="7"/>
        <v>68.94267097410064</v>
      </c>
      <c r="V65" s="13">
        <f t="shared" si="7"/>
        <v>3.696288762143457</v>
      </c>
      <c r="W65" s="13">
        <f t="shared" si="7"/>
        <v>617.6739514722782</v>
      </c>
      <c r="X65" s="13">
        <f t="shared" si="7"/>
        <v>0</v>
      </c>
      <c r="Y65" s="13">
        <f t="shared" si="7"/>
        <v>0</v>
      </c>
      <c r="Z65" s="14">
        <f t="shared" si="7"/>
        <v>3135.530788921749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104.99951879182201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458186260</v>
      </c>
      <c r="C67" s="24"/>
      <c r="D67" s="25">
        <v>529328026</v>
      </c>
      <c r="E67" s="26">
        <v>524872891</v>
      </c>
      <c r="F67" s="26">
        <v>231948197</v>
      </c>
      <c r="G67" s="26">
        <v>25610659</v>
      </c>
      <c r="H67" s="26">
        <v>28986041</v>
      </c>
      <c r="I67" s="26">
        <v>286544897</v>
      </c>
      <c r="J67" s="26">
        <v>28984707</v>
      </c>
      <c r="K67" s="26">
        <v>25748635</v>
      </c>
      <c r="L67" s="26">
        <v>26576085</v>
      </c>
      <c r="M67" s="26">
        <v>81309427</v>
      </c>
      <c r="N67" s="26">
        <v>22041656</v>
      </c>
      <c r="O67" s="26">
        <v>25474980</v>
      </c>
      <c r="P67" s="26">
        <v>21967335</v>
      </c>
      <c r="Q67" s="26">
        <v>69483971</v>
      </c>
      <c r="R67" s="26">
        <v>33059864</v>
      </c>
      <c r="S67" s="26">
        <v>28225813</v>
      </c>
      <c r="T67" s="26">
        <v>28037456</v>
      </c>
      <c r="U67" s="26">
        <v>89323133</v>
      </c>
      <c r="V67" s="26">
        <v>526661428</v>
      </c>
      <c r="W67" s="26">
        <v>529327949</v>
      </c>
      <c r="X67" s="26"/>
      <c r="Y67" s="25"/>
      <c r="Z67" s="27">
        <v>524872891</v>
      </c>
    </row>
    <row r="68" spans="1:26" ht="13.5" hidden="1">
      <c r="A68" s="37" t="s">
        <v>31</v>
      </c>
      <c r="B68" s="19">
        <v>166333200</v>
      </c>
      <c r="C68" s="19"/>
      <c r="D68" s="20">
        <v>169602451</v>
      </c>
      <c r="E68" s="21">
        <v>169602951</v>
      </c>
      <c r="F68" s="21">
        <v>171596902</v>
      </c>
      <c r="G68" s="21">
        <v>373545</v>
      </c>
      <c r="H68" s="21">
        <v>-41383</v>
      </c>
      <c r="I68" s="21">
        <v>171929064</v>
      </c>
      <c r="J68" s="21">
        <v>-28457</v>
      </c>
      <c r="K68" s="21">
        <v>-455820</v>
      </c>
      <c r="L68" s="21">
        <v>86450</v>
      </c>
      <c r="M68" s="21">
        <v>-397827</v>
      </c>
      <c r="N68" s="21">
        <v>-765612</v>
      </c>
      <c r="O68" s="21">
        <v>-24855</v>
      </c>
      <c r="P68" s="21">
        <v>-98884</v>
      </c>
      <c r="Q68" s="21">
        <v>-889351</v>
      </c>
      <c r="R68" s="21">
        <v>8473844</v>
      </c>
      <c r="S68" s="21">
        <v>-347887</v>
      </c>
      <c r="T68" s="21">
        <v>62160</v>
      </c>
      <c r="U68" s="21">
        <v>8188117</v>
      </c>
      <c r="V68" s="21">
        <v>178830003</v>
      </c>
      <c r="W68" s="21">
        <v>169602947</v>
      </c>
      <c r="X68" s="21"/>
      <c r="Y68" s="20"/>
      <c r="Z68" s="23">
        <v>169602951</v>
      </c>
    </row>
    <row r="69" spans="1:26" ht="13.5" hidden="1">
      <c r="A69" s="38" t="s">
        <v>32</v>
      </c>
      <c r="B69" s="19">
        <v>266761627</v>
      </c>
      <c r="C69" s="19"/>
      <c r="D69" s="20">
        <v>331328302</v>
      </c>
      <c r="E69" s="21">
        <v>326872667</v>
      </c>
      <c r="F69" s="21">
        <v>58114678</v>
      </c>
      <c r="G69" s="21">
        <v>24094141</v>
      </c>
      <c r="H69" s="21">
        <v>26666751</v>
      </c>
      <c r="I69" s="21">
        <v>108875570</v>
      </c>
      <c r="J69" s="21">
        <v>26636078</v>
      </c>
      <c r="K69" s="21">
        <v>23497721</v>
      </c>
      <c r="L69" s="21">
        <v>23538418</v>
      </c>
      <c r="M69" s="21">
        <v>73672217</v>
      </c>
      <c r="N69" s="21">
        <v>20219250</v>
      </c>
      <c r="O69" s="21">
        <v>22482558</v>
      </c>
      <c r="P69" s="21">
        <v>19450021</v>
      </c>
      <c r="Q69" s="21">
        <v>62151829</v>
      </c>
      <c r="R69" s="21">
        <v>21582406</v>
      </c>
      <c r="S69" s="21">
        <v>25556619</v>
      </c>
      <c r="T69" s="21">
        <v>25155743</v>
      </c>
      <c r="U69" s="21">
        <v>72294768</v>
      </c>
      <c r="V69" s="21">
        <v>316994384</v>
      </c>
      <c r="W69" s="21">
        <v>331327729</v>
      </c>
      <c r="X69" s="21"/>
      <c r="Y69" s="20"/>
      <c r="Z69" s="23">
        <v>326872667</v>
      </c>
    </row>
    <row r="70" spans="1:26" ht="13.5" hidden="1">
      <c r="A70" s="39" t="s">
        <v>103</v>
      </c>
      <c r="B70" s="19">
        <v>239978169</v>
      </c>
      <c r="C70" s="19"/>
      <c r="D70" s="20">
        <v>291449000</v>
      </c>
      <c r="E70" s="21">
        <v>291449424</v>
      </c>
      <c r="F70" s="21">
        <v>24433077</v>
      </c>
      <c r="G70" s="21">
        <v>23696416</v>
      </c>
      <c r="H70" s="21">
        <v>26377431</v>
      </c>
      <c r="I70" s="21">
        <v>74506924</v>
      </c>
      <c r="J70" s="21">
        <v>25849929</v>
      </c>
      <c r="K70" s="21">
        <v>23195896</v>
      </c>
      <c r="L70" s="21">
        <v>22600423</v>
      </c>
      <c r="M70" s="21">
        <v>71646248</v>
      </c>
      <c r="N70" s="21">
        <v>19941624</v>
      </c>
      <c r="O70" s="21">
        <v>22023567</v>
      </c>
      <c r="P70" s="21">
        <v>20073642</v>
      </c>
      <c r="Q70" s="21">
        <v>62038833</v>
      </c>
      <c r="R70" s="21">
        <v>21310456</v>
      </c>
      <c r="S70" s="21">
        <v>25452333</v>
      </c>
      <c r="T70" s="21">
        <v>24545934</v>
      </c>
      <c r="U70" s="21">
        <v>71308723</v>
      </c>
      <c r="V70" s="21">
        <v>279500728</v>
      </c>
      <c r="W70" s="21">
        <v>291449428</v>
      </c>
      <c r="X70" s="21"/>
      <c r="Y70" s="20"/>
      <c r="Z70" s="23">
        <v>291449424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26783458</v>
      </c>
      <c r="C73" s="19"/>
      <c r="D73" s="20">
        <v>29868000</v>
      </c>
      <c r="E73" s="21">
        <v>33451235</v>
      </c>
      <c r="F73" s="21">
        <v>30293684</v>
      </c>
      <c r="G73" s="21">
        <v>379729</v>
      </c>
      <c r="H73" s="21">
        <v>274290</v>
      </c>
      <c r="I73" s="21">
        <v>30947703</v>
      </c>
      <c r="J73" s="21">
        <v>782037</v>
      </c>
      <c r="K73" s="21">
        <v>290624</v>
      </c>
      <c r="L73" s="21">
        <v>255312</v>
      </c>
      <c r="M73" s="21">
        <v>1327973</v>
      </c>
      <c r="N73" s="21">
        <v>273828</v>
      </c>
      <c r="O73" s="21">
        <v>444109</v>
      </c>
      <c r="P73" s="21">
        <v>-643710</v>
      </c>
      <c r="Q73" s="21">
        <v>74227</v>
      </c>
      <c r="R73" s="21">
        <v>266454</v>
      </c>
      <c r="S73" s="21">
        <v>87038</v>
      </c>
      <c r="T73" s="21">
        <v>596027</v>
      </c>
      <c r="U73" s="21">
        <v>949519</v>
      </c>
      <c r="V73" s="21">
        <v>33299422</v>
      </c>
      <c r="W73" s="21">
        <v>29867693</v>
      </c>
      <c r="X73" s="21"/>
      <c r="Y73" s="20"/>
      <c r="Z73" s="23">
        <v>33451235</v>
      </c>
    </row>
    <row r="74" spans="1:26" ht="13.5" hidden="1">
      <c r="A74" s="39" t="s">
        <v>107</v>
      </c>
      <c r="B74" s="19"/>
      <c r="C74" s="19"/>
      <c r="D74" s="20">
        <v>10011302</v>
      </c>
      <c r="E74" s="21">
        <v>1972008</v>
      </c>
      <c r="F74" s="21">
        <v>3387917</v>
      </c>
      <c r="G74" s="21">
        <v>17996</v>
      </c>
      <c r="H74" s="21">
        <v>15030</v>
      </c>
      <c r="I74" s="21">
        <v>3420943</v>
      </c>
      <c r="J74" s="21">
        <v>4112</v>
      </c>
      <c r="K74" s="21">
        <v>11201</v>
      </c>
      <c r="L74" s="21">
        <v>682683</v>
      </c>
      <c r="M74" s="21">
        <v>697996</v>
      </c>
      <c r="N74" s="21">
        <v>3798</v>
      </c>
      <c r="O74" s="21">
        <v>14882</v>
      </c>
      <c r="P74" s="21">
        <v>20089</v>
      </c>
      <c r="Q74" s="21">
        <v>38769</v>
      </c>
      <c r="R74" s="21">
        <v>5496</v>
      </c>
      <c r="S74" s="21">
        <v>17248</v>
      </c>
      <c r="T74" s="21">
        <v>13782</v>
      </c>
      <c r="U74" s="21">
        <v>36526</v>
      </c>
      <c r="V74" s="21">
        <v>4194234</v>
      </c>
      <c r="W74" s="21">
        <v>10010608</v>
      </c>
      <c r="X74" s="21"/>
      <c r="Y74" s="20"/>
      <c r="Z74" s="23">
        <v>1972008</v>
      </c>
    </row>
    <row r="75" spans="1:26" ht="13.5" hidden="1">
      <c r="A75" s="40" t="s">
        <v>110</v>
      </c>
      <c r="B75" s="28">
        <v>25091433</v>
      </c>
      <c r="C75" s="28"/>
      <c r="D75" s="29">
        <v>28397273</v>
      </c>
      <c r="E75" s="30">
        <v>28397273</v>
      </c>
      <c r="F75" s="30">
        <v>2236617</v>
      </c>
      <c r="G75" s="30">
        <v>1142973</v>
      </c>
      <c r="H75" s="30">
        <v>2360673</v>
      </c>
      <c r="I75" s="30">
        <v>5740263</v>
      </c>
      <c r="J75" s="30">
        <v>2377086</v>
      </c>
      <c r="K75" s="30">
        <v>2706734</v>
      </c>
      <c r="L75" s="30">
        <v>2951217</v>
      </c>
      <c r="M75" s="30">
        <v>8035037</v>
      </c>
      <c r="N75" s="30">
        <v>2588018</v>
      </c>
      <c r="O75" s="30">
        <v>3017277</v>
      </c>
      <c r="P75" s="30">
        <v>2616198</v>
      </c>
      <c r="Q75" s="30">
        <v>8221493</v>
      </c>
      <c r="R75" s="30">
        <v>3003614</v>
      </c>
      <c r="S75" s="30">
        <v>3017081</v>
      </c>
      <c r="T75" s="30">
        <v>2819553</v>
      </c>
      <c r="U75" s="30">
        <v>8840248</v>
      </c>
      <c r="V75" s="30">
        <v>30837041</v>
      </c>
      <c r="W75" s="30">
        <v>28397273</v>
      </c>
      <c r="X75" s="30"/>
      <c r="Y75" s="29"/>
      <c r="Z75" s="31">
        <v>28397273</v>
      </c>
    </row>
    <row r="76" spans="1:26" ht="13.5" hidden="1">
      <c r="A76" s="42" t="s">
        <v>287</v>
      </c>
      <c r="B76" s="32">
        <v>456046850</v>
      </c>
      <c r="C76" s="32"/>
      <c r="D76" s="33">
        <v>683467992</v>
      </c>
      <c r="E76" s="34">
        <v>456046647</v>
      </c>
      <c r="F76" s="34">
        <v>18091068</v>
      </c>
      <c r="G76" s="34">
        <v>15752764</v>
      </c>
      <c r="H76" s="34">
        <v>57696325</v>
      </c>
      <c r="I76" s="34">
        <v>91540157</v>
      </c>
      <c r="J76" s="34">
        <v>28489738</v>
      </c>
      <c r="K76" s="34">
        <v>23242911</v>
      </c>
      <c r="L76" s="34">
        <v>17274537</v>
      </c>
      <c r="M76" s="34">
        <v>69007186</v>
      </c>
      <c r="N76" s="34">
        <v>14226227</v>
      </c>
      <c r="O76" s="34">
        <v>17706957</v>
      </c>
      <c r="P76" s="34">
        <v>17165183</v>
      </c>
      <c r="Q76" s="34">
        <v>49098367</v>
      </c>
      <c r="R76" s="34">
        <v>14548242</v>
      </c>
      <c r="S76" s="34">
        <v>18058829</v>
      </c>
      <c r="T76" s="34">
        <v>22256710</v>
      </c>
      <c r="U76" s="34">
        <v>54863781</v>
      </c>
      <c r="V76" s="34">
        <v>264509491</v>
      </c>
      <c r="W76" s="34">
        <v>456046647</v>
      </c>
      <c r="X76" s="34"/>
      <c r="Y76" s="33"/>
      <c r="Z76" s="35">
        <v>456046647</v>
      </c>
    </row>
    <row r="77" spans="1:26" ht="13.5" hidden="1">
      <c r="A77" s="37" t="s">
        <v>31</v>
      </c>
      <c r="B77" s="19">
        <v>132969850</v>
      </c>
      <c r="C77" s="19"/>
      <c r="D77" s="20">
        <v>239067000</v>
      </c>
      <c r="E77" s="21">
        <v>132969853</v>
      </c>
      <c r="F77" s="21">
        <v>7061600</v>
      </c>
      <c r="G77" s="21">
        <v>5238246</v>
      </c>
      <c r="H77" s="21">
        <v>47582610</v>
      </c>
      <c r="I77" s="21">
        <v>59882456</v>
      </c>
      <c r="J77" s="21">
        <v>19757536</v>
      </c>
      <c r="K77" s="21">
        <v>14454298</v>
      </c>
      <c r="L77" s="21">
        <v>8023845</v>
      </c>
      <c r="M77" s="21">
        <v>42235679</v>
      </c>
      <c r="N77" s="21">
        <v>7021061</v>
      </c>
      <c r="O77" s="21">
        <v>9336088</v>
      </c>
      <c r="P77" s="21">
        <v>7739408</v>
      </c>
      <c r="Q77" s="21">
        <v>24096557</v>
      </c>
      <c r="R77" s="21">
        <v>5886945</v>
      </c>
      <c r="S77" s="21">
        <v>8036562</v>
      </c>
      <c r="T77" s="21">
        <v>11729624</v>
      </c>
      <c r="U77" s="21">
        <v>25653131</v>
      </c>
      <c r="V77" s="21">
        <v>151867823</v>
      </c>
      <c r="W77" s="21">
        <v>132969853</v>
      </c>
      <c r="X77" s="21"/>
      <c r="Y77" s="20"/>
      <c r="Z77" s="23">
        <v>132969853</v>
      </c>
    </row>
    <row r="78" spans="1:26" ht="13.5" hidden="1">
      <c r="A78" s="38" t="s">
        <v>32</v>
      </c>
      <c r="B78" s="19">
        <v>323077000</v>
      </c>
      <c r="C78" s="19"/>
      <c r="D78" s="20">
        <v>414583992</v>
      </c>
      <c r="E78" s="21">
        <v>323076794</v>
      </c>
      <c r="F78" s="21">
        <v>11029468</v>
      </c>
      <c r="G78" s="21">
        <v>10514518</v>
      </c>
      <c r="H78" s="21">
        <v>10113715</v>
      </c>
      <c r="I78" s="21">
        <v>31657701</v>
      </c>
      <c r="J78" s="21">
        <v>8732202</v>
      </c>
      <c r="K78" s="21">
        <v>8788613</v>
      </c>
      <c r="L78" s="21">
        <v>9250692</v>
      </c>
      <c r="M78" s="21">
        <v>26771507</v>
      </c>
      <c r="N78" s="21">
        <v>7205166</v>
      </c>
      <c r="O78" s="21">
        <v>8370869</v>
      </c>
      <c r="P78" s="21">
        <v>9425775</v>
      </c>
      <c r="Q78" s="21">
        <v>25001810</v>
      </c>
      <c r="R78" s="21">
        <v>8661297</v>
      </c>
      <c r="S78" s="21">
        <v>10022267</v>
      </c>
      <c r="T78" s="21">
        <v>10527086</v>
      </c>
      <c r="U78" s="21">
        <v>29210650</v>
      </c>
      <c r="V78" s="21">
        <v>112641668</v>
      </c>
      <c r="W78" s="21">
        <v>323076794</v>
      </c>
      <c r="X78" s="21"/>
      <c r="Y78" s="20"/>
      <c r="Z78" s="23">
        <v>323076794</v>
      </c>
    </row>
    <row r="79" spans="1:26" ht="13.5" hidden="1">
      <c r="A79" s="39" t="s">
        <v>103</v>
      </c>
      <c r="B79" s="19">
        <v>239978170</v>
      </c>
      <c r="C79" s="19"/>
      <c r="D79" s="20">
        <v>367225992</v>
      </c>
      <c r="E79" s="21">
        <v>227794382</v>
      </c>
      <c r="F79" s="21">
        <v>11014407</v>
      </c>
      <c r="G79" s="21">
        <v>10496523</v>
      </c>
      <c r="H79" s="21">
        <v>10098217</v>
      </c>
      <c r="I79" s="21">
        <v>31609147</v>
      </c>
      <c r="J79" s="21">
        <v>8727696</v>
      </c>
      <c r="K79" s="21">
        <v>8777412</v>
      </c>
      <c r="L79" s="21">
        <v>9223213</v>
      </c>
      <c r="M79" s="21">
        <v>26728321</v>
      </c>
      <c r="N79" s="21">
        <v>7201150</v>
      </c>
      <c r="O79" s="21">
        <v>8355987</v>
      </c>
      <c r="P79" s="21">
        <v>9405687</v>
      </c>
      <c r="Q79" s="21">
        <v>24962824</v>
      </c>
      <c r="R79" s="21">
        <v>8655802</v>
      </c>
      <c r="S79" s="21">
        <v>10016361</v>
      </c>
      <c r="T79" s="21">
        <v>10513305</v>
      </c>
      <c r="U79" s="21">
        <v>29185468</v>
      </c>
      <c r="V79" s="21">
        <v>112485760</v>
      </c>
      <c r="W79" s="21">
        <v>227794382</v>
      </c>
      <c r="X79" s="21"/>
      <c r="Y79" s="20"/>
      <c r="Z79" s="23">
        <v>227794382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26783458</v>
      </c>
      <c r="C82" s="19"/>
      <c r="D82" s="20">
        <v>37347000</v>
      </c>
      <c r="E82" s="21">
        <v>33449494</v>
      </c>
      <c r="F82" s="21"/>
      <c r="G82" s="21"/>
      <c r="H82" s="21">
        <v>219</v>
      </c>
      <c r="I82" s="21">
        <v>219</v>
      </c>
      <c r="J82" s="21">
        <v>439</v>
      </c>
      <c r="K82" s="21"/>
      <c r="L82" s="21"/>
      <c r="M82" s="21">
        <v>439</v>
      </c>
      <c r="N82" s="21">
        <v>219</v>
      </c>
      <c r="O82" s="21"/>
      <c r="P82" s="21"/>
      <c r="Q82" s="21">
        <v>219</v>
      </c>
      <c r="R82" s="21"/>
      <c r="S82" s="21"/>
      <c r="T82" s="21"/>
      <c r="U82" s="21"/>
      <c r="V82" s="21">
        <v>877</v>
      </c>
      <c r="W82" s="21">
        <v>33449494</v>
      </c>
      <c r="X82" s="21"/>
      <c r="Y82" s="20"/>
      <c r="Z82" s="23">
        <v>33449494</v>
      </c>
    </row>
    <row r="83" spans="1:26" ht="13.5" hidden="1">
      <c r="A83" s="39" t="s">
        <v>107</v>
      </c>
      <c r="B83" s="19">
        <v>56315372</v>
      </c>
      <c r="C83" s="19"/>
      <c r="D83" s="20">
        <v>10011000</v>
      </c>
      <c r="E83" s="21">
        <v>61832918</v>
      </c>
      <c r="F83" s="21">
        <v>15061</v>
      </c>
      <c r="G83" s="21">
        <v>17995</v>
      </c>
      <c r="H83" s="21">
        <v>15279</v>
      </c>
      <c r="I83" s="21">
        <v>48335</v>
      </c>
      <c r="J83" s="21">
        <v>4067</v>
      </c>
      <c r="K83" s="21">
        <v>11201</v>
      </c>
      <c r="L83" s="21">
        <v>27479</v>
      </c>
      <c r="M83" s="21">
        <v>42747</v>
      </c>
      <c r="N83" s="21">
        <v>3797</v>
      </c>
      <c r="O83" s="21">
        <v>14882</v>
      </c>
      <c r="P83" s="21">
        <v>20088</v>
      </c>
      <c r="Q83" s="21">
        <v>38767</v>
      </c>
      <c r="R83" s="21">
        <v>5495</v>
      </c>
      <c r="S83" s="21">
        <v>5906</v>
      </c>
      <c r="T83" s="21">
        <v>13781</v>
      </c>
      <c r="U83" s="21">
        <v>25182</v>
      </c>
      <c r="V83" s="21">
        <v>155031</v>
      </c>
      <c r="W83" s="21">
        <v>61832918</v>
      </c>
      <c r="X83" s="21"/>
      <c r="Y83" s="20"/>
      <c r="Z83" s="23">
        <v>61832918</v>
      </c>
    </row>
    <row r="84" spans="1:26" ht="13.5" hidden="1">
      <c r="A84" s="40" t="s">
        <v>110</v>
      </c>
      <c r="B84" s="28"/>
      <c r="C84" s="28"/>
      <c r="D84" s="29">
        <v>29817000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10256587</v>
      </c>
      <c r="D5" s="357">
        <f t="shared" si="0"/>
        <v>0</v>
      </c>
      <c r="E5" s="356">
        <f t="shared" si="0"/>
        <v>20879516</v>
      </c>
      <c r="F5" s="358">
        <f t="shared" si="0"/>
        <v>17099516</v>
      </c>
      <c r="G5" s="358">
        <f t="shared" si="0"/>
        <v>737968</v>
      </c>
      <c r="H5" s="356">
        <f t="shared" si="0"/>
        <v>1369745</v>
      </c>
      <c r="I5" s="356">
        <f t="shared" si="0"/>
        <v>2367435</v>
      </c>
      <c r="J5" s="358">
        <f t="shared" si="0"/>
        <v>4475148</v>
      </c>
      <c r="K5" s="358">
        <f t="shared" si="0"/>
        <v>1422801</v>
      </c>
      <c r="L5" s="356">
        <f t="shared" si="0"/>
        <v>1779605</v>
      </c>
      <c r="M5" s="356">
        <f t="shared" si="0"/>
        <v>996805</v>
      </c>
      <c r="N5" s="358">
        <f t="shared" si="0"/>
        <v>4199211</v>
      </c>
      <c r="O5" s="358">
        <f t="shared" si="0"/>
        <v>1530026</v>
      </c>
      <c r="P5" s="356">
        <f t="shared" si="0"/>
        <v>1516737</v>
      </c>
      <c r="Q5" s="356">
        <f t="shared" si="0"/>
        <v>2145261</v>
      </c>
      <c r="R5" s="358">
        <f t="shared" si="0"/>
        <v>5192024</v>
      </c>
      <c r="S5" s="358">
        <f t="shared" si="0"/>
        <v>2927194</v>
      </c>
      <c r="T5" s="356">
        <f t="shared" si="0"/>
        <v>1326276</v>
      </c>
      <c r="U5" s="356">
        <f t="shared" si="0"/>
        <v>5222389</v>
      </c>
      <c r="V5" s="358">
        <f t="shared" si="0"/>
        <v>9475859</v>
      </c>
      <c r="W5" s="358">
        <f t="shared" si="0"/>
        <v>23342242</v>
      </c>
      <c r="X5" s="356">
        <f t="shared" si="0"/>
        <v>17099516</v>
      </c>
      <c r="Y5" s="358">
        <f t="shared" si="0"/>
        <v>6242726</v>
      </c>
      <c r="Z5" s="359">
        <f>+IF(X5&lt;&gt;0,+(Y5/X5)*100,0)</f>
        <v>36.50820292223476</v>
      </c>
      <c r="AA5" s="360">
        <f>+AA6+AA8+AA11+AA13+AA15</f>
        <v>17099516</v>
      </c>
    </row>
    <row r="6" spans="1:27" ht="13.5">
      <c r="A6" s="361" t="s">
        <v>205</v>
      </c>
      <c r="B6" s="142"/>
      <c r="C6" s="60">
        <f>+C7</f>
        <v>6737364</v>
      </c>
      <c r="D6" s="340">
        <f aca="true" t="shared" si="1" ref="D6:AA6">+D7</f>
        <v>0</v>
      </c>
      <c r="E6" s="60">
        <f t="shared" si="1"/>
        <v>10142516</v>
      </c>
      <c r="F6" s="59">
        <f t="shared" si="1"/>
        <v>17099516</v>
      </c>
      <c r="G6" s="59">
        <f t="shared" si="1"/>
        <v>130000</v>
      </c>
      <c r="H6" s="60">
        <f t="shared" si="1"/>
        <v>721900</v>
      </c>
      <c r="I6" s="60">
        <f t="shared" si="1"/>
        <v>1183512</v>
      </c>
      <c r="J6" s="59">
        <f t="shared" si="1"/>
        <v>2035412</v>
      </c>
      <c r="K6" s="59">
        <f t="shared" si="1"/>
        <v>390819</v>
      </c>
      <c r="L6" s="60">
        <f t="shared" si="1"/>
        <v>374034</v>
      </c>
      <c r="M6" s="60">
        <f t="shared" si="1"/>
        <v>535500</v>
      </c>
      <c r="N6" s="59">
        <f t="shared" si="1"/>
        <v>1300353</v>
      </c>
      <c r="O6" s="59">
        <f t="shared" si="1"/>
        <v>515663</v>
      </c>
      <c r="P6" s="60">
        <f t="shared" si="1"/>
        <v>964250</v>
      </c>
      <c r="Q6" s="60">
        <f t="shared" si="1"/>
        <v>0</v>
      </c>
      <c r="R6" s="59">
        <f t="shared" si="1"/>
        <v>1479913</v>
      </c>
      <c r="S6" s="59">
        <f t="shared" si="1"/>
        <v>2504960</v>
      </c>
      <c r="T6" s="60">
        <f t="shared" si="1"/>
        <v>679916</v>
      </c>
      <c r="U6" s="60">
        <f t="shared" si="1"/>
        <v>4397869</v>
      </c>
      <c r="V6" s="59">
        <f t="shared" si="1"/>
        <v>7582745</v>
      </c>
      <c r="W6" s="59">
        <f t="shared" si="1"/>
        <v>12398423</v>
      </c>
      <c r="X6" s="60">
        <f t="shared" si="1"/>
        <v>17099516</v>
      </c>
      <c r="Y6" s="59">
        <f t="shared" si="1"/>
        <v>-4701093</v>
      </c>
      <c r="Z6" s="61">
        <f>+IF(X6&lt;&gt;0,+(Y6/X6)*100,0)</f>
        <v>-27.49255008153447</v>
      </c>
      <c r="AA6" s="62">
        <f t="shared" si="1"/>
        <v>17099516</v>
      </c>
    </row>
    <row r="7" spans="1:27" ht="13.5">
      <c r="A7" s="291" t="s">
        <v>229</v>
      </c>
      <c r="B7" s="142"/>
      <c r="C7" s="60">
        <v>6737364</v>
      </c>
      <c r="D7" s="340"/>
      <c r="E7" s="60">
        <v>10142516</v>
      </c>
      <c r="F7" s="59">
        <v>17099516</v>
      </c>
      <c r="G7" s="59">
        <v>130000</v>
      </c>
      <c r="H7" s="60">
        <v>721900</v>
      </c>
      <c r="I7" s="60">
        <v>1183512</v>
      </c>
      <c r="J7" s="59">
        <v>2035412</v>
      </c>
      <c r="K7" s="59">
        <v>390819</v>
      </c>
      <c r="L7" s="60">
        <v>374034</v>
      </c>
      <c r="M7" s="60">
        <v>535500</v>
      </c>
      <c r="N7" s="59">
        <v>1300353</v>
      </c>
      <c r="O7" s="59">
        <v>515663</v>
      </c>
      <c r="P7" s="60">
        <v>964250</v>
      </c>
      <c r="Q7" s="60"/>
      <c r="R7" s="59">
        <v>1479913</v>
      </c>
      <c r="S7" s="59">
        <v>2504960</v>
      </c>
      <c r="T7" s="60">
        <v>679916</v>
      </c>
      <c r="U7" s="60">
        <v>4397869</v>
      </c>
      <c r="V7" s="59">
        <v>7582745</v>
      </c>
      <c r="W7" s="59">
        <v>12398423</v>
      </c>
      <c r="X7" s="60">
        <v>17099516</v>
      </c>
      <c r="Y7" s="59">
        <v>-4701093</v>
      </c>
      <c r="Z7" s="61">
        <v>-27.49</v>
      </c>
      <c r="AA7" s="62">
        <v>17099516</v>
      </c>
    </row>
    <row r="8" spans="1:27" ht="13.5">
      <c r="A8" s="361" t="s">
        <v>206</v>
      </c>
      <c r="B8" s="142"/>
      <c r="C8" s="60">
        <f aca="true" t="shared" si="2" ref="C8:Y8">SUM(C9:C10)</f>
        <v>3366670</v>
      </c>
      <c r="D8" s="340">
        <f t="shared" si="2"/>
        <v>0</v>
      </c>
      <c r="E8" s="60">
        <f t="shared" si="2"/>
        <v>10737000</v>
      </c>
      <c r="F8" s="59">
        <f t="shared" si="2"/>
        <v>0</v>
      </c>
      <c r="G8" s="59">
        <f t="shared" si="2"/>
        <v>607968</v>
      </c>
      <c r="H8" s="60">
        <f t="shared" si="2"/>
        <v>647845</v>
      </c>
      <c r="I8" s="60">
        <f t="shared" si="2"/>
        <v>1183923</v>
      </c>
      <c r="J8" s="59">
        <f t="shared" si="2"/>
        <v>2439736</v>
      </c>
      <c r="K8" s="59">
        <f t="shared" si="2"/>
        <v>1031982</v>
      </c>
      <c r="L8" s="60">
        <f t="shared" si="2"/>
        <v>1405571</v>
      </c>
      <c r="M8" s="60">
        <f t="shared" si="2"/>
        <v>446455</v>
      </c>
      <c r="N8" s="59">
        <f t="shared" si="2"/>
        <v>2884008</v>
      </c>
      <c r="O8" s="59">
        <f t="shared" si="2"/>
        <v>1014363</v>
      </c>
      <c r="P8" s="60">
        <f t="shared" si="2"/>
        <v>552487</v>
      </c>
      <c r="Q8" s="60">
        <f t="shared" si="2"/>
        <v>2145261</v>
      </c>
      <c r="R8" s="59">
        <f t="shared" si="2"/>
        <v>3712111</v>
      </c>
      <c r="S8" s="59">
        <f t="shared" si="2"/>
        <v>422234</v>
      </c>
      <c r="T8" s="60">
        <f t="shared" si="2"/>
        <v>646360</v>
      </c>
      <c r="U8" s="60">
        <f t="shared" si="2"/>
        <v>422175</v>
      </c>
      <c r="V8" s="59">
        <f t="shared" si="2"/>
        <v>1490769</v>
      </c>
      <c r="W8" s="59">
        <f t="shared" si="2"/>
        <v>10526624</v>
      </c>
      <c r="X8" s="60">
        <f t="shared" si="2"/>
        <v>0</v>
      </c>
      <c r="Y8" s="59">
        <f t="shared" si="2"/>
        <v>10526624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2994806</v>
      </c>
      <c r="D9" s="340"/>
      <c r="E9" s="60">
        <v>10737000</v>
      </c>
      <c r="F9" s="59"/>
      <c r="G9" s="59">
        <v>607968</v>
      </c>
      <c r="H9" s="60">
        <v>330665</v>
      </c>
      <c r="I9" s="60">
        <v>706607</v>
      </c>
      <c r="J9" s="59">
        <v>1645240</v>
      </c>
      <c r="K9" s="59">
        <v>661739</v>
      </c>
      <c r="L9" s="60">
        <v>1058539</v>
      </c>
      <c r="M9" s="60">
        <v>446455</v>
      </c>
      <c r="N9" s="59">
        <v>2166733</v>
      </c>
      <c r="O9" s="59">
        <v>163792</v>
      </c>
      <c r="P9" s="60"/>
      <c r="Q9" s="60">
        <v>1662944</v>
      </c>
      <c r="R9" s="59">
        <v>1826736</v>
      </c>
      <c r="S9" s="59">
        <v>467</v>
      </c>
      <c r="T9" s="60">
        <v>646360</v>
      </c>
      <c r="U9" s="60">
        <v>369137</v>
      </c>
      <c r="V9" s="59">
        <v>1015964</v>
      </c>
      <c r="W9" s="59">
        <v>6654673</v>
      </c>
      <c r="X9" s="60"/>
      <c r="Y9" s="59">
        <v>6654673</v>
      </c>
      <c r="Z9" s="61"/>
      <c r="AA9" s="62"/>
    </row>
    <row r="10" spans="1:27" ht="13.5">
      <c r="A10" s="291" t="s">
        <v>231</v>
      </c>
      <c r="B10" s="142"/>
      <c r="C10" s="60">
        <v>371864</v>
      </c>
      <c r="D10" s="340"/>
      <c r="E10" s="60"/>
      <c r="F10" s="59"/>
      <c r="G10" s="59"/>
      <c r="H10" s="60">
        <v>317180</v>
      </c>
      <c r="I10" s="60">
        <v>477316</v>
      </c>
      <c r="J10" s="59">
        <v>794496</v>
      </c>
      <c r="K10" s="59">
        <v>370243</v>
      </c>
      <c r="L10" s="60">
        <v>347032</v>
      </c>
      <c r="M10" s="60"/>
      <c r="N10" s="59">
        <v>717275</v>
      </c>
      <c r="O10" s="59">
        <v>850571</v>
      </c>
      <c r="P10" s="60">
        <v>552487</v>
      </c>
      <c r="Q10" s="60">
        <v>482317</v>
      </c>
      <c r="R10" s="59">
        <v>1885375</v>
      </c>
      <c r="S10" s="59">
        <v>421767</v>
      </c>
      <c r="T10" s="60"/>
      <c r="U10" s="60">
        <v>53038</v>
      </c>
      <c r="V10" s="59">
        <v>474805</v>
      </c>
      <c r="W10" s="59">
        <v>3871951</v>
      </c>
      <c r="X10" s="60"/>
      <c r="Y10" s="59">
        <v>3871951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152553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14850</v>
      </c>
      <c r="N15" s="59">
        <f t="shared" si="5"/>
        <v>14850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402345</v>
      </c>
      <c r="V15" s="59">
        <f t="shared" si="5"/>
        <v>402345</v>
      </c>
      <c r="W15" s="59">
        <f t="shared" si="5"/>
        <v>417195</v>
      </c>
      <c r="X15" s="60">
        <f t="shared" si="5"/>
        <v>0</v>
      </c>
      <c r="Y15" s="59">
        <f t="shared" si="5"/>
        <v>417195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>
        <v>402345</v>
      </c>
      <c r="V18" s="59">
        <v>402345</v>
      </c>
      <c r="W18" s="59">
        <v>402345</v>
      </c>
      <c r="X18" s="60"/>
      <c r="Y18" s="59">
        <v>402345</v>
      </c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152553</v>
      </c>
      <c r="D20" s="340"/>
      <c r="E20" s="60"/>
      <c r="F20" s="59"/>
      <c r="G20" s="59"/>
      <c r="H20" s="60"/>
      <c r="I20" s="60"/>
      <c r="J20" s="59"/>
      <c r="K20" s="59"/>
      <c r="L20" s="60"/>
      <c r="M20" s="60">
        <v>14850</v>
      </c>
      <c r="N20" s="59">
        <v>14850</v>
      </c>
      <c r="O20" s="59"/>
      <c r="P20" s="60"/>
      <c r="Q20" s="60"/>
      <c r="R20" s="59"/>
      <c r="S20" s="59"/>
      <c r="T20" s="60"/>
      <c r="U20" s="60"/>
      <c r="V20" s="59"/>
      <c r="W20" s="59">
        <v>14850</v>
      </c>
      <c r="X20" s="60"/>
      <c r="Y20" s="59">
        <v>14850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6223</v>
      </c>
      <c r="L22" s="343">
        <f t="shared" si="6"/>
        <v>0</v>
      </c>
      <c r="M22" s="343">
        <f t="shared" si="6"/>
        <v>505</v>
      </c>
      <c r="N22" s="345">
        <f t="shared" si="6"/>
        <v>6728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6728</v>
      </c>
      <c r="X22" s="343">
        <f t="shared" si="6"/>
        <v>0</v>
      </c>
      <c r="Y22" s="345">
        <f t="shared" si="6"/>
        <v>6728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>
        <v>505</v>
      </c>
      <c r="N25" s="59">
        <v>505</v>
      </c>
      <c r="O25" s="59"/>
      <c r="P25" s="60"/>
      <c r="Q25" s="60"/>
      <c r="R25" s="59"/>
      <c r="S25" s="59"/>
      <c r="T25" s="60"/>
      <c r="U25" s="60"/>
      <c r="V25" s="59"/>
      <c r="W25" s="59">
        <v>505</v>
      </c>
      <c r="X25" s="60"/>
      <c r="Y25" s="59">
        <v>505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>
        <v>6223</v>
      </c>
      <c r="L32" s="60"/>
      <c r="M32" s="60"/>
      <c r="N32" s="59">
        <v>6223</v>
      </c>
      <c r="O32" s="59"/>
      <c r="P32" s="60"/>
      <c r="Q32" s="60"/>
      <c r="R32" s="59"/>
      <c r="S32" s="59"/>
      <c r="T32" s="60"/>
      <c r="U32" s="60"/>
      <c r="V32" s="59"/>
      <c r="W32" s="59">
        <v>6223</v>
      </c>
      <c r="X32" s="60"/>
      <c r="Y32" s="59">
        <v>6223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3102771</v>
      </c>
      <c r="D40" s="344">
        <f t="shared" si="9"/>
        <v>0</v>
      </c>
      <c r="E40" s="343">
        <f t="shared" si="9"/>
        <v>11996999</v>
      </c>
      <c r="F40" s="345">
        <f t="shared" si="9"/>
        <v>14508795</v>
      </c>
      <c r="G40" s="345">
        <f t="shared" si="9"/>
        <v>487995</v>
      </c>
      <c r="H40" s="343">
        <f t="shared" si="9"/>
        <v>246252</v>
      </c>
      <c r="I40" s="343">
        <f t="shared" si="9"/>
        <v>53484</v>
      </c>
      <c r="J40" s="345">
        <f t="shared" si="9"/>
        <v>787731</v>
      </c>
      <c r="K40" s="345">
        <f t="shared" si="9"/>
        <v>1191657</v>
      </c>
      <c r="L40" s="343">
        <f t="shared" si="9"/>
        <v>23864</v>
      </c>
      <c r="M40" s="343">
        <f t="shared" si="9"/>
        <v>262824</v>
      </c>
      <c r="N40" s="345">
        <f t="shared" si="9"/>
        <v>1478345</v>
      </c>
      <c r="O40" s="345">
        <f t="shared" si="9"/>
        <v>318449</v>
      </c>
      <c r="P40" s="343">
        <f t="shared" si="9"/>
        <v>404397</v>
      </c>
      <c r="Q40" s="343">
        <f t="shared" si="9"/>
        <v>663260</v>
      </c>
      <c r="R40" s="345">
        <f t="shared" si="9"/>
        <v>1386106</v>
      </c>
      <c r="S40" s="345">
        <f t="shared" si="9"/>
        <v>61456</v>
      </c>
      <c r="T40" s="343">
        <f t="shared" si="9"/>
        <v>644878</v>
      </c>
      <c r="U40" s="343">
        <f t="shared" si="9"/>
        <v>530092</v>
      </c>
      <c r="V40" s="345">
        <f t="shared" si="9"/>
        <v>1236426</v>
      </c>
      <c r="W40" s="345">
        <f t="shared" si="9"/>
        <v>4888608</v>
      </c>
      <c r="X40" s="343">
        <f t="shared" si="9"/>
        <v>14508795</v>
      </c>
      <c r="Y40" s="345">
        <f t="shared" si="9"/>
        <v>-9620187</v>
      </c>
      <c r="Z40" s="336">
        <f>+IF(X40&lt;&gt;0,+(Y40/X40)*100,0)</f>
        <v>-66.30589928384818</v>
      </c>
      <c r="AA40" s="350">
        <f>SUM(AA41:AA49)</f>
        <v>14508795</v>
      </c>
    </row>
    <row r="41" spans="1:27" ht="13.5">
      <c r="A41" s="361" t="s">
        <v>248</v>
      </c>
      <c r="B41" s="142"/>
      <c r="C41" s="362"/>
      <c r="D41" s="363"/>
      <c r="E41" s="362">
        <v>5678229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>
        <v>33691</v>
      </c>
      <c r="P41" s="362"/>
      <c r="Q41" s="362"/>
      <c r="R41" s="364">
        <v>33691</v>
      </c>
      <c r="S41" s="364"/>
      <c r="T41" s="362"/>
      <c r="U41" s="362"/>
      <c r="V41" s="364"/>
      <c r="W41" s="364">
        <v>33691</v>
      </c>
      <c r="X41" s="362"/>
      <c r="Y41" s="364">
        <v>33691</v>
      </c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1718118</v>
      </c>
      <c r="D43" s="369"/>
      <c r="E43" s="305"/>
      <c r="F43" s="370">
        <v>5240623</v>
      </c>
      <c r="G43" s="370">
        <v>437983</v>
      </c>
      <c r="H43" s="305">
        <v>165781</v>
      </c>
      <c r="I43" s="305">
        <v>1291</v>
      </c>
      <c r="J43" s="370">
        <v>605055</v>
      </c>
      <c r="K43" s="370">
        <v>1125224</v>
      </c>
      <c r="L43" s="305">
        <v>14121</v>
      </c>
      <c r="M43" s="305">
        <v>234588</v>
      </c>
      <c r="N43" s="370">
        <v>1373933</v>
      </c>
      <c r="O43" s="370">
        <v>145407</v>
      </c>
      <c r="P43" s="305">
        <v>236223</v>
      </c>
      <c r="Q43" s="305">
        <v>500971</v>
      </c>
      <c r="R43" s="370">
        <v>882601</v>
      </c>
      <c r="S43" s="370">
        <v>31244</v>
      </c>
      <c r="T43" s="305">
        <v>596556</v>
      </c>
      <c r="U43" s="305">
        <v>438555</v>
      </c>
      <c r="V43" s="370">
        <v>1066355</v>
      </c>
      <c r="W43" s="370">
        <v>3927944</v>
      </c>
      <c r="X43" s="305">
        <v>5240623</v>
      </c>
      <c r="Y43" s="370">
        <v>-1312679</v>
      </c>
      <c r="Z43" s="371">
        <v>-25.05</v>
      </c>
      <c r="AA43" s="303">
        <v>5240623</v>
      </c>
    </row>
    <row r="44" spans="1:27" ht="13.5">
      <c r="A44" s="361" t="s">
        <v>251</v>
      </c>
      <c r="B44" s="136"/>
      <c r="C44" s="60">
        <v>247548</v>
      </c>
      <c r="D44" s="368"/>
      <c r="E44" s="54">
        <v>277102</v>
      </c>
      <c r="F44" s="53"/>
      <c r="G44" s="53">
        <v>8601</v>
      </c>
      <c r="H44" s="54">
        <v>8940</v>
      </c>
      <c r="I44" s="54">
        <v>-6097</v>
      </c>
      <c r="J44" s="53">
        <v>11444</v>
      </c>
      <c r="K44" s="53">
        <v>268</v>
      </c>
      <c r="L44" s="54"/>
      <c r="M44" s="54">
        <v>30</v>
      </c>
      <c r="N44" s="53">
        <v>298</v>
      </c>
      <c r="O44" s="53"/>
      <c r="P44" s="54">
        <v>34554</v>
      </c>
      <c r="Q44" s="54">
        <v>146251</v>
      </c>
      <c r="R44" s="53">
        <v>180805</v>
      </c>
      <c r="S44" s="53">
        <v>282</v>
      </c>
      <c r="T44" s="54">
        <v>21932</v>
      </c>
      <c r="U44" s="54">
        <v>2011</v>
      </c>
      <c r="V44" s="53">
        <v>24225</v>
      </c>
      <c r="W44" s="53">
        <v>216772</v>
      </c>
      <c r="X44" s="54"/>
      <c r="Y44" s="53">
        <v>216772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558720</v>
      </c>
      <c r="D48" s="368"/>
      <c r="E48" s="54">
        <v>3049010</v>
      </c>
      <c r="F48" s="53"/>
      <c r="G48" s="53">
        <v>17181</v>
      </c>
      <c r="H48" s="54">
        <v>71531</v>
      </c>
      <c r="I48" s="54">
        <v>4010</v>
      </c>
      <c r="J48" s="53">
        <v>92722</v>
      </c>
      <c r="K48" s="53">
        <v>66165</v>
      </c>
      <c r="L48" s="54">
        <v>623</v>
      </c>
      <c r="M48" s="54">
        <v>28006</v>
      </c>
      <c r="N48" s="53">
        <v>94794</v>
      </c>
      <c r="O48" s="53">
        <v>139351</v>
      </c>
      <c r="P48" s="54">
        <v>4015</v>
      </c>
      <c r="Q48" s="54">
        <v>16038</v>
      </c>
      <c r="R48" s="53">
        <v>159404</v>
      </c>
      <c r="S48" s="53">
        <v>2733</v>
      </c>
      <c r="T48" s="54">
        <v>17275</v>
      </c>
      <c r="U48" s="54">
        <v>89511</v>
      </c>
      <c r="V48" s="53">
        <v>109519</v>
      </c>
      <c r="W48" s="53">
        <v>456439</v>
      </c>
      <c r="X48" s="54"/>
      <c r="Y48" s="53">
        <v>456439</v>
      </c>
      <c r="Z48" s="94"/>
      <c r="AA48" s="95"/>
    </row>
    <row r="49" spans="1:27" ht="13.5">
      <c r="A49" s="361" t="s">
        <v>93</v>
      </c>
      <c r="B49" s="136"/>
      <c r="C49" s="54">
        <v>578385</v>
      </c>
      <c r="D49" s="368"/>
      <c r="E49" s="54">
        <v>2992658</v>
      </c>
      <c r="F49" s="53">
        <v>9268172</v>
      </c>
      <c r="G49" s="53">
        <v>24230</v>
      </c>
      <c r="H49" s="54"/>
      <c r="I49" s="54">
        <v>54280</v>
      </c>
      <c r="J49" s="53">
        <v>78510</v>
      </c>
      <c r="K49" s="53"/>
      <c r="L49" s="54">
        <v>9120</v>
      </c>
      <c r="M49" s="54">
        <v>200</v>
      </c>
      <c r="N49" s="53">
        <v>9320</v>
      </c>
      <c r="O49" s="53"/>
      <c r="P49" s="54">
        <v>129605</v>
      </c>
      <c r="Q49" s="54"/>
      <c r="R49" s="53">
        <v>129605</v>
      </c>
      <c r="S49" s="53">
        <v>27197</v>
      </c>
      <c r="T49" s="54">
        <v>9115</v>
      </c>
      <c r="U49" s="54">
        <v>15</v>
      </c>
      <c r="V49" s="53">
        <v>36327</v>
      </c>
      <c r="W49" s="53">
        <v>253762</v>
      </c>
      <c r="X49" s="54">
        <v>9268172</v>
      </c>
      <c r="Y49" s="53">
        <v>-9014410</v>
      </c>
      <c r="Z49" s="94">
        <v>-97.26</v>
      </c>
      <c r="AA49" s="95">
        <v>9268172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9501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9501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13368859</v>
      </c>
      <c r="D60" s="346">
        <f t="shared" si="14"/>
        <v>0</v>
      </c>
      <c r="E60" s="219">
        <f t="shared" si="14"/>
        <v>32876515</v>
      </c>
      <c r="F60" s="264">
        <f t="shared" si="14"/>
        <v>31608311</v>
      </c>
      <c r="G60" s="264">
        <f t="shared" si="14"/>
        <v>1225963</v>
      </c>
      <c r="H60" s="219">
        <f t="shared" si="14"/>
        <v>1615997</v>
      </c>
      <c r="I60" s="219">
        <f t="shared" si="14"/>
        <v>2420919</v>
      </c>
      <c r="J60" s="264">
        <f t="shared" si="14"/>
        <v>5262879</v>
      </c>
      <c r="K60" s="264">
        <f t="shared" si="14"/>
        <v>2620681</v>
      </c>
      <c r="L60" s="219">
        <f t="shared" si="14"/>
        <v>1803469</v>
      </c>
      <c r="M60" s="219">
        <f t="shared" si="14"/>
        <v>1260134</v>
      </c>
      <c r="N60" s="264">
        <f t="shared" si="14"/>
        <v>5684284</v>
      </c>
      <c r="O60" s="264">
        <f t="shared" si="14"/>
        <v>1848475</v>
      </c>
      <c r="P60" s="219">
        <f t="shared" si="14"/>
        <v>1921134</v>
      </c>
      <c r="Q60" s="219">
        <f t="shared" si="14"/>
        <v>2808521</v>
      </c>
      <c r="R60" s="264">
        <f t="shared" si="14"/>
        <v>6578130</v>
      </c>
      <c r="S60" s="264">
        <f t="shared" si="14"/>
        <v>2988650</v>
      </c>
      <c r="T60" s="219">
        <f t="shared" si="14"/>
        <v>1971154</v>
      </c>
      <c r="U60" s="219">
        <f t="shared" si="14"/>
        <v>5752481</v>
      </c>
      <c r="V60" s="264">
        <f t="shared" si="14"/>
        <v>10712285</v>
      </c>
      <c r="W60" s="264">
        <f t="shared" si="14"/>
        <v>28237578</v>
      </c>
      <c r="X60" s="219">
        <f t="shared" si="14"/>
        <v>31608311</v>
      </c>
      <c r="Y60" s="264">
        <f t="shared" si="14"/>
        <v>-3370733</v>
      </c>
      <c r="Z60" s="337">
        <f>+IF(X60&lt;&gt;0,+(Y60/X60)*100,0)</f>
        <v>-10.664071863884153</v>
      </c>
      <c r="AA60" s="232">
        <f>+AA57+AA54+AA51+AA40+AA37+AA34+AA22+AA5</f>
        <v>31608311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630912709</v>
      </c>
      <c r="D5" s="153">
        <f>SUM(D6:D8)</f>
        <v>0</v>
      </c>
      <c r="E5" s="154">
        <f t="shared" si="0"/>
        <v>481550526</v>
      </c>
      <c r="F5" s="100">
        <f t="shared" si="0"/>
        <v>482209500</v>
      </c>
      <c r="G5" s="100">
        <f t="shared" si="0"/>
        <v>281441411</v>
      </c>
      <c r="H5" s="100">
        <f t="shared" si="0"/>
        <v>4382179</v>
      </c>
      <c r="I5" s="100">
        <f t="shared" si="0"/>
        <v>5347813</v>
      </c>
      <c r="J5" s="100">
        <f t="shared" si="0"/>
        <v>291171403</v>
      </c>
      <c r="K5" s="100">
        <f t="shared" si="0"/>
        <v>10237773</v>
      </c>
      <c r="L5" s="100">
        <f t="shared" si="0"/>
        <v>89783239</v>
      </c>
      <c r="M5" s="100">
        <f t="shared" si="0"/>
        <v>6362347</v>
      </c>
      <c r="N5" s="100">
        <f t="shared" si="0"/>
        <v>106383359</v>
      </c>
      <c r="O5" s="100">
        <f t="shared" si="0"/>
        <v>3989562</v>
      </c>
      <c r="P5" s="100">
        <f t="shared" si="0"/>
        <v>4289195</v>
      </c>
      <c r="Q5" s="100">
        <f t="shared" si="0"/>
        <v>67643927</v>
      </c>
      <c r="R5" s="100">
        <f t="shared" si="0"/>
        <v>75922684</v>
      </c>
      <c r="S5" s="100">
        <f t="shared" si="0"/>
        <v>14018089</v>
      </c>
      <c r="T5" s="100">
        <f t="shared" si="0"/>
        <v>5520686</v>
      </c>
      <c r="U5" s="100">
        <f t="shared" si="0"/>
        <v>7245075</v>
      </c>
      <c r="V5" s="100">
        <f t="shared" si="0"/>
        <v>26783850</v>
      </c>
      <c r="W5" s="100">
        <f t="shared" si="0"/>
        <v>500261296</v>
      </c>
      <c r="X5" s="100">
        <f t="shared" si="0"/>
        <v>481550518</v>
      </c>
      <c r="Y5" s="100">
        <f t="shared" si="0"/>
        <v>18710778</v>
      </c>
      <c r="Z5" s="137">
        <f>+IF(X5&lt;&gt;0,+(Y5/X5)*100,0)</f>
        <v>3.8855275408508647</v>
      </c>
      <c r="AA5" s="153">
        <f>SUM(AA6:AA8)</f>
        <v>482209500</v>
      </c>
    </row>
    <row r="6" spans="1:27" ht="13.5">
      <c r="A6" s="138" t="s">
        <v>75</v>
      </c>
      <c r="B6" s="136"/>
      <c r="C6" s="155">
        <v>1391263</v>
      </c>
      <c r="D6" s="155"/>
      <c r="E6" s="156">
        <v>2520621</v>
      </c>
      <c r="F6" s="60">
        <v>2301500</v>
      </c>
      <c r="G6" s="60">
        <v>128489</v>
      </c>
      <c r="H6" s="60">
        <v>14099</v>
      </c>
      <c r="I6" s="60">
        <v>18687</v>
      </c>
      <c r="J6" s="60">
        <v>161275</v>
      </c>
      <c r="K6" s="60">
        <v>98287</v>
      </c>
      <c r="L6" s="60">
        <v>61072</v>
      </c>
      <c r="M6" s="60">
        <v>56434</v>
      </c>
      <c r="N6" s="60">
        <v>215793</v>
      </c>
      <c r="O6" s="60">
        <v>192139</v>
      </c>
      <c r="P6" s="60">
        <v>24861</v>
      </c>
      <c r="Q6" s="60">
        <v>77284</v>
      </c>
      <c r="R6" s="60">
        <v>294284</v>
      </c>
      <c r="S6" s="60">
        <v>96783</v>
      </c>
      <c r="T6" s="60">
        <v>408762</v>
      </c>
      <c r="U6" s="60">
        <v>596676</v>
      </c>
      <c r="V6" s="60">
        <v>1102221</v>
      </c>
      <c r="W6" s="60">
        <v>1773573</v>
      </c>
      <c r="X6" s="60">
        <v>2520618</v>
      </c>
      <c r="Y6" s="60">
        <v>-747045</v>
      </c>
      <c r="Z6" s="140">
        <v>-29.64</v>
      </c>
      <c r="AA6" s="155">
        <v>2301500</v>
      </c>
    </row>
    <row r="7" spans="1:27" ht="13.5">
      <c r="A7" s="138" t="s">
        <v>76</v>
      </c>
      <c r="B7" s="136"/>
      <c r="C7" s="157">
        <v>629023483</v>
      </c>
      <c r="D7" s="157"/>
      <c r="E7" s="158">
        <v>476386905</v>
      </c>
      <c r="F7" s="159">
        <v>477372946</v>
      </c>
      <c r="G7" s="159">
        <v>281222355</v>
      </c>
      <c r="H7" s="159">
        <v>4368080</v>
      </c>
      <c r="I7" s="159">
        <v>5184680</v>
      </c>
      <c r="J7" s="159">
        <v>290775115</v>
      </c>
      <c r="K7" s="159">
        <v>10139486</v>
      </c>
      <c r="L7" s="159">
        <v>89722167</v>
      </c>
      <c r="M7" s="159">
        <v>6234343</v>
      </c>
      <c r="N7" s="159">
        <v>106095996</v>
      </c>
      <c r="O7" s="159">
        <v>3797423</v>
      </c>
      <c r="P7" s="159">
        <v>4264334</v>
      </c>
      <c r="Q7" s="159">
        <v>67423444</v>
      </c>
      <c r="R7" s="159">
        <v>75485201</v>
      </c>
      <c r="S7" s="159">
        <v>13821562</v>
      </c>
      <c r="T7" s="159">
        <v>5111924</v>
      </c>
      <c r="U7" s="159">
        <v>6648399</v>
      </c>
      <c r="V7" s="159">
        <v>25581885</v>
      </c>
      <c r="W7" s="159">
        <v>497938197</v>
      </c>
      <c r="X7" s="159">
        <v>476386528</v>
      </c>
      <c r="Y7" s="159">
        <v>21551669</v>
      </c>
      <c r="Z7" s="141">
        <v>4.52</v>
      </c>
      <c r="AA7" s="157">
        <v>477372946</v>
      </c>
    </row>
    <row r="8" spans="1:27" ht="13.5">
      <c r="A8" s="138" t="s">
        <v>77</v>
      </c>
      <c r="B8" s="136"/>
      <c r="C8" s="155">
        <v>497963</v>
      </c>
      <c r="D8" s="155"/>
      <c r="E8" s="156">
        <v>2643000</v>
      </c>
      <c r="F8" s="60">
        <v>2535054</v>
      </c>
      <c r="G8" s="60">
        <v>90567</v>
      </c>
      <c r="H8" s="60"/>
      <c r="I8" s="60">
        <v>144446</v>
      </c>
      <c r="J8" s="60">
        <v>235013</v>
      </c>
      <c r="K8" s="60"/>
      <c r="L8" s="60"/>
      <c r="M8" s="60">
        <v>71570</v>
      </c>
      <c r="N8" s="60">
        <v>71570</v>
      </c>
      <c r="O8" s="60"/>
      <c r="P8" s="60"/>
      <c r="Q8" s="60">
        <v>143199</v>
      </c>
      <c r="R8" s="60">
        <v>143199</v>
      </c>
      <c r="S8" s="60">
        <v>99744</v>
      </c>
      <c r="T8" s="60"/>
      <c r="U8" s="60"/>
      <c r="V8" s="60">
        <v>99744</v>
      </c>
      <c r="W8" s="60">
        <v>549526</v>
      </c>
      <c r="X8" s="60">
        <v>2643372</v>
      </c>
      <c r="Y8" s="60">
        <v>-2093846</v>
      </c>
      <c r="Z8" s="140">
        <v>-79.21</v>
      </c>
      <c r="AA8" s="155">
        <v>2535054</v>
      </c>
    </row>
    <row r="9" spans="1:27" ht="13.5">
      <c r="A9" s="135" t="s">
        <v>78</v>
      </c>
      <c r="B9" s="136"/>
      <c r="C9" s="153">
        <f aca="true" t="shared" si="1" ref="C9:Y9">SUM(C10:C14)</f>
        <v>34953020</v>
      </c>
      <c r="D9" s="153">
        <f>SUM(D10:D14)</f>
        <v>0</v>
      </c>
      <c r="E9" s="154">
        <f t="shared" si="1"/>
        <v>81701991</v>
      </c>
      <c r="F9" s="100">
        <f t="shared" si="1"/>
        <v>80101414</v>
      </c>
      <c r="G9" s="100">
        <f t="shared" si="1"/>
        <v>3564325</v>
      </c>
      <c r="H9" s="100">
        <f t="shared" si="1"/>
        <v>16014925</v>
      </c>
      <c r="I9" s="100">
        <f t="shared" si="1"/>
        <v>2548093</v>
      </c>
      <c r="J9" s="100">
        <f t="shared" si="1"/>
        <v>22127343</v>
      </c>
      <c r="K9" s="100">
        <f t="shared" si="1"/>
        <v>5074720</v>
      </c>
      <c r="L9" s="100">
        <f t="shared" si="1"/>
        <v>4534046</v>
      </c>
      <c r="M9" s="100">
        <f t="shared" si="1"/>
        <v>4080756</v>
      </c>
      <c r="N9" s="100">
        <f t="shared" si="1"/>
        <v>13689522</v>
      </c>
      <c r="O9" s="100">
        <f t="shared" si="1"/>
        <v>1991124</v>
      </c>
      <c r="P9" s="100">
        <f t="shared" si="1"/>
        <v>147869</v>
      </c>
      <c r="Q9" s="100">
        <f t="shared" si="1"/>
        <v>4576470</v>
      </c>
      <c r="R9" s="100">
        <f t="shared" si="1"/>
        <v>6715463</v>
      </c>
      <c r="S9" s="100">
        <f t="shared" si="1"/>
        <v>5437360</v>
      </c>
      <c r="T9" s="100">
        <f t="shared" si="1"/>
        <v>2712728</v>
      </c>
      <c r="U9" s="100">
        <f t="shared" si="1"/>
        <v>2263763</v>
      </c>
      <c r="V9" s="100">
        <f t="shared" si="1"/>
        <v>10413851</v>
      </c>
      <c r="W9" s="100">
        <f t="shared" si="1"/>
        <v>52946179</v>
      </c>
      <c r="X9" s="100">
        <f t="shared" si="1"/>
        <v>81700970</v>
      </c>
      <c r="Y9" s="100">
        <f t="shared" si="1"/>
        <v>-28754791</v>
      </c>
      <c r="Z9" s="137">
        <f>+IF(X9&lt;&gt;0,+(Y9/X9)*100,0)</f>
        <v>-35.19516475752981</v>
      </c>
      <c r="AA9" s="153">
        <f>SUM(AA10:AA14)</f>
        <v>80101414</v>
      </c>
    </row>
    <row r="10" spans="1:27" ht="13.5">
      <c r="A10" s="138" t="s">
        <v>79</v>
      </c>
      <c r="B10" s="136"/>
      <c r="C10" s="155">
        <v>5333636</v>
      </c>
      <c r="D10" s="155"/>
      <c r="E10" s="156">
        <v>4776991</v>
      </c>
      <c r="F10" s="60">
        <v>5551791</v>
      </c>
      <c r="G10" s="60">
        <v>129101</v>
      </c>
      <c r="H10" s="60">
        <v>890939</v>
      </c>
      <c r="I10" s="60">
        <v>57931</v>
      </c>
      <c r="J10" s="60">
        <v>1077971</v>
      </c>
      <c r="K10" s="60">
        <v>65701</v>
      </c>
      <c r="L10" s="60">
        <v>97402</v>
      </c>
      <c r="M10" s="60">
        <v>383642</v>
      </c>
      <c r="N10" s="60">
        <v>546745</v>
      </c>
      <c r="O10" s="60">
        <v>190154</v>
      </c>
      <c r="P10" s="60">
        <v>64623</v>
      </c>
      <c r="Q10" s="60">
        <v>694895</v>
      </c>
      <c r="R10" s="60">
        <v>949672</v>
      </c>
      <c r="S10" s="60">
        <v>102942</v>
      </c>
      <c r="T10" s="60">
        <v>281259</v>
      </c>
      <c r="U10" s="60">
        <v>163084</v>
      </c>
      <c r="V10" s="60">
        <v>547285</v>
      </c>
      <c r="W10" s="60">
        <v>3121673</v>
      </c>
      <c r="X10" s="60">
        <v>4776852</v>
      </c>
      <c r="Y10" s="60">
        <v>-1655179</v>
      </c>
      <c r="Z10" s="140">
        <v>-34.65</v>
      </c>
      <c r="AA10" s="155">
        <v>5551791</v>
      </c>
    </row>
    <row r="11" spans="1:27" ht="13.5">
      <c r="A11" s="138" t="s">
        <v>80</v>
      </c>
      <c r="B11" s="136"/>
      <c r="C11" s="155">
        <v>84877</v>
      </c>
      <c r="D11" s="155"/>
      <c r="E11" s="156">
        <v>1164000</v>
      </c>
      <c r="F11" s="60">
        <v>67125</v>
      </c>
      <c r="G11" s="60">
        <v>25658</v>
      </c>
      <c r="H11" s="60"/>
      <c r="I11" s="60">
        <v>1316</v>
      </c>
      <c r="J11" s="60">
        <v>26974</v>
      </c>
      <c r="K11" s="60">
        <v>4342</v>
      </c>
      <c r="L11" s="60">
        <v>1974</v>
      </c>
      <c r="M11" s="60"/>
      <c r="N11" s="60">
        <v>6316</v>
      </c>
      <c r="O11" s="60"/>
      <c r="P11" s="60">
        <v>-19500</v>
      </c>
      <c r="Q11" s="60">
        <v>1316</v>
      </c>
      <c r="R11" s="60">
        <v>-18184</v>
      </c>
      <c r="S11" s="60">
        <v>1491</v>
      </c>
      <c r="T11" s="60"/>
      <c r="U11" s="60"/>
      <c r="V11" s="60">
        <v>1491</v>
      </c>
      <c r="W11" s="60">
        <v>16597</v>
      </c>
      <c r="X11" s="60">
        <v>1163793</v>
      </c>
      <c r="Y11" s="60">
        <v>-1147196</v>
      </c>
      <c r="Z11" s="140">
        <v>-98.57</v>
      </c>
      <c r="AA11" s="155">
        <v>67125</v>
      </c>
    </row>
    <row r="12" spans="1:27" ht="13.5">
      <c r="A12" s="138" t="s">
        <v>81</v>
      </c>
      <c r="B12" s="136"/>
      <c r="C12" s="155">
        <v>995969</v>
      </c>
      <c r="D12" s="155"/>
      <c r="E12" s="156">
        <v>22301000</v>
      </c>
      <c r="F12" s="60">
        <v>16546567</v>
      </c>
      <c r="G12" s="60">
        <v>3409566</v>
      </c>
      <c r="H12" s="60">
        <v>55767</v>
      </c>
      <c r="I12" s="60">
        <v>89120</v>
      </c>
      <c r="J12" s="60">
        <v>3554453</v>
      </c>
      <c r="K12" s="60">
        <v>408303</v>
      </c>
      <c r="L12" s="60">
        <v>95941</v>
      </c>
      <c r="M12" s="60">
        <v>-1462296</v>
      </c>
      <c r="N12" s="60">
        <v>-958052</v>
      </c>
      <c r="O12" s="60">
        <v>117269</v>
      </c>
      <c r="P12" s="60">
        <v>43528</v>
      </c>
      <c r="Q12" s="60">
        <v>139510</v>
      </c>
      <c r="R12" s="60">
        <v>300307</v>
      </c>
      <c r="S12" s="60">
        <v>867246</v>
      </c>
      <c r="T12" s="60">
        <v>366311</v>
      </c>
      <c r="U12" s="60">
        <v>895164</v>
      </c>
      <c r="V12" s="60">
        <v>2128721</v>
      </c>
      <c r="W12" s="60">
        <v>5025429</v>
      </c>
      <c r="X12" s="60">
        <v>22300633</v>
      </c>
      <c r="Y12" s="60">
        <v>-17275204</v>
      </c>
      <c r="Z12" s="140">
        <v>-77.47</v>
      </c>
      <c r="AA12" s="155">
        <v>16546567</v>
      </c>
    </row>
    <row r="13" spans="1:27" ht="13.5">
      <c r="A13" s="138" t="s">
        <v>82</v>
      </c>
      <c r="B13" s="136"/>
      <c r="C13" s="155">
        <v>28538538</v>
      </c>
      <c r="D13" s="155"/>
      <c r="E13" s="156">
        <v>52576000</v>
      </c>
      <c r="F13" s="60">
        <v>56945502</v>
      </c>
      <c r="G13" s="60"/>
      <c r="H13" s="60">
        <v>15068219</v>
      </c>
      <c r="I13" s="60">
        <v>2399726</v>
      </c>
      <c r="J13" s="60">
        <v>17467945</v>
      </c>
      <c r="K13" s="60">
        <v>4596374</v>
      </c>
      <c r="L13" s="60">
        <v>4338729</v>
      </c>
      <c r="M13" s="60">
        <v>5159410</v>
      </c>
      <c r="N13" s="60">
        <v>14094513</v>
      </c>
      <c r="O13" s="60">
        <v>1683701</v>
      </c>
      <c r="P13" s="60">
        <v>59218</v>
      </c>
      <c r="Q13" s="60">
        <v>3740749</v>
      </c>
      <c r="R13" s="60">
        <v>5483668</v>
      </c>
      <c r="S13" s="60">
        <v>4465681</v>
      </c>
      <c r="T13" s="60">
        <v>2065158</v>
      </c>
      <c r="U13" s="60">
        <v>1205515</v>
      </c>
      <c r="V13" s="60">
        <v>7736354</v>
      </c>
      <c r="W13" s="60">
        <v>44782480</v>
      </c>
      <c r="X13" s="60">
        <v>52575692</v>
      </c>
      <c r="Y13" s="60">
        <v>-7793212</v>
      </c>
      <c r="Z13" s="140">
        <v>-14.82</v>
      </c>
      <c r="AA13" s="155">
        <v>56945502</v>
      </c>
    </row>
    <row r="14" spans="1:27" ht="13.5">
      <c r="A14" s="138" t="s">
        <v>83</v>
      </c>
      <c r="B14" s="136"/>
      <c r="C14" s="157"/>
      <c r="D14" s="157"/>
      <c r="E14" s="158">
        <v>884000</v>
      </c>
      <c r="F14" s="159">
        <v>990429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884000</v>
      </c>
      <c r="Y14" s="159">
        <v>-884000</v>
      </c>
      <c r="Z14" s="141">
        <v>-100</v>
      </c>
      <c r="AA14" s="157">
        <v>990429</v>
      </c>
    </row>
    <row r="15" spans="1:27" ht="13.5">
      <c r="A15" s="135" t="s">
        <v>84</v>
      </c>
      <c r="B15" s="142"/>
      <c r="C15" s="153">
        <f aca="true" t="shared" si="2" ref="C15:Y15">SUM(C16:C18)</f>
        <v>91179818</v>
      </c>
      <c r="D15" s="153">
        <f>SUM(D16:D18)</f>
        <v>0</v>
      </c>
      <c r="E15" s="154">
        <f t="shared" si="2"/>
        <v>112989839</v>
      </c>
      <c r="F15" s="100">
        <f t="shared" si="2"/>
        <v>106273141</v>
      </c>
      <c r="G15" s="100">
        <f t="shared" si="2"/>
        <v>11781283</v>
      </c>
      <c r="H15" s="100">
        <f t="shared" si="2"/>
        <v>7853163</v>
      </c>
      <c r="I15" s="100">
        <f t="shared" si="2"/>
        <v>9215958</v>
      </c>
      <c r="J15" s="100">
        <f t="shared" si="2"/>
        <v>28850404</v>
      </c>
      <c r="K15" s="100">
        <f t="shared" si="2"/>
        <v>7574093</v>
      </c>
      <c r="L15" s="100">
        <f t="shared" si="2"/>
        <v>9313081</v>
      </c>
      <c r="M15" s="100">
        <f t="shared" si="2"/>
        <v>7132682</v>
      </c>
      <c r="N15" s="100">
        <f t="shared" si="2"/>
        <v>24019856</v>
      </c>
      <c r="O15" s="100">
        <f t="shared" si="2"/>
        <v>4016465</v>
      </c>
      <c r="P15" s="100">
        <f t="shared" si="2"/>
        <v>4920985</v>
      </c>
      <c r="Q15" s="100">
        <f t="shared" si="2"/>
        <v>7150146</v>
      </c>
      <c r="R15" s="100">
        <f t="shared" si="2"/>
        <v>16087596</v>
      </c>
      <c r="S15" s="100">
        <f t="shared" si="2"/>
        <v>9796828</v>
      </c>
      <c r="T15" s="100">
        <f t="shared" si="2"/>
        <v>6508903</v>
      </c>
      <c r="U15" s="100">
        <f t="shared" si="2"/>
        <v>11346829</v>
      </c>
      <c r="V15" s="100">
        <f t="shared" si="2"/>
        <v>27652560</v>
      </c>
      <c r="W15" s="100">
        <f t="shared" si="2"/>
        <v>96610416</v>
      </c>
      <c r="X15" s="100">
        <f t="shared" si="2"/>
        <v>112990485</v>
      </c>
      <c r="Y15" s="100">
        <f t="shared" si="2"/>
        <v>-16380069</v>
      </c>
      <c r="Z15" s="137">
        <f>+IF(X15&lt;&gt;0,+(Y15/X15)*100,0)</f>
        <v>-14.49685696985901</v>
      </c>
      <c r="AA15" s="153">
        <f>SUM(AA16:AA18)</f>
        <v>106273141</v>
      </c>
    </row>
    <row r="16" spans="1:27" ht="13.5">
      <c r="A16" s="138" t="s">
        <v>85</v>
      </c>
      <c r="B16" s="136"/>
      <c r="C16" s="155">
        <v>1688802</v>
      </c>
      <c r="D16" s="155"/>
      <c r="E16" s="156">
        <v>3015960</v>
      </c>
      <c r="F16" s="60">
        <v>2866938</v>
      </c>
      <c r="G16" s="60">
        <v>357533</v>
      </c>
      <c r="H16" s="60">
        <v>107591</v>
      </c>
      <c r="I16" s="60">
        <v>130347</v>
      </c>
      <c r="J16" s="60">
        <v>595471</v>
      </c>
      <c r="K16" s="60">
        <v>101381</v>
      </c>
      <c r="L16" s="60">
        <v>143857</v>
      </c>
      <c r="M16" s="60">
        <v>129321</v>
      </c>
      <c r="N16" s="60">
        <v>374559</v>
      </c>
      <c r="O16" s="60">
        <v>143127</v>
      </c>
      <c r="P16" s="60">
        <v>403630</v>
      </c>
      <c r="Q16" s="60">
        <v>70967</v>
      </c>
      <c r="R16" s="60">
        <v>617724</v>
      </c>
      <c r="S16" s="60">
        <v>72134</v>
      </c>
      <c r="T16" s="60">
        <v>173630</v>
      </c>
      <c r="U16" s="60">
        <v>94809</v>
      </c>
      <c r="V16" s="60">
        <v>340573</v>
      </c>
      <c r="W16" s="60">
        <v>1928327</v>
      </c>
      <c r="X16" s="60">
        <v>3016446</v>
      </c>
      <c r="Y16" s="60">
        <v>-1088119</v>
      </c>
      <c r="Z16" s="140">
        <v>-36.07</v>
      </c>
      <c r="AA16" s="155">
        <v>2866938</v>
      </c>
    </row>
    <row r="17" spans="1:27" ht="13.5">
      <c r="A17" s="138" t="s">
        <v>86</v>
      </c>
      <c r="B17" s="136"/>
      <c r="C17" s="155">
        <v>89491016</v>
      </c>
      <c r="D17" s="155"/>
      <c r="E17" s="156">
        <v>109973879</v>
      </c>
      <c r="F17" s="60">
        <v>103406203</v>
      </c>
      <c r="G17" s="60">
        <v>11423750</v>
      </c>
      <c r="H17" s="60">
        <v>7745572</v>
      </c>
      <c r="I17" s="60">
        <v>9085611</v>
      </c>
      <c r="J17" s="60">
        <v>28254933</v>
      </c>
      <c r="K17" s="60">
        <v>7472712</v>
      </c>
      <c r="L17" s="60">
        <v>9169224</v>
      </c>
      <c r="M17" s="60">
        <v>7003361</v>
      </c>
      <c r="N17" s="60">
        <v>23645297</v>
      </c>
      <c r="O17" s="60">
        <v>3873338</v>
      </c>
      <c r="P17" s="60">
        <v>4517355</v>
      </c>
      <c r="Q17" s="60">
        <v>7079179</v>
      </c>
      <c r="R17" s="60">
        <v>15469872</v>
      </c>
      <c r="S17" s="60">
        <v>9724694</v>
      </c>
      <c r="T17" s="60">
        <v>6335273</v>
      </c>
      <c r="U17" s="60">
        <v>11252020</v>
      </c>
      <c r="V17" s="60">
        <v>27311987</v>
      </c>
      <c r="W17" s="60">
        <v>94682089</v>
      </c>
      <c r="X17" s="60">
        <v>109974039</v>
      </c>
      <c r="Y17" s="60">
        <v>-15291950</v>
      </c>
      <c r="Z17" s="140">
        <v>-13.91</v>
      </c>
      <c r="AA17" s="155">
        <v>103406203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319898561</v>
      </c>
      <c r="D19" s="153">
        <f>SUM(D20:D23)</f>
        <v>0</v>
      </c>
      <c r="E19" s="154">
        <f t="shared" si="3"/>
        <v>414126000</v>
      </c>
      <c r="F19" s="100">
        <f t="shared" si="3"/>
        <v>483625455</v>
      </c>
      <c r="G19" s="100">
        <f t="shared" si="3"/>
        <v>54905611</v>
      </c>
      <c r="H19" s="100">
        <f t="shared" si="3"/>
        <v>24277062</v>
      </c>
      <c r="I19" s="100">
        <f t="shared" si="3"/>
        <v>29569760</v>
      </c>
      <c r="J19" s="100">
        <f t="shared" si="3"/>
        <v>108752433</v>
      </c>
      <c r="K19" s="100">
        <f t="shared" si="3"/>
        <v>29398108</v>
      </c>
      <c r="L19" s="100">
        <f t="shared" si="3"/>
        <v>23658650</v>
      </c>
      <c r="M19" s="100">
        <f t="shared" si="3"/>
        <v>26570802</v>
      </c>
      <c r="N19" s="100">
        <f t="shared" si="3"/>
        <v>79627560</v>
      </c>
      <c r="O19" s="100">
        <f t="shared" si="3"/>
        <v>22460275</v>
      </c>
      <c r="P19" s="100">
        <f t="shared" si="3"/>
        <v>31582928</v>
      </c>
      <c r="Q19" s="100">
        <f t="shared" si="3"/>
        <v>33638120</v>
      </c>
      <c r="R19" s="100">
        <f t="shared" si="3"/>
        <v>87681323</v>
      </c>
      <c r="S19" s="100">
        <f t="shared" si="3"/>
        <v>21799373</v>
      </c>
      <c r="T19" s="100">
        <f t="shared" si="3"/>
        <v>40765458</v>
      </c>
      <c r="U19" s="100">
        <f t="shared" si="3"/>
        <v>50875427</v>
      </c>
      <c r="V19" s="100">
        <f t="shared" si="3"/>
        <v>113440258</v>
      </c>
      <c r="W19" s="100">
        <f t="shared" si="3"/>
        <v>389501574</v>
      </c>
      <c r="X19" s="100">
        <f t="shared" si="3"/>
        <v>414125988</v>
      </c>
      <c r="Y19" s="100">
        <f t="shared" si="3"/>
        <v>-24624414</v>
      </c>
      <c r="Z19" s="137">
        <f>+IF(X19&lt;&gt;0,+(Y19/X19)*100,0)</f>
        <v>-5.946116571655484</v>
      </c>
      <c r="AA19" s="153">
        <f>SUM(AA20:AA23)</f>
        <v>483625455</v>
      </c>
    </row>
    <row r="20" spans="1:27" ht="13.5">
      <c r="A20" s="138" t="s">
        <v>89</v>
      </c>
      <c r="B20" s="136"/>
      <c r="C20" s="155">
        <v>291777082</v>
      </c>
      <c r="D20" s="155"/>
      <c r="E20" s="156">
        <v>383156000</v>
      </c>
      <c r="F20" s="60">
        <v>449216174</v>
      </c>
      <c r="G20" s="60">
        <v>24507566</v>
      </c>
      <c r="H20" s="60">
        <v>23793191</v>
      </c>
      <c r="I20" s="60">
        <v>29191328</v>
      </c>
      <c r="J20" s="60">
        <v>77492085</v>
      </c>
      <c r="K20" s="60">
        <v>28510370</v>
      </c>
      <c r="L20" s="60">
        <v>23262325</v>
      </c>
      <c r="M20" s="60">
        <v>26209789</v>
      </c>
      <c r="N20" s="60">
        <v>77982484</v>
      </c>
      <c r="O20" s="60">
        <v>22080746</v>
      </c>
      <c r="P20" s="60">
        <v>31033118</v>
      </c>
      <c r="Q20" s="60">
        <v>34171450</v>
      </c>
      <c r="R20" s="60">
        <v>87285314</v>
      </c>
      <c r="S20" s="60">
        <v>21441798</v>
      </c>
      <c r="T20" s="60">
        <v>40568040</v>
      </c>
      <c r="U20" s="60">
        <v>50163172</v>
      </c>
      <c r="V20" s="60">
        <v>112173010</v>
      </c>
      <c r="W20" s="60">
        <v>354932893</v>
      </c>
      <c r="X20" s="60">
        <v>383155520</v>
      </c>
      <c r="Y20" s="60">
        <v>-28222627</v>
      </c>
      <c r="Z20" s="140">
        <v>-7.37</v>
      </c>
      <c r="AA20" s="155">
        <v>449216174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28121479</v>
      </c>
      <c r="D23" s="155"/>
      <c r="E23" s="156">
        <v>30970000</v>
      </c>
      <c r="F23" s="60">
        <v>34409281</v>
      </c>
      <c r="G23" s="60">
        <v>30398045</v>
      </c>
      <c r="H23" s="60">
        <v>483871</v>
      </c>
      <c r="I23" s="60">
        <v>378432</v>
      </c>
      <c r="J23" s="60">
        <v>31260348</v>
      </c>
      <c r="K23" s="60">
        <v>887738</v>
      </c>
      <c r="L23" s="60">
        <v>396325</v>
      </c>
      <c r="M23" s="60">
        <v>361013</v>
      </c>
      <c r="N23" s="60">
        <v>1645076</v>
      </c>
      <c r="O23" s="60">
        <v>379529</v>
      </c>
      <c r="P23" s="60">
        <v>549810</v>
      </c>
      <c r="Q23" s="60">
        <v>-533330</v>
      </c>
      <c r="R23" s="60">
        <v>396009</v>
      </c>
      <c r="S23" s="60">
        <v>357575</v>
      </c>
      <c r="T23" s="60">
        <v>197418</v>
      </c>
      <c r="U23" s="60">
        <v>712255</v>
      </c>
      <c r="V23" s="60">
        <v>1267248</v>
      </c>
      <c r="W23" s="60">
        <v>34568681</v>
      </c>
      <c r="X23" s="60">
        <v>30970468</v>
      </c>
      <c r="Y23" s="60">
        <v>3598213</v>
      </c>
      <c r="Z23" s="140">
        <v>11.62</v>
      </c>
      <c r="AA23" s="155">
        <v>34409281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1076944108</v>
      </c>
      <c r="D25" s="168">
        <f>+D5+D9+D15+D19+D24</f>
        <v>0</v>
      </c>
      <c r="E25" s="169">
        <f t="shared" si="4"/>
        <v>1090368356</v>
      </c>
      <c r="F25" s="73">
        <f t="shared" si="4"/>
        <v>1152209510</v>
      </c>
      <c r="G25" s="73">
        <f t="shared" si="4"/>
        <v>351692630</v>
      </c>
      <c r="H25" s="73">
        <f t="shared" si="4"/>
        <v>52527329</v>
      </c>
      <c r="I25" s="73">
        <f t="shared" si="4"/>
        <v>46681624</v>
      </c>
      <c r="J25" s="73">
        <f t="shared" si="4"/>
        <v>450901583</v>
      </c>
      <c r="K25" s="73">
        <f t="shared" si="4"/>
        <v>52284694</v>
      </c>
      <c r="L25" s="73">
        <f t="shared" si="4"/>
        <v>127289016</v>
      </c>
      <c r="M25" s="73">
        <f t="shared" si="4"/>
        <v>44146587</v>
      </c>
      <c r="N25" s="73">
        <f t="shared" si="4"/>
        <v>223720297</v>
      </c>
      <c r="O25" s="73">
        <f t="shared" si="4"/>
        <v>32457426</v>
      </c>
      <c r="P25" s="73">
        <f t="shared" si="4"/>
        <v>40940977</v>
      </c>
      <c r="Q25" s="73">
        <f t="shared" si="4"/>
        <v>113008663</v>
      </c>
      <c r="R25" s="73">
        <f t="shared" si="4"/>
        <v>186407066</v>
      </c>
      <c r="S25" s="73">
        <f t="shared" si="4"/>
        <v>51051650</v>
      </c>
      <c r="T25" s="73">
        <f t="shared" si="4"/>
        <v>55507775</v>
      </c>
      <c r="U25" s="73">
        <f t="shared" si="4"/>
        <v>71731094</v>
      </c>
      <c r="V25" s="73">
        <f t="shared" si="4"/>
        <v>178290519</v>
      </c>
      <c r="W25" s="73">
        <f t="shared" si="4"/>
        <v>1039319465</v>
      </c>
      <c r="X25" s="73">
        <f t="shared" si="4"/>
        <v>1090367961</v>
      </c>
      <c r="Y25" s="73">
        <f t="shared" si="4"/>
        <v>-51048496</v>
      </c>
      <c r="Z25" s="170">
        <f>+IF(X25&lt;&gt;0,+(Y25/X25)*100,0)</f>
        <v>-4.681767790864134</v>
      </c>
      <c r="AA25" s="168">
        <f>+AA5+AA9+AA15+AA19+AA24</f>
        <v>1152209510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577649725</v>
      </c>
      <c r="D28" s="153">
        <f>SUM(D29:D31)</f>
        <v>0</v>
      </c>
      <c r="E28" s="154">
        <f t="shared" si="5"/>
        <v>563902364</v>
      </c>
      <c r="F28" s="100">
        <f t="shared" si="5"/>
        <v>558278638</v>
      </c>
      <c r="G28" s="100">
        <f t="shared" si="5"/>
        <v>19471557</v>
      </c>
      <c r="H28" s="100">
        <f t="shared" si="5"/>
        <v>17523313</v>
      </c>
      <c r="I28" s="100">
        <f t="shared" si="5"/>
        <v>16613385</v>
      </c>
      <c r="J28" s="100">
        <f t="shared" si="5"/>
        <v>53608255</v>
      </c>
      <c r="K28" s="100">
        <f t="shared" si="5"/>
        <v>32449039</v>
      </c>
      <c r="L28" s="100">
        <f t="shared" si="5"/>
        <v>19050971</v>
      </c>
      <c r="M28" s="100">
        <f t="shared" si="5"/>
        <v>29927958</v>
      </c>
      <c r="N28" s="100">
        <f t="shared" si="5"/>
        <v>81427968</v>
      </c>
      <c r="O28" s="100">
        <f t="shared" si="5"/>
        <v>97548861</v>
      </c>
      <c r="P28" s="100">
        <f t="shared" si="5"/>
        <v>27728769</v>
      </c>
      <c r="Q28" s="100">
        <f t="shared" si="5"/>
        <v>24242955</v>
      </c>
      <c r="R28" s="100">
        <f t="shared" si="5"/>
        <v>149520585</v>
      </c>
      <c r="S28" s="100">
        <f t="shared" si="5"/>
        <v>34168235</v>
      </c>
      <c r="T28" s="100">
        <f t="shared" si="5"/>
        <v>21362886</v>
      </c>
      <c r="U28" s="100">
        <f t="shared" si="5"/>
        <v>20481209</v>
      </c>
      <c r="V28" s="100">
        <f t="shared" si="5"/>
        <v>76012330</v>
      </c>
      <c r="W28" s="100">
        <f t="shared" si="5"/>
        <v>360569138</v>
      </c>
      <c r="X28" s="100">
        <f t="shared" si="5"/>
        <v>572060866</v>
      </c>
      <c r="Y28" s="100">
        <f t="shared" si="5"/>
        <v>-211491728</v>
      </c>
      <c r="Z28" s="137">
        <f>+IF(X28&lt;&gt;0,+(Y28/X28)*100,0)</f>
        <v>-36.97014436222596</v>
      </c>
      <c r="AA28" s="153">
        <f>SUM(AA29:AA31)</f>
        <v>558278638</v>
      </c>
    </row>
    <row r="29" spans="1:27" ht="13.5">
      <c r="A29" s="138" t="s">
        <v>75</v>
      </c>
      <c r="B29" s="136"/>
      <c r="C29" s="155">
        <v>67432353</v>
      </c>
      <c r="D29" s="155"/>
      <c r="E29" s="156">
        <v>84109815</v>
      </c>
      <c r="F29" s="60">
        <v>79104190</v>
      </c>
      <c r="G29" s="60">
        <v>5147242</v>
      </c>
      <c r="H29" s="60">
        <v>5272855</v>
      </c>
      <c r="I29" s="60">
        <v>5624812</v>
      </c>
      <c r="J29" s="60">
        <v>16044909</v>
      </c>
      <c r="K29" s="60">
        <v>6314100</v>
      </c>
      <c r="L29" s="60">
        <v>5889611</v>
      </c>
      <c r="M29" s="60">
        <v>5972243</v>
      </c>
      <c r="N29" s="60">
        <v>18175954</v>
      </c>
      <c r="O29" s="60">
        <v>6174194</v>
      </c>
      <c r="P29" s="60">
        <v>5809131</v>
      </c>
      <c r="Q29" s="60">
        <v>6030843</v>
      </c>
      <c r="R29" s="60">
        <v>18014168</v>
      </c>
      <c r="S29" s="60">
        <v>6768725</v>
      </c>
      <c r="T29" s="60">
        <v>6068430</v>
      </c>
      <c r="U29" s="60">
        <v>7372937</v>
      </c>
      <c r="V29" s="60">
        <v>20210092</v>
      </c>
      <c r="W29" s="60">
        <v>72445123</v>
      </c>
      <c r="X29" s="60">
        <v>84109819</v>
      </c>
      <c r="Y29" s="60">
        <v>-11664696</v>
      </c>
      <c r="Z29" s="140">
        <v>-13.87</v>
      </c>
      <c r="AA29" s="155">
        <v>79104190</v>
      </c>
    </row>
    <row r="30" spans="1:27" ht="13.5">
      <c r="A30" s="138" t="s">
        <v>76</v>
      </c>
      <c r="B30" s="136"/>
      <c r="C30" s="157">
        <v>473273285</v>
      </c>
      <c r="D30" s="157"/>
      <c r="E30" s="158">
        <v>413196154</v>
      </c>
      <c r="F30" s="159">
        <v>410437904</v>
      </c>
      <c r="G30" s="159">
        <v>11089114</v>
      </c>
      <c r="H30" s="159">
        <v>9877621</v>
      </c>
      <c r="I30" s="159">
        <v>8720174</v>
      </c>
      <c r="J30" s="159">
        <v>29686909</v>
      </c>
      <c r="K30" s="159">
        <v>23667767</v>
      </c>
      <c r="L30" s="159">
        <v>7547834</v>
      </c>
      <c r="M30" s="159">
        <v>21278658</v>
      </c>
      <c r="N30" s="159">
        <v>52494259</v>
      </c>
      <c r="O30" s="159">
        <v>91197054</v>
      </c>
      <c r="P30" s="159">
        <v>19504211</v>
      </c>
      <c r="Q30" s="159">
        <v>14491405</v>
      </c>
      <c r="R30" s="159">
        <v>125192670</v>
      </c>
      <c r="S30" s="159">
        <v>24733118</v>
      </c>
      <c r="T30" s="159">
        <v>13136242</v>
      </c>
      <c r="U30" s="159">
        <v>10791000</v>
      </c>
      <c r="V30" s="159">
        <v>48660360</v>
      </c>
      <c r="W30" s="159">
        <v>256034198</v>
      </c>
      <c r="X30" s="159">
        <v>421354190</v>
      </c>
      <c r="Y30" s="159">
        <v>-165319992</v>
      </c>
      <c r="Z30" s="141">
        <v>-39.24</v>
      </c>
      <c r="AA30" s="157">
        <v>410437904</v>
      </c>
    </row>
    <row r="31" spans="1:27" ht="13.5">
      <c r="A31" s="138" t="s">
        <v>77</v>
      </c>
      <c r="B31" s="136"/>
      <c r="C31" s="155">
        <v>36944087</v>
      </c>
      <c r="D31" s="155"/>
      <c r="E31" s="156">
        <v>66596395</v>
      </c>
      <c r="F31" s="60">
        <v>68736544</v>
      </c>
      <c r="G31" s="60">
        <v>3235201</v>
      </c>
      <c r="H31" s="60">
        <v>2372837</v>
      </c>
      <c r="I31" s="60">
        <v>2268399</v>
      </c>
      <c r="J31" s="60">
        <v>7876437</v>
      </c>
      <c r="K31" s="60">
        <v>2467172</v>
      </c>
      <c r="L31" s="60">
        <v>5613526</v>
      </c>
      <c r="M31" s="60">
        <v>2677057</v>
      </c>
      <c r="N31" s="60">
        <v>10757755</v>
      </c>
      <c r="O31" s="60">
        <v>177613</v>
      </c>
      <c r="P31" s="60">
        <v>2415427</v>
      </c>
      <c r="Q31" s="60">
        <v>3720707</v>
      </c>
      <c r="R31" s="60">
        <v>6313747</v>
      </c>
      <c r="S31" s="60">
        <v>2666392</v>
      </c>
      <c r="T31" s="60">
        <v>2158214</v>
      </c>
      <c r="U31" s="60">
        <v>2317272</v>
      </c>
      <c r="V31" s="60">
        <v>7141878</v>
      </c>
      <c r="W31" s="60">
        <v>32089817</v>
      </c>
      <c r="X31" s="60">
        <v>66596857</v>
      </c>
      <c r="Y31" s="60">
        <v>-34507040</v>
      </c>
      <c r="Z31" s="140">
        <v>-51.81</v>
      </c>
      <c r="AA31" s="155">
        <v>68736544</v>
      </c>
    </row>
    <row r="32" spans="1:27" ht="13.5">
      <c r="A32" s="135" t="s">
        <v>78</v>
      </c>
      <c r="B32" s="136"/>
      <c r="C32" s="153">
        <f aca="true" t="shared" si="6" ref="C32:Y32">SUM(C33:C37)</f>
        <v>110554652</v>
      </c>
      <c r="D32" s="153">
        <f>SUM(D33:D37)</f>
        <v>0</v>
      </c>
      <c r="E32" s="154">
        <f t="shared" si="6"/>
        <v>96777082</v>
      </c>
      <c r="F32" s="100">
        <f t="shared" si="6"/>
        <v>152339097</v>
      </c>
      <c r="G32" s="100">
        <f t="shared" si="6"/>
        <v>8899796</v>
      </c>
      <c r="H32" s="100">
        <f t="shared" si="6"/>
        <v>9427387</v>
      </c>
      <c r="I32" s="100">
        <f t="shared" si="6"/>
        <v>9726988</v>
      </c>
      <c r="J32" s="100">
        <f t="shared" si="6"/>
        <v>28054171</v>
      </c>
      <c r="K32" s="100">
        <f t="shared" si="6"/>
        <v>21147631</v>
      </c>
      <c r="L32" s="100">
        <f t="shared" si="6"/>
        <v>20286177</v>
      </c>
      <c r="M32" s="100">
        <f t="shared" si="6"/>
        <v>52924675</v>
      </c>
      <c r="N32" s="100">
        <f t="shared" si="6"/>
        <v>94358483</v>
      </c>
      <c r="O32" s="100">
        <f t="shared" si="6"/>
        <v>-48100497</v>
      </c>
      <c r="P32" s="100">
        <f t="shared" si="6"/>
        <v>8795822</v>
      </c>
      <c r="Q32" s="100">
        <f t="shared" si="6"/>
        <v>9496146</v>
      </c>
      <c r="R32" s="100">
        <f t="shared" si="6"/>
        <v>-29808529</v>
      </c>
      <c r="S32" s="100">
        <f t="shared" si="6"/>
        <v>11331756</v>
      </c>
      <c r="T32" s="100">
        <f t="shared" si="6"/>
        <v>9271013</v>
      </c>
      <c r="U32" s="100">
        <f t="shared" si="6"/>
        <v>10518613</v>
      </c>
      <c r="V32" s="100">
        <f t="shared" si="6"/>
        <v>31121382</v>
      </c>
      <c r="W32" s="100">
        <f t="shared" si="6"/>
        <v>123725507</v>
      </c>
      <c r="X32" s="100">
        <f t="shared" si="6"/>
        <v>101001505</v>
      </c>
      <c r="Y32" s="100">
        <f t="shared" si="6"/>
        <v>22724002</v>
      </c>
      <c r="Z32" s="137">
        <f>+IF(X32&lt;&gt;0,+(Y32/X32)*100,0)</f>
        <v>22.498676628630434</v>
      </c>
      <c r="AA32" s="153">
        <f>SUM(AA33:AA37)</f>
        <v>152339097</v>
      </c>
    </row>
    <row r="33" spans="1:27" ht="13.5">
      <c r="A33" s="138" t="s">
        <v>79</v>
      </c>
      <c r="B33" s="136"/>
      <c r="C33" s="155">
        <v>14567476</v>
      </c>
      <c r="D33" s="155"/>
      <c r="E33" s="156">
        <v>11906000</v>
      </c>
      <c r="F33" s="60">
        <v>13568210</v>
      </c>
      <c r="G33" s="60">
        <v>1420570</v>
      </c>
      <c r="H33" s="60">
        <v>1629881</v>
      </c>
      <c r="I33" s="60">
        <v>1215752</v>
      </c>
      <c r="J33" s="60">
        <v>4266203</v>
      </c>
      <c r="K33" s="60">
        <v>2111944</v>
      </c>
      <c r="L33" s="60">
        <v>1376563</v>
      </c>
      <c r="M33" s="60">
        <v>2926526</v>
      </c>
      <c r="N33" s="60">
        <v>6415033</v>
      </c>
      <c r="O33" s="60">
        <v>-8536760</v>
      </c>
      <c r="P33" s="60">
        <v>1716556</v>
      </c>
      <c r="Q33" s="60">
        <v>1216834</v>
      </c>
      <c r="R33" s="60">
        <v>-5603370</v>
      </c>
      <c r="S33" s="60">
        <v>1399227</v>
      </c>
      <c r="T33" s="60">
        <v>1143914</v>
      </c>
      <c r="U33" s="60">
        <v>1543212</v>
      </c>
      <c r="V33" s="60">
        <v>4086353</v>
      </c>
      <c r="W33" s="60">
        <v>9164219</v>
      </c>
      <c r="X33" s="60">
        <v>13905816</v>
      </c>
      <c r="Y33" s="60">
        <v>-4741597</v>
      </c>
      <c r="Z33" s="140">
        <v>-34.1</v>
      </c>
      <c r="AA33" s="155">
        <v>13568210</v>
      </c>
    </row>
    <row r="34" spans="1:27" ht="13.5">
      <c r="A34" s="138" t="s">
        <v>80</v>
      </c>
      <c r="B34" s="136"/>
      <c r="C34" s="155">
        <v>9013998</v>
      </c>
      <c r="D34" s="155"/>
      <c r="E34" s="156">
        <v>7872000</v>
      </c>
      <c r="F34" s="60">
        <v>7871618</v>
      </c>
      <c r="G34" s="60">
        <v>725566</v>
      </c>
      <c r="H34" s="60">
        <v>659797</v>
      </c>
      <c r="I34" s="60">
        <v>821243</v>
      </c>
      <c r="J34" s="60">
        <v>2206606</v>
      </c>
      <c r="K34" s="60">
        <v>685457</v>
      </c>
      <c r="L34" s="60">
        <v>830440</v>
      </c>
      <c r="M34" s="60">
        <v>636218</v>
      </c>
      <c r="N34" s="60">
        <v>2152115</v>
      </c>
      <c r="O34" s="60">
        <v>713036</v>
      </c>
      <c r="P34" s="60">
        <v>854335</v>
      </c>
      <c r="Q34" s="60">
        <v>618842</v>
      </c>
      <c r="R34" s="60">
        <v>2186213</v>
      </c>
      <c r="S34" s="60">
        <v>901067</v>
      </c>
      <c r="T34" s="60">
        <v>588766</v>
      </c>
      <c r="U34" s="60">
        <v>527874</v>
      </c>
      <c r="V34" s="60">
        <v>2017707</v>
      </c>
      <c r="W34" s="60">
        <v>8562641</v>
      </c>
      <c r="X34" s="60">
        <v>7872091</v>
      </c>
      <c r="Y34" s="60">
        <v>690550</v>
      </c>
      <c r="Z34" s="140">
        <v>8.77</v>
      </c>
      <c r="AA34" s="155">
        <v>7871618</v>
      </c>
    </row>
    <row r="35" spans="1:27" ht="13.5">
      <c r="A35" s="138" t="s">
        <v>81</v>
      </c>
      <c r="B35" s="136"/>
      <c r="C35" s="155">
        <v>81944413</v>
      </c>
      <c r="D35" s="155"/>
      <c r="E35" s="156">
        <v>74508000</v>
      </c>
      <c r="F35" s="60">
        <v>82220338</v>
      </c>
      <c r="G35" s="60">
        <v>6379584</v>
      </c>
      <c r="H35" s="60">
        <v>6840850</v>
      </c>
      <c r="I35" s="60">
        <v>7402409</v>
      </c>
      <c r="J35" s="60">
        <v>20622843</v>
      </c>
      <c r="K35" s="60">
        <v>7446474</v>
      </c>
      <c r="L35" s="60">
        <v>7959585</v>
      </c>
      <c r="M35" s="60">
        <v>11338839</v>
      </c>
      <c r="N35" s="60">
        <v>26744898</v>
      </c>
      <c r="O35" s="60">
        <v>7983490</v>
      </c>
      <c r="P35" s="60">
        <v>5019122</v>
      </c>
      <c r="Q35" s="60">
        <v>7249423</v>
      </c>
      <c r="R35" s="60">
        <v>20252035</v>
      </c>
      <c r="S35" s="60">
        <v>8568351</v>
      </c>
      <c r="T35" s="60">
        <v>7065217</v>
      </c>
      <c r="U35" s="60">
        <v>7961452</v>
      </c>
      <c r="V35" s="60">
        <v>23595020</v>
      </c>
      <c r="W35" s="60">
        <v>91214796</v>
      </c>
      <c r="X35" s="60">
        <v>76732516</v>
      </c>
      <c r="Y35" s="60">
        <v>14482280</v>
      </c>
      <c r="Z35" s="140">
        <v>18.87</v>
      </c>
      <c r="AA35" s="155">
        <v>82220338</v>
      </c>
    </row>
    <row r="36" spans="1:27" ht="13.5">
      <c r="A36" s="138" t="s">
        <v>82</v>
      </c>
      <c r="B36" s="136"/>
      <c r="C36" s="155">
        <v>5027191</v>
      </c>
      <c r="D36" s="155"/>
      <c r="E36" s="156">
        <v>2491082</v>
      </c>
      <c r="F36" s="60">
        <v>48678931</v>
      </c>
      <c r="G36" s="60">
        <v>371410</v>
      </c>
      <c r="H36" s="60">
        <v>294314</v>
      </c>
      <c r="I36" s="60">
        <v>284918</v>
      </c>
      <c r="J36" s="60">
        <v>950642</v>
      </c>
      <c r="K36" s="60">
        <v>9206301</v>
      </c>
      <c r="L36" s="60">
        <v>8487366</v>
      </c>
      <c r="M36" s="60">
        <v>34588477</v>
      </c>
      <c r="N36" s="60">
        <v>52282144</v>
      </c>
      <c r="O36" s="60">
        <v>-48261596</v>
      </c>
      <c r="P36" s="60">
        <v>475639</v>
      </c>
      <c r="Q36" s="60">
        <v>434998</v>
      </c>
      <c r="R36" s="60">
        <v>-47350959</v>
      </c>
      <c r="S36" s="60">
        <v>463111</v>
      </c>
      <c r="T36" s="60">
        <v>473116</v>
      </c>
      <c r="U36" s="60">
        <v>486075</v>
      </c>
      <c r="V36" s="60">
        <v>1422302</v>
      </c>
      <c r="W36" s="60">
        <v>7304129</v>
      </c>
      <c r="X36" s="60">
        <v>2491082</v>
      </c>
      <c r="Y36" s="60">
        <v>4813047</v>
      </c>
      <c r="Z36" s="140">
        <v>193.21</v>
      </c>
      <c r="AA36" s="155">
        <v>48678931</v>
      </c>
    </row>
    <row r="37" spans="1:27" ht="13.5">
      <c r="A37" s="138" t="s">
        <v>83</v>
      </c>
      <c r="B37" s="136"/>
      <c r="C37" s="157">
        <v>1574</v>
      </c>
      <c r="D37" s="157"/>
      <c r="E37" s="158"/>
      <c r="F37" s="159"/>
      <c r="G37" s="159">
        <v>2666</v>
      </c>
      <c r="H37" s="159">
        <v>2545</v>
      </c>
      <c r="I37" s="159">
        <v>2666</v>
      </c>
      <c r="J37" s="159">
        <v>7877</v>
      </c>
      <c r="K37" s="159">
        <v>1697455</v>
      </c>
      <c r="L37" s="159">
        <v>1632223</v>
      </c>
      <c r="M37" s="159">
        <v>3434615</v>
      </c>
      <c r="N37" s="159">
        <v>6764293</v>
      </c>
      <c r="O37" s="159">
        <v>1333</v>
      </c>
      <c r="P37" s="159">
        <v>730170</v>
      </c>
      <c r="Q37" s="159">
        <v>-23951</v>
      </c>
      <c r="R37" s="159">
        <v>707552</v>
      </c>
      <c r="S37" s="159"/>
      <c r="T37" s="159"/>
      <c r="U37" s="159"/>
      <c r="V37" s="159"/>
      <c r="W37" s="159">
        <v>7479722</v>
      </c>
      <c r="X37" s="159"/>
      <c r="Y37" s="159">
        <v>7479722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84451487</v>
      </c>
      <c r="D38" s="153">
        <f>SUM(D39:D41)</f>
        <v>0</v>
      </c>
      <c r="E38" s="154">
        <f t="shared" si="7"/>
        <v>95582192</v>
      </c>
      <c r="F38" s="100">
        <f t="shared" si="7"/>
        <v>110544435</v>
      </c>
      <c r="G38" s="100">
        <f t="shared" si="7"/>
        <v>5673887</v>
      </c>
      <c r="H38" s="100">
        <f t="shared" si="7"/>
        <v>6554416</v>
      </c>
      <c r="I38" s="100">
        <f t="shared" si="7"/>
        <v>7581820</v>
      </c>
      <c r="J38" s="100">
        <f t="shared" si="7"/>
        <v>19810123</v>
      </c>
      <c r="K38" s="100">
        <f t="shared" si="7"/>
        <v>6987847</v>
      </c>
      <c r="L38" s="100">
        <f t="shared" si="7"/>
        <v>6276952</v>
      </c>
      <c r="M38" s="100">
        <f t="shared" si="7"/>
        <v>6045923</v>
      </c>
      <c r="N38" s="100">
        <f t="shared" si="7"/>
        <v>19310722</v>
      </c>
      <c r="O38" s="100">
        <f t="shared" si="7"/>
        <v>5994763</v>
      </c>
      <c r="P38" s="100">
        <f t="shared" si="7"/>
        <v>7405463</v>
      </c>
      <c r="Q38" s="100">
        <f t="shared" si="7"/>
        <v>5912047</v>
      </c>
      <c r="R38" s="100">
        <f t="shared" si="7"/>
        <v>19312273</v>
      </c>
      <c r="S38" s="100">
        <f t="shared" si="7"/>
        <v>8889902</v>
      </c>
      <c r="T38" s="100">
        <f t="shared" si="7"/>
        <v>7150173</v>
      </c>
      <c r="U38" s="100">
        <f t="shared" si="7"/>
        <v>12316525</v>
      </c>
      <c r="V38" s="100">
        <f t="shared" si="7"/>
        <v>28356600</v>
      </c>
      <c r="W38" s="100">
        <f t="shared" si="7"/>
        <v>86789718</v>
      </c>
      <c r="X38" s="100">
        <f t="shared" si="7"/>
        <v>105420941</v>
      </c>
      <c r="Y38" s="100">
        <f t="shared" si="7"/>
        <v>-18631223</v>
      </c>
      <c r="Z38" s="137">
        <f>+IF(X38&lt;&gt;0,+(Y38/X38)*100,0)</f>
        <v>-17.673170836143456</v>
      </c>
      <c r="AA38" s="153">
        <f>SUM(AA39:AA41)</f>
        <v>110544435</v>
      </c>
    </row>
    <row r="39" spans="1:27" ht="13.5">
      <c r="A39" s="138" t="s">
        <v>85</v>
      </c>
      <c r="B39" s="136"/>
      <c r="C39" s="155">
        <v>18984964</v>
      </c>
      <c r="D39" s="155"/>
      <c r="E39" s="156">
        <v>24158638</v>
      </c>
      <c r="F39" s="60">
        <v>22631051</v>
      </c>
      <c r="G39" s="60">
        <v>1541378</v>
      </c>
      <c r="H39" s="60">
        <v>1570133</v>
      </c>
      <c r="I39" s="60">
        <v>1787597</v>
      </c>
      <c r="J39" s="60">
        <v>4899108</v>
      </c>
      <c r="K39" s="60">
        <v>1886981</v>
      </c>
      <c r="L39" s="60">
        <v>1753268</v>
      </c>
      <c r="M39" s="60">
        <v>1495873</v>
      </c>
      <c r="N39" s="60">
        <v>5136122</v>
      </c>
      <c r="O39" s="60">
        <v>1506448</v>
      </c>
      <c r="P39" s="60">
        <v>1505446</v>
      </c>
      <c r="Q39" s="60">
        <v>1505508</v>
      </c>
      <c r="R39" s="60">
        <v>4517402</v>
      </c>
      <c r="S39" s="60">
        <v>1531856</v>
      </c>
      <c r="T39" s="60">
        <v>1602814</v>
      </c>
      <c r="U39" s="60">
        <v>1614364</v>
      </c>
      <c r="V39" s="60">
        <v>4749034</v>
      </c>
      <c r="W39" s="60">
        <v>19301666</v>
      </c>
      <c r="X39" s="60">
        <v>24227321</v>
      </c>
      <c r="Y39" s="60">
        <v>-4925655</v>
      </c>
      <c r="Z39" s="140">
        <v>-20.33</v>
      </c>
      <c r="AA39" s="155">
        <v>22631051</v>
      </c>
    </row>
    <row r="40" spans="1:27" ht="13.5">
      <c r="A40" s="138" t="s">
        <v>86</v>
      </c>
      <c r="B40" s="136"/>
      <c r="C40" s="155">
        <v>62374963</v>
      </c>
      <c r="D40" s="155"/>
      <c r="E40" s="156">
        <v>69924554</v>
      </c>
      <c r="F40" s="60">
        <v>76238384</v>
      </c>
      <c r="G40" s="60">
        <v>3890313</v>
      </c>
      <c r="H40" s="60">
        <v>4691959</v>
      </c>
      <c r="I40" s="60">
        <v>5502666</v>
      </c>
      <c r="J40" s="60">
        <v>14084938</v>
      </c>
      <c r="K40" s="60">
        <v>4826479</v>
      </c>
      <c r="L40" s="60">
        <v>4200966</v>
      </c>
      <c r="M40" s="60">
        <v>4244263</v>
      </c>
      <c r="N40" s="60">
        <v>13271708</v>
      </c>
      <c r="O40" s="60">
        <v>4227627</v>
      </c>
      <c r="P40" s="60">
        <v>5900017</v>
      </c>
      <c r="Q40" s="60">
        <v>4127659</v>
      </c>
      <c r="R40" s="60">
        <v>14255303</v>
      </c>
      <c r="S40" s="60">
        <v>7069478</v>
      </c>
      <c r="T40" s="60">
        <v>5293409</v>
      </c>
      <c r="U40" s="60">
        <v>10363266</v>
      </c>
      <c r="V40" s="60">
        <v>22726153</v>
      </c>
      <c r="W40" s="60">
        <v>64338102</v>
      </c>
      <c r="X40" s="60">
        <v>79694620</v>
      </c>
      <c r="Y40" s="60">
        <v>-15356518</v>
      </c>
      <c r="Z40" s="140">
        <v>-19.27</v>
      </c>
      <c r="AA40" s="155">
        <v>76238384</v>
      </c>
    </row>
    <row r="41" spans="1:27" ht="13.5">
      <c r="A41" s="138" t="s">
        <v>87</v>
      </c>
      <c r="B41" s="136"/>
      <c r="C41" s="155">
        <v>3091560</v>
      </c>
      <c r="D41" s="155"/>
      <c r="E41" s="156">
        <v>1499000</v>
      </c>
      <c r="F41" s="60">
        <v>11675000</v>
      </c>
      <c r="G41" s="60">
        <v>242196</v>
      </c>
      <c r="H41" s="60">
        <v>292324</v>
      </c>
      <c r="I41" s="60">
        <v>291557</v>
      </c>
      <c r="J41" s="60">
        <v>826077</v>
      </c>
      <c r="K41" s="60">
        <v>274387</v>
      </c>
      <c r="L41" s="60">
        <v>322718</v>
      </c>
      <c r="M41" s="60">
        <v>305787</v>
      </c>
      <c r="N41" s="60">
        <v>902892</v>
      </c>
      <c r="O41" s="60">
        <v>260688</v>
      </c>
      <c r="P41" s="60"/>
      <c r="Q41" s="60">
        <v>278880</v>
      </c>
      <c r="R41" s="60">
        <v>539568</v>
      </c>
      <c r="S41" s="60">
        <v>288568</v>
      </c>
      <c r="T41" s="60">
        <v>253950</v>
      </c>
      <c r="U41" s="60">
        <v>338895</v>
      </c>
      <c r="V41" s="60">
        <v>881413</v>
      </c>
      <c r="W41" s="60">
        <v>3149950</v>
      </c>
      <c r="X41" s="60">
        <v>1499000</v>
      </c>
      <c r="Y41" s="60">
        <v>1650950</v>
      </c>
      <c r="Z41" s="140">
        <v>110.14</v>
      </c>
      <c r="AA41" s="155">
        <v>11675000</v>
      </c>
    </row>
    <row r="42" spans="1:27" ht="13.5">
      <c r="A42" s="135" t="s">
        <v>88</v>
      </c>
      <c r="B42" s="142"/>
      <c r="C42" s="153">
        <f aca="true" t="shared" si="8" ref="C42:Y42">SUM(C43:C46)</f>
        <v>285822958</v>
      </c>
      <c r="D42" s="153">
        <f>SUM(D43:D46)</f>
        <v>0</v>
      </c>
      <c r="E42" s="154">
        <f t="shared" si="8"/>
        <v>311884718</v>
      </c>
      <c r="F42" s="100">
        <f t="shared" si="8"/>
        <v>309205223</v>
      </c>
      <c r="G42" s="100">
        <f t="shared" si="8"/>
        <v>34342115</v>
      </c>
      <c r="H42" s="100">
        <f t="shared" si="8"/>
        <v>36996523</v>
      </c>
      <c r="I42" s="100">
        <f t="shared" si="8"/>
        <v>21426408</v>
      </c>
      <c r="J42" s="100">
        <f t="shared" si="8"/>
        <v>92765046</v>
      </c>
      <c r="K42" s="100">
        <f t="shared" si="8"/>
        <v>34733458</v>
      </c>
      <c r="L42" s="100">
        <f t="shared" si="8"/>
        <v>14859657</v>
      </c>
      <c r="M42" s="100">
        <f t="shared" si="8"/>
        <v>20275633</v>
      </c>
      <c r="N42" s="100">
        <f t="shared" si="8"/>
        <v>69868748</v>
      </c>
      <c r="O42" s="100">
        <f t="shared" si="8"/>
        <v>7292679</v>
      </c>
      <c r="P42" s="100">
        <f t="shared" si="8"/>
        <v>21360787</v>
      </c>
      <c r="Q42" s="100">
        <f t="shared" si="8"/>
        <v>43875802</v>
      </c>
      <c r="R42" s="100">
        <f t="shared" si="8"/>
        <v>72529268</v>
      </c>
      <c r="S42" s="100">
        <f t="shared" si="8"/>
        <v>23031918</v>
      </c>
      <c r="T42" s="100">
        <f t="shared" si="8"/>
        <v>17661548</v>
      </c>
      <c r="U42" s="100">
        <f t="shared" si="8"/>
        <v>36128959</v>
      </c>
      <c r="V42" s="100">
        <f t="shared" si="8"/>
        <v>76822425</v>
      </c>
      <c r="W42" s="100">
        <f t="shared" si="8"/>
        <v>311985487</v>
      </c>
      <c r="X42" s="100">
        <f t="shared" si="8"/>
        <v>311884476</v>
      </c>
      <c r="Y42" s="100">
        <f t="shared" si="8"/>
        <v>101011</v>
      </c>
      <c r="Z42" s="137">
        <f>+IF(X42&lt;&gt;0,+(Y42/X42)*100,0)</f>
        <v>0.03238731253812069</v>
      </c>
      <c r="AA42" s="153">
        <f>SUM(AA43:AA46)</f>
        <v>309205223</v>
      </c>
    </row>
    <row r="43" spans="1:27" ht="13.5">
      <c r="A43" s="138" t="s">
        <v>89</v>
      </c>
      <c r="B43" s="136"/>
      <c r="C43" s="155">
        <v>267761156</v>
      </c>
      <c r="D43" s="155"/>
      <c r="E43" s="156">
        <v>257826718</v>
      </c>
      <c r="F43" s="60">
        <v>257385077</v>
      </c>
      <c r="G43" s="60">
        <v>30381110</v>
      </c>
      <c r="H43" s="60">
        <v>32703963</v>
      </c>
      <c r="I43" s="60">
        <v>17100168</v>
      </c>
      <c r="J43" s="60">
        <v>80185241</v>
      </c>
      <c r="K43" s="60">
        <v>30295520</v>
      </c>
      <c r="L43" s="60">
        <v>10540836</v>
      </c>
      <c r="M43" s="60">
        <v>16403028</v>
      </c>
      <c r="N43" s="60">
        <v>57239384</v>
      </c>
      <c r="O43" s="60">
        <v>2249901</v>
      </c>
      <c r="P43" s="60">
        <v>17806423</v>
      </c>
      <c r="Q43" s="60">
        <v>39050380</v>
      </c>
      <c r="R43" s="60">
        <v>59106704</v>
      </c>
      <c r="S43" s="60">
        <v>18421062</v>
      </c>
      <c r="T43" s="60">
        <v>13724324</v>
      </c>
      <c r="U43" s="60">
        <v>31244798</v>
      </c>
      <c r="V43" s="60">
        <v>63390184</v>
      </c>
      <c r="W43" s="60">
        <v>259921513</v>
      </c>
      <c r="X43" s="60">
        <v>257826821</v>
      </c>
      <c r="Y43" s="60">
        <v>2094692</v>
      </c>
      <c r="Z43" s="140">
        <v>0.81</v>
      </c>
      <c r="AA43" s="155">
        <v>257385077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2903947</v>
      </c>
      <c r="D45" s="157"/>
      <c r="E45" s="158">
        <v>3619000</v>
      </c>
      <c r="F45" s="159">
        <v>3365081</v>
      </c>
      <c r="G45" s="159">
        <v>239165</v>
      </c>
      <c r="H45" s="159">
        <v>223069</v>
      </c>
      <c r="I45" s="159">
        <v>279234</v>
      </c>
      <c r="J45" s="159">
        <v>741468</v>
      </c>
      <c r="K45" s="159">
        <v>223082</v>
      </c>
      <c r="L45" s="159">
        <v>233991</v>
      </c>
      <c r="M45" s="159">
        <v>214970</v>
      </c>
      <c r="N45" s="159">
        <v>672043</v>
      </c>
      <c r="O45" s="159">
        <v>321423</v>
      </c>
      <c r="P45" s="159">
        <v>215981</v>
      </c>
      <c r="Q45" s="159">
        <v>218258</v>
      </c>
      <c r="R45" s="159">
        <v>755662</v>
      </c>
      <c r="S45" s="159">
        <v>236571</v>
      </c>
      <c r="T45" s="159">
        <v>195370</v>
      </c>
      <c r="U45" s="159">
        <v>236438</v>
      </c>
      <c r="V45" s="159">
        <v>668379</v>
      </c>
      <c r="W45" s="159">
        <v>2837552</v>
      </c>
      <c r="X45" s="159">
        <v>3618979</v>
      </c>
      <c r="Y45" s="159">
        <v>-781427</v>
      </c>
      <c r="Z45" s="141">
        <v>-21.59</v>
      </c>
      <c r="AA45" s="157">
        <v>3365081</v>
      </c>
    </row>
    <row r="46" spans="1:27" ht="13.5">
      <c r="A46" s="138" t="s">
        <v>92</v>
      </c>
      <c r="B46" s="136"/>
      <c r="C46" s="155">
        <v>15157855</v>
      </c>
      <c r="D46" s="155"/>
      <c r="E46" s="156">
        <v>50439000</v>
      </c>
      <c r="F46" s="60">
        <v>48455065</v>
      </c>
      <c r="G46" s="60">
        <v>3721840</v>
      </c>
      <c r="H46" s="60">
        <v>4069491</v>
      </c>
      <c r="I46" s="60">
        <v>4047006</v>
      </c>
      <c r="J46" s="60">
        <v>11838337</v>
      </c>
      <c r="K46" s="60">
        <v>4214856</v>
      </c>
      <c r="L46" s="60">
        <v>4084830</v>
      </c>
      <c r="M46" s="60">
        <v>3657635</v>
      </c>
      <c r="N46" s="60">
        <v>11957321</v>
      </c>
      <c r="O46" s="60">
        <v>4721355</v>
      </c>
      <c r="P46" s="60">
        <v>3338383</v>
      </c>
      <c r="Q46" s="60">
        <v>4607164</v>
      </c>
      <c r="R46" s="60">
        <v>12666902</v>
      </c>
      <c r="S46" s="60">
        <v>4374285</v>
      </c>
      <c r="T46" s="60">
        <v>3741854</v>
      </c>
      <c r="U46" s="60">
        <v>4647723</v>
      </c>
      <c r="V46" s="60">
        <v>12763862</v>
      </c>
      <c r="W46" s="60">
        <v>49226422</v>
      </c>
      <c r="X46" s="60">
        <v>50438676</v>
      </c>
      <c r="Y46" s="60">
        <v>-1212254</v>
      </c>
      <c r="Z46" s="140">
        <v>-2.4</v>
      </c>
      <c r="AA46" s="155">
        <v>48455065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1058478822</v>
      </c>
      <c r="D48" s="168">
        <f>+D28+D32+D38+D42+D47</f>
        <v>0</v>
      </c>
      <c r="E48" s="169">
        <f t="shared" si="9"/>
        <v>1068146356</v>
      </c>
      <c r="F48" s="73">
        <f t="shared" si="9"/>
        <v>1130367393</v>
      </c>
      <c r="G48" s="73">
        <f t="shared" si="9"/>
        <v>68387355</v>
      </c>
      <c r="H48" s="73">
        <f t="shared" si="9"/>
        <v>70501639</v>
      </c>
      <c r="I48" s="73">
        <f t="shared" si="9"/>
        <v>55348601</v>
      </c>
      <c r="J48" s="73">
        <f t="shared" si="9"/>
        <v>194237595</v>
      </c>
      <c r="K48" s="73">
        <f t="shared" si="9"/>
        <v>95317975</v>
      </c>
      <c r="L48" s="73">
        <f t="shared" si="9"/>
        <v>60473757</v>
      </c>
      <c r="M48" s="73">
        <f t="shared" si="9"/>
        <v>109174189</v>
      </c>
      <c r="N48" s="73">
        <f t="shared" si="9"/>
        <v>264965921</v>
      </c>
      <c r="O48" s="73">
        <f t="shared" si="9"/>
        <v>62735806</v>
      </c>
      <c r="P48" s="73">
        <f t="shared" si="9"/>
        <v>65290841</v>
      </c>
      <c r="Q48" s="73">
        <f t="shared" si="9"/>
        <v>83526950</v>
      </c>
      <c r="R48" s="73">
        <f t="shared" si="9"/>
        <v>211553597</v>
      </c>
      <c r="S48" s="73">
        <f t="shared" si="9"/>
        <v>77421811</v>
      </c>
      <c r="T48" s="73">
        <f t="shared" si="9"/>
        <v>55445620</v>
      </c>
      <c r="U48" s="73">
        <f t="shared" si="9"/>
        <v>79445306</v>
      </c>
      <c r="V48" s="73">
        <f t="shared" si="9"/>
        <v>212312737</v>
      </c>
      <c r="W48" s="73">
        <f t="shared" si="9"/>
        <v>883069850</v>
      </c>
      <c r="X48" s="73">
        <f t="shared" si="9"/>
        <v>1090367788</v>
      </c>
      <c r="Y48" s="73">
        <f t="shared" si="9"/>
        <v>-207297938</v>
      </c>
      <c r="Z48" s="170">
        <f>+IF(X48&lt;&gt;0,+(Y48/X48)*100,0)</f>
        <v>-19.011744503222612</v>
      </c>
      <c r="AA48" s="168">
        <f>+AA28+AA32+AA38+AA42+AA47</f>
        <v>1130367393</v>
      </c>
    </row>
    <row r="49" spans="1:27" ht="13.5">
      <c r="A49" s="148" t="s">
        <v>49</v>
      </c>
      <c r="B49" s="149"/>
      <c r="C49" s="171">
        <f aca="true" t="shared" si="10" ref="C49:Y49">+C25-C48</f>
        <v>18465286</v>
      </c>
      <c r="D49" s="171">
        <f>+D25-D48</f>
        <v>0</v>
      </c>
      <c r="E49" s="172">
        <f t="shared" si="10"/>
        <v>22222000</v>
      </c>
      <c r="F49" s="173">
        <f t="shared" si="10"/>
        <v>21842117</v>
      </c>
      <c r="G49" s="173">
        <f t="shared" si="10"/>
        <v>283305275</v>
      </c>
      <c r="H49" s="173">
        <f t="shared" si="10"/>
        <v>-17974310</v>
      </c>
      <c r="I49" s="173">
        <f t="shared" si="10"/>
        <v>-8666977</v>
      </c>
      <c r="J49" s="173">
        <f t="shared" si="10"/>
        <v>256663988</v>
      </c>
      <c r="K49" s="173">
        <f t="shared" si="10"/>
        <v>-43033281</v>
      </c>
      <c r="L49" s="173">
        <f t="shared" si="10"/>
        <v>66815259</v>
      </c>
      <c r="M49" s="173">
        <f t="shared" si="10"/>
        <v>-65027602</v>
      </c>
      <c r="N49" s="173">
        <f t="shared" si="10"/>
        <v>-41245624</v>
      </c>
      <c r="O49" s="173">
        <f t="shared" si="10"/>
        <v>-30278380</v>
      </c>
      <c r="P49" s="173">
        <f t="shared" si="10"/>
        <v>-24349864</v>
      </c>
      <c r="Q49" s="173">
        <f t="shared" si="10"/>
        <v>29481713</v>
      </c>
      <c r="R49" s="173">
        <f t="shared" si="10"/>
        <v>-25146531</v>
      </c>
      <c r="S49" s="173">
        <f t="shared" si="10"/>
        <v>-26370161</v>
      </c>
      <c r="T49" s="173">
        <f t="shared" si="10"/>
        <v>62155</v>
      </c>
      <c r="U49" s="173">
        <f t="shared" si="10"/>
        <v>-7714212</v>
      </c>
      <c r="V49" s="173">
        <f t="shared" si="10"/>
        <v>-34022218</v>
      </c>
      <c r="W49" s="173">
        <f t="shared" si="10"/>
        <v>156249615</v>
      </c>
      <c r="X49" s="173">
        <f>IF(F25=F48,0,X25-X48)</f>
        <v>173</v>
      </c>
      <c r="Y49" s="173">
        <f t="shared" si="10"/>
        <v>156249442</v>
      </c>
      <c r="Z49" s="174">
        <f>+IF(X49&lt;&gt;0,+(Y49/X49)*100,0)</f>
        <v>90317596.53179191</v>
      </c>
      <c r="AA49" s="171">
        <f>+AA25-AA48</f>
        <v>21842117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166333200</v>
      </c>
      <c r="D5" s="155">
        <v>0</v>
      </c>
      <c r="E5" s="156">
        <v>169602451</v>
      </c>
      <c r="F5" s="60">
        <v>169602951</v>
      </c>
      <c r="G5" s="60">
        <v>171596902</v>
      </c>
      <c r="H5" s="60">
        <v>373545</v>
      </c>
      <c r="I5" s="60">
        <v>-41383</v>
      </c>
      <c r="J5" s="60">
        <v>171929064</v>
      </c>
      <c r="K5" s="60">
        <v>-28457</v>
      </c>
      <c r="L5" s="60">
        <v>-455820</v>
      </c>
      <c r="M5" s="60">
        <v>86450</v>
      </c>
      <c r="N5" s="60">
        <v>-397827</v>
      </c>
      <c r="O5" s="60">
        <v>-765612</v>
      </c>
      <c r="P5" s="60">
        <v>-24855</v>
      </c>
      <c r="Q5" s="60">
        <v>-98884</v>
      </c>
      <c r="R5" s="60">
        <v>-889351</v>
      </c>
      <c r="S5" s="60">
        <v>8473844</v>
      </c>
      <c r="T5" s="60">
        <v>-347887</v>
      </c>
      <c r="U5" s="60">
        <v>62160</v>
      </c>
      <c r="V5" s="60">
        <v>8188117</v>
      </c>
      <c r="W5" s="60">
        <v>178830003</v>
      </c>
      <c r="X5" s="60">
        <v>169602947</v>
      </c>
      <c r="Y5" s="60">
        <v>9227056</v>
      </c>
      <c r="Z5" s="140">
        <v>5.44</v>
      </c>
      <c r="AA5" s="155">
        <v>169602951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239978169</v>
      </c>
      <c r="D7" s="155">
        <v>0</v>
      </c>
      <c r="E7" s="156">
        <v>291449000</v>
      </c>
      <c r="F7" s="60">
        <v>291449424</v>
      </c>
      <c r="G7" s="60">
        <v>24433077</v>
      </c>
      <c r="H7" s="60">
        <v>23696416</v>
      </c>
      <c r="I7" s="60">
        <v>26377431</v>
      </c>
      <c r="J7" s="60">
        <v>74506924</v>
      </c>
      <c r="K7" s="60">
        <v>25849929</v>
      </c>
      <c r="L7" s="60">
        <v>23195896</v>
      </c>
      <c r="M7" s="60">
        <v>22600423</v>
      </c>
      <c r="N7" s="60">
        <v>71646248</v>
      </c>
      <c r="O7" s="60">
        <v>19941624</v>
      </c>
      <c r="P7" s="60">
        <v>22023567</v>
      </c>
      <c r="Q7" s="60">
        <v>20073642</v>
      </c>
      <c r="R7" s="60">
        <v>62038833</v>
      </c>
      <c r="S7" s="60">
        <v>21310456</v>
      </c>
      <c r="T7" s="60">
        <v>25452333</v>
      </c>
      <c r="U7" s="60">
        <v>24545934</v>
      </c>
      <c r="V7" s="60">
        <v>71308723</v>
      </c>
      <c r="W7" s="60">
        <v>279500728</v>
      </c>
      <c r="X7" s="60">
        <v>291449428</v>
      </c>
      <c r="Y7" s="60">
        <v>-11948700</v>
      </c>
      <c r="Z7" s="140">
        <v>-4.1</v>
      </c>
      <c r="AA7" s="155">
        <v>291449424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26783458</v>
      </c>
      <c r="D10" s="155">
        <v>0</v>
      </c>
      <c r="E10" s="156">
        <v>29868000</v>
      </c>
      <c r="F10" s="54">
        <v>33451235</v>
      </c>
      <c r="G10" s="54">
        <v>30293684</v>
      </c>
      <c r="H10" s="54">
        <v>379729</v>
      </c>
      <c r="I10" s="54">
        <v>274290</v>
      </c>
      <c r="J10" s="54">
        <v>30947703</v>
      </c>
      <c r="K10" s="54">
        <v>782037</v>
      </c>
      <c r="L10" s="54">
        <v>290624</v>
      </c>
      <c r="M10" s="54">
        <v>255312</v>
      </c>
      <c r="N10" s="54">
        <v>1327973</v>
      </c>
      <c r="O10" s="54">
        <v>273828</v>
      </c>
      <c r="P10" s="54">
        <v>444109</v>
      </c>
      <c r="Q10" s="54">
        <v>-643710</v>
      </c>
      <c r="R10" s="54">
        <v>74227</v>
      </c>
      <c r="S10" s="54">
        <v>266454</v>
      </c>
      <c r="T10" s="54">
        <v>87038</v>
      </c>
      <c r="U10" s="54">
        <v>596027</v>
      </c>
      <c r="V10" s="54">
        <v>949519</v>
      </c>
      <c r="W10" s="54">
        <v>33299422</v>
      </c>
      <c r="X10" s="54">
        <v>29867693</v>
      </c>
      <c r="Y10" s="54">
        <v>3431729</v>
      </c>
      <c r="Z10" s="184">
        <v>11.49</v>
      </c>
      <c r="AA10" s="130">
        <v>33451235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10011302</v>
      </c>
      <c r="F11" s="60">
        <v>1972008</v>
      </c>
      <c r="G11" s="60">
        <v>3387917</v>
      </c>
      <c r="H11" s="60">
        <v>17996</v>
      </c>
      <c r="I11" s="60">
        <v>15030</v>
      </c>
      <c r="J11" s="60">
        <v>3420943</v>
      </c>
      <c r="K11" s="60">
        <v>4112</v>
      </c>
      <c r="L11" s="60">
        <v>11201</v>
      </c>
      <c r="M11" s="60">
        <v>682683</v>
      </c>
      <c r="N11" s="60">
        <v>697996</v>
      </c>
      <c r="O11" s="60">
        <v>3798</v>
      </c>
      <c r="P11" s="60">
        <v>14882</v>
      </c>
      <c r="Q11" s="60">
        <v>20089</v>
      </c>
      <c r="R11" s="60">
        <v>38769</v>
      </c>
      <c r="S11" s="60">
        <v>5496</v>
      </c>
      <c r="T11" s="60">
        <v>17248</v>
      </c>
      <c r="U11" s="60">
        <v>13782</v>
      </c>
      <c r="V11" s="60">
        <v>36526</v>
      </c>
      <c r="W11" s="60">
        <v>4194234</v>
      </c>
      <c r="X11" s="60">
        <v>10010608</v>
      </c>
      <c r="Y11" s="60">
        <v>-5816374</v>
      </c>
      <c r="Z11" s="140">
        <v>-58.1</v>
      </c>
      <c r="AA11" s="155">
        <v>1972008</v>
      </c>
    </row>
    <row r="12" spans="1:27" ht="13.5">
      <c r="A12" s="183" t="s">
        <v>108</v>
      </c>
      <c r="B12" s="185"/>
      <c r="C12" s="155">
        <v>15055253</v>
      </c>
      <c r="D12" s="155">
        <v>0</v>
      </c>
      <c r="E12" s="156">
        <v>20587605</v>
      </c>
      <c r="F12" s="60">
        <v>14991915</v>
      </c>
      <c r="G12" s="60">
        <v>1118464</v>
      </c>
      <c r="H12" s="60">
        <v>1337494</v>
      </c>
      <c r="I12" s="60">
        <v>1338077</v>
      </c>
      <c r="J12" s="60">
        <v>3794035</v>
      </c>
      <c r="K12" s="60">
        <v>1320753</v>
      </c>
      <c r="L12" s="60">
        <v>1349290</v>
      </c>
      <c r="M12" s="60">
        <v>1030886</v>
      </c>
      <c r="N12" s="60">
        <v>3700929</v>
      </c>
      <c r="O12" s="60">
        <v>1324366</v>
      </c>
      <c r="P12" s="60">
        <v>1306257</v>
      </c>
      <c r="Q12" s="60">
        <v>1337837</v>
      </c>
      <c r="R12" s="60">
        <v>3968460</v>
      </c>
      <c r="S12" s="60">
        <v>1165991</v>
      </c>
      <c r="T12" s="60">
        <v>1331037</v>
      </c>
      <c r="U12" s="60">
        <v>1322028</v>
      </c>
      <c r="V12" s="60">
        <v>3819056</v>
      </c>
      <c r="W12" s="60">
        <v>15282480</v>
      </c>
      <c r="X12" s="60">
        <v>20587709</v>
      </c>
      <c r="Y12" s="60">
        <v>-5305229</v>
      </c>
      <c r="Z12" s="140">
        <v>-25.77</v>
      </c>
      <c r="AA12" s="155">
        <v>14991915</v>
      </c>
    </row>
    <row r="13" spans="1:27" ht="13.5">
      <c r="A13" s="181" t="s">
        <v>109</v>
      </c>
      <c r="B13" s="185"/>
      <c r="C13" s="155">
        <v>4407534</v>
      </c>
      <c r="D13" s="155">
        <v>0</v>
      </c>
      <c r="E13" s="156">
        <v>8242767</v>
      </c>
      <c r="F13" s="60">
        <v>4444318</v>
      </c>
      <c r="G13" s="60">
        <v>162705</v>
      </c>
      <c r="H13" s="60">
        <v>488267</v>
      </c>
      <c r="I13" s="60">
        <v>392659</v>
      </c>
      <c r="J13" s="60">
        <v>1043631</v>
      </c>
      <c r="K13" s="60">
        <v>392621</v>
      </c>
      <c r="L13" s="60">
        <v>367867</v>
      </c>
      <c r="M13" s="60">
        <v>417993</v>
      </c>
      <c r="N13" s="60">
        <v>1178481</v>
      </c>
      <c r="O13" s="60">
        <v>263389</v>
      </c>
      <c r="P13" s="60">
        <v>207678</v>
      </c>
      <c r="Q13" s="60">
        <v>148339</v>
      </c>
      <c r="R13" s="60">
        <v>619406</v>
      </c>
      <c r="S13" s="60">
        <v>264583</v>
      </c>
      <c r="T13" s="60">
        <v>136956</v>
      </c>
      <c r="U13" s="60">
        <v>93284</v>
      </c>
      <c r="V13" s="60">
        <v>494823</v>
      </c>
      <c r="W13" s="60">
        <v>3336341</v>
      </c>
      <c r="X13" s="60">
        <v>8242767</v>
      </c>
      <c r="Y13" s="60">
        <v>-4906426</v>
      </c>
      <c r="Z13" s="140">
        <v>-59.52</v>
      </c>
      <c r="AA13" s="155">
        <v>4444318</v>
      </c>
    </row>
    <row r="14" spans="1:27" ht="13.5">
      <c r="A14" s="181" t="s">
        <v>110</v>
      </c>
      <c r="B14" s="185"/>
      <c r="C14" s="155">
        <v>25091433</v>
      </c>
      <c r="D14" s="155">
        <v>0</v>
      </c>
      <c r="E14" s="156">
        <v>28397273</v>
      </c>
      <c r="F14" s="60">
        <v>28397273</v>
      </c>
      <c r="G14" s="60">
        <v>2236617</v>
      </c>
      <c r="H14" s="60">
        <v>1142973</v>
      </c>
      <c r="I14" s="60">
        <v>2360673</v>
      </c>
      <c r="J14" s="60">
        <v>5740263</v>
      </c>
      <c r="K14" s="60">
        <v>2377086</v>
      </c>
      <c r="L14" s="60">
        <v>2706734</v>
      </c>
      <c r="M14" s="60">
        <v>2951217</v>
      </c>
      <c r="N14" s="60">
        <v>8035037</v>
      </c>
      <c r="O14" s="60">
        <v>2588018</v>
      </c>
      <c r="P14" s="60">
        <v>3017277</v>
      </c>
      <c r="Q14" s="60">
        <v>2616198</v>
      </c>
      <c r="R14" s="60">
        <v>8221493</v>
      </c>
      <c r="S14" s="60">
        <v>3003614</v>
      </c>
      <c r="T14" s="60">
        <v>3017081</v>
      </c>
      <c r="U14" s="60">
        <v>2819553</v>
      </c>
      <c r="V14" s="60">
        <v>8840248</v>
      </c>
      <c r="W14" s="60">
        <v>30837041</v>
      </c>
      <c r="X14" s="60">
        <v>28397273</v>
      </c>
      <c r="Y14" s="60">
        <v>2439768</v>
      </c>
      <c r="Z14" s="140">
        <v>8.59</v>
      </c>
      <c r="AA14" s="155">
        <v>28397273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967496</v>
      </c>
      <c r="D16" s="155">
        <v>0</v>
      </c>
      <c r="E16" s="156">
        <v>2601306</v>
      </c>
      <c r="F16" s="60">
        <v>965435</v>
      </c>
      <c r="G16" s="60">
        <v>32124</v>
      </c>
      <c r="H16" s="60">
        <v>55670</v>
      </c>
      <c r="I16" s="60">
        <v>52090</v>
      </c>
      <c r="J16" s="60">
        <v>139884</v>
      </c>
      <c r="K16" s="60">
        <v>57667</v>
      </c>
      <c r="L16" s="60">
        <v>80468</v>
      </c>
      <c r="M16" s="60">
        <v>164582</v>
      </c>
      <c r="N16" s="60">
        <v>302717</v>
      </c>
      <c r="O16" s="60">
        <v>207778</v>
      </c>
      <c r="P16" s="60">
        <v>49828</v>
      </c>
      <c r="Q16" s="60">
        <v>139510</v>
      </c>
      <c r="R16" s="60">
        <v>397116</v>
      </c>
      <c r="S16" s="60">
        <v>66406</v>
      </c>
      <c r="T16" s="60">
        <v>57088</v>
      </c>
      <c r="U16" s="60">
        <v>62306</v>
      </c>
      <c r="V16" s="60">
        <v>185800</v>
      </c>
      <c r="W16" s="60">
        <v>1025517</v>
      </c>
      <c r="X16" s="60">
        <v>2601209</v>
      </c>
      <c r="Y16" s="60">
        <v>-1575692</v>
      </c>
      <c r="Z16" s="140">
        <v>-60.58</v>
      </c>
      <c r="AA16" s="155">
        <v>965435</v>
      </c>
    </row>
    <row r="17" spans="1:27" ht="13.5">
      <c r="A17" s="181" t="s">
        <v>113</v>
      </c>
      <c r="B17" s="185"/>
      <c r="C17" s="155">
        <v>13618392</v>
      </c>
      <c r="D17" s="155">
        <v>0</v>
      </c>
      <c r="E17" s="156">
        <v>22869436</v>
      </c>
      <c r="F17" s="60">
        <v>14942926</v>
      </c>
      <c r="G17" s="60">
        <v>764048</v>
      </c>
      <c r="H17" s="60">
        <v>1497150</v>
      </c>
      <c r="I17" s="60">
        <v>1729681</v>
      </c>
      <c r="J17" s="60">
        <v>3990879</v>
      </c>
      <c r="K17" s="60">
        <v>1811583</v>
      </c>
      <c r="L17" s="60">
        <v>544855</v>
      </c>
      <c r="M17" s="60">
        <v>1116422</v>
      </c>
      <c r="N17" s="60">
        <v>3472860</v>
      </c>
      <c r="O17" s="60">
        <v>1100761</v>
      </c>
      <c r="P17" s="60">
        <v>1007988</v>
      </c>
      <c r="Q17" s="60">
        <v>1109078</v>
      </c>
      <c r="R17" s="60">
        <v>3217827</v>
      </c>
      <c r="S17" s="60">
        <v>1225055</v>
      </c>
      <c r="T17" s="60">
        <v>1338045</v>
      </c>
      <c r="U17" s="60">
        <v>890839</v>
      </c>
      <c r="V17" s="60">
        <v>3453939</v>
      </c>
      <c r="W17" s="60">
        <v>14135505</v>
      </c>
      <c r="X17" s="60">
        <v>22869013</v>
      </c>
      <c r="Y17" s="60">
        <v>-8733508</v>
      </c>
      <c r="Z17" s="140">
        <v>-38.19</v>
      </c>
      <c r="AA17" s="155">
        <v>14942926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223018498</v>
      </c>
      <c r="D19" s="155">
        <v>0</v>
      </c>
      <c r="E19" s="156">
        <v>273144193</v>
      </c>
      <c r="F19" s="60">
        <v>280122860</v>
      </c>
      <c r="G19" s="60">
        <v>105281915</v>
      </c>
      <c r="H19" s="60">
        <v>1551000</v>
      </c>
      <c r="I19" s="60">
        <v>532955</v>
      </c>
      <c r="J19" s="60">
        <v>107365870</v>
      </c>
      <c r="K19" s="60">
        <v>6469547</v>
      </c>
      <c r="L19" s="60">
        <v>84243848</v>
      </c>
      <c r="M19" s="60">
        <v>690313</v>
      </c>
      <c r="N19" s="60">
        <v>91403708</v>
      </c>
      <c r="O19" s="60">
        <v>1424929</v>
      </c>
      <c r="P19" s="60">
        <v>608751</v>
      </c>
      <c r="Q19" s="60">
        <v>63892263</v>
      </c>
      <c r="R19" s="60">
        <v>65925943</v>
      </c>
      <c r="S19" s="60">
        <v>1363032</v>
      </c>
      <c r="T19" s="60">
        <v>1294661</v>
      </c>
      <c r="U19" s="60">
        <v>1859001</v>
      </c>
      <c r="V19" s="60">
        <v>4516694</v>
      </c>
      <c r="W19" s="60">
        <v>269212215</v>
      </c>
      <c r="X19" s="60">
        <v>273143679</v>
      </c>
      <c r="Y19" s="60">
        <v>-3931464</v>
      </c>
      <c r="Z19" s="140">
        <v>-1.44</v>
      </c>
      <c r="AA19" s="155">
        <v>280122860</v>
      </c>
    </row>
    <row r="20" spans="1:27" ht="13.5">
      <c r="A20" s="181" t="s">
        <v>35</v>
      </c>
      <c r="B20" s="185"/>
      <c r="C20" s="155">
        <v>197448970</v>
      </c>
      <c r="D20" s="155">
        <v>0</v>
      </c>
      <c r="E20" s="156">
        <v>5483746</v>
      </c>
      <c r="F20" s="54">
        <v>5768310</v>
      </c>
      <c r="G20" s="54">
        <v>520758</v>
      </c>
      <c r="H20" s="54">
        <v>457719</v>
      </c>
      <c r="I20" s="54">
        <v>372164</v>
      </c>
      <c r="J20" s="54">
        <v>1350641</v>
      </c>
      <c r="K20" s="54">
        <v>256299</v>
      </c>
      <c r="L20" s="54">
        <v>294448</v>
      </c>
      <c r="M20" s="54">
        <v>734855</v>
      </c>
      <c r="N20" s="54">
        <v>1285602</v>
      </c>
      <c r="O20" s="54">
        <v>281497</v>
      </c>
      <c r="P20" s="54">
        <v>156169</v>
      </c>
      <c r="Q20" s="54">
        <v>359241</v>
      </c>
      <c r="R20" s="54">
        <v>796907</v>
      </c>
      <c r="S20" s="54">
        <v>291040</v>
      </c>
      <c r="T20" s="54">
        <v>409657</v>
      </c>
      <c r="U20" s="54">
        <v>467308</v>
      </c>
      <c r="V20" s="54">
        <v>1168005</v>
      </c>
      <c r="W20" s="54">
        <v>4601155</v>
      </c>
      <c r="X20" s="54">
        <v>5483702</v>
      </c>
      <c r="Y20" s="54">
        <v>-882547</v>
      </c>
      <c r="Z20" s="184">
        <v>-16.09</v>
      </c>
      <c r="AA20" s="130">
        <v>5768310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1253746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1140130</v>
      </c>
      <c r="M21" s="60">
        <v>0</v>
      </c>
      <c r="N21" s="60">
        <v>1140130</v>
      </c>
      <c r="O21" s="60">
        <v>0</v>
      </c>
      <c r="P21" s="82">
        <v>0</v>
      </c>
      <c r="Q21" s="60">
        <v>-189837</v>
      </c>
      <c r="R21" s="60">
        <v>-189837</v>
      </c>
      <c r="S21" s="60">
        <v>-16340</v>
      </c>
      <c r="T21" s="60">
        <v>0</v>
      </c>
      <c r="U21" s="60">
        <v>0</v>
      </c>
      <c r="V21" s="60">
        <v>-16340</v>
      </c>
      <c r="W21" s="82">
        <v>933953</v>
      </c>
      <c r="X21" s="60"/>
      <c r="Y21" s="60">
        <v>933953</v>
      </c>
      <c r="Z21" s="140">
        <v>0</v>
      </c>
      <c r="AA21" s="155">
        <v>1253746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912702403</v>
      </c>
      <c r="D22" s="188">
        <f>SUM(D5:D21)</f>
        <v>0</v>
      </c>
      <c r="E22" s="189">
        <f t="shared" si="0"/>
        <v>862257079</v>
      </c>
      <c r="F22" s="190">
        <f t="shared" si="0"/>
        <v>847362401</v>
      </c>
      <c r="G22" s="190">
        <f t="shared" si="0"/>
        <v>339828211</v>
      </c>
      <c r="H22" s="190">
        <f t="shared" si="0"/>
        <v>30997959</v>
      </c>
      <c r="I22" s="190">
        <f t="shared" si="0"/>
        <v>33403667</v>
      </c>
      <c r="J22" s="190">
        <f t="shared" si="0"/>
        <v>404229837</v>
      </c>
      <c r="K22" s="190">
        <f t="shared" si="0"/>
        <v>39293177</v>
      </c>
      <c r="L22" s="190">
        <f t="shared" si="0"/>
        <v>113769541</v>
      </c>
      <c r="M22" s="190">
        <f t="shared" si="0"/>
        <v>30731136</v>
      </c>
      <c r="N22" s="190">
        <f t="shared" si="0"/>
        <v>183793854</v>
      </c>
      <c r="O22" s="190">
        <f t="shared" si="0"/>
        <v>26644376</v>
      </c>
      <c r="P22" s="190">
        <f t="shared" si="0"/>
        <v>28811651</v>
      </c>
      <c r="Q22" s="190">
        <f t="shared" si="0"/>
        <v>88763766</v>
      </c>
      <c r="R22" s="190">
        <f t="shared" si="0"/>
        <v>144219793</v>
      </c>
      <c r="S22" s="190">
        <f t="shared" si="0"/>
        <v>37419631</v>
      </c>
      <c r="T22" s="190">
        <f t="shared" si="0"/>
        <v>32793257</v>
      </c>
      <c r="U22" s="190">
        <f t="shared" si="0"/>
        <v>32732222</v>
      </c>
      <c r="V22" s="190">
        <f t="shared" si="0"/>
        <v>102945110</v>
      </c>
      <c r="W22" s="190">
        <f t="shared" si="0"/>
        <v>835188594</v>
      </c>
      <c r="X22" s="190">
        <f t="shared" si="0"/>
        <v>862256028</v>
      </c>
      <c r="Y22" s="190">
        <f t="shared" si="0"/>
        <v>-27067434</v>
      </c>
      <c r="Z22" s="191">
        <f>+IF(X22&lt;&gt;0,+(Y22/X22)*100,0)</f>
        <v>-3.13914117397159</v>
      </c>
      <c r="AA22" s="188">
        <f>SUM(AA5:AA21)</f>
        <v>847362401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310826620</v>
      </c>
      <c r="D25" s="155">
        <v>0</v>
      </c>
      <c r="E25" s="156">
        <v>342445261</v>
      </c>
      <c r="F25" s="60">
        <v>330298056</v>
      </c>
      <c r="G25" s="60">
        <v>24765181</v>
      </c>
      <c r="H25" s="60">
        <v>25074312</v>
      </c>
      <c r="I25" s="60">
        <v>28640049</v>
      </c>
      <c r="J25" s="60">
        <v>78479542</v>
      </c>
      <c r="K25" s="60">
        <v>27712089</v>
      </c>
      <c r="L25" s="60">
        <v>26715567</v>
      </c>
      <c r="M25" s="60">
        <v>26087599</v>
      </c>
      <c r="N25" s="60">
        <v>80515255</v>
      </c>
      <c r="O25" s="60">
        <v>26709461</v>
      </c>
      <c r="P25" s="60">
        <v>26439187</v>
      </c>
      <c r="Q25" s="60">
        <v>26361553</v>
      </c>
      <c r="R25" s="60">
        <v>79510201</v>
      </c>
      <c r="S25" s="60">
        <v>27773870</v>
      </c>
      <c r="T25" s="60">
        <v>26881078</v>
      </c>
      <c r="U25" s="60">
        <v>29034025</v>
      </c>
      <c r="V25" s="60">
        <v>83688973</v>
      </c>
      <c r="W25" s="60">
        <v>322193971</v>
      </c>
      <c r="X25" s="60">
        <v>342445077</v>
      </c>
      <c r="Y25" s="60">
        <v>-20251106</v>
      </c>
      <c r="Z25" s="140">
        <v>-5.91</v>
      </c>
      <c r="AA25" s="155">
        <v>330298056</v>
      </c>
    </row>
    <row r="26" spans="1:27" ht="13.5">
      <c r="A26" s="183" t="s">
        <v>38</v>
      </c>
      <c r="B26" s="182"/>
      <c r="C26" s="155">
        <v>20853933</v>
      </c>
      <c r="D26" s="155">
        <v>0</v>
      </c>
      <c r="E26" s="156">
        <v>22483372</v>
      </c>
      <c r="F26" s="60">
        <v>23132404</v>
      </c>
      <c r="G26" s="60">
        <v>1744442</v>
      </c>
      <c r="H26" s="60">
        <v>1760299</v>
      </c>
      <c r="I26" s="60">
        <v>1770700</v>
      </c>
      <c r="J26" s="60">
        <v>5275441</v>
      </c>
      <c r="K26" s="60">
        <v>1966533</v>
      </c>
      <c r="L26" s="60">
        <v>1758168</v>
      </c>
      <c r="M26" s="60">
        <v>1768569</v>
      </c>
      <c r="N26" s="60">
        <v>5493270</v>
      </c>
      <c r="O26" s="60">
        <v>2381160</v>
      </c>
      <c r="P26" s="60">
        <v>1850146</v>
      </c>
      <c r="Q26" s="60">
        <v>1887554</v>
      </c>
      <c r="R26" s="60">
        <v>6118860</v>
      </c>
      <c r="S26" s="60">
        <v>1901731</v>
      </c>
      <c r="T26" s="60">
        <v>1903249</v>
      </c>
      <c r="U26" s="60">
        <v>1994713</v>
      </c>
      <c r="V26" s="60">
        <v>5799693</v>
      </c>
      <c r="W26" s="60">
        <v>22687264</v>
      </c>
      <c r="X26" s="60">
        <v>22483368</v>
      </c>
      <c r="Y26" s="60">
        <v>203896</v>
      </c>
      <c r="Z26" s="140">
        <v>0.91</v>
      </c>
      <c r="AA26" s="155">
        <v>23132404</v>
      </c>
    </row>
    <row r="27" spans="1:27" ht="13.5">
      <c r="A27" s="183" t="s">
        <v>118</v>
      </c>
      <c r="B27" s="182"/>
      <c r="C27" s="155">
        <v>25637571</v>
      </c>
      <c r="D27" s="155">
        <v>0</v>
      </c>
      <c r="E27" s="156">
        <v>30050000</v>
      </c>
      <c r="F27" s="60">
        <v>30050000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30050000</v>
      </c>
      <c r="Y27" s="60">
        <v>-30050000</v>
      </c>
      <c r="Z27" s="140">
        <v>-100</v>
      </c>
      <c r="AA27" s="155">
        <v>30050000</v>
      </c>
    </row>
    <row r="28" spans="1:27" ht="13.5">
      <c r="A28" s="183" t="s">
        <v>39</v>
      </c>
      <c r="B28" s="182"/>
      <c r="C28" s="155">
        <v>294620386</v>
      </c>
      <c r="D28" s="155">
        <v>0</v>
      </c>
      <c r="E28" s="156">
        <v>205000000</v>
      </c>
      <c r="F28" s="60">
        <v>272988609</v>
      </c>
      <c r="G28" s="60">
        <v>0</v>
      </c>
      <c r="H28" s="60">
        <v>0</v>
      </c>
      <c r="I28" s="60">
        <v>0</v>
      </c>
      <c r="J28" s="60">
        <v>0</v>
      </c>
      <c r="K28" s="60">
        <v>12305717</v>
      </c>
      <c r="L28" s="60">
        <v>11908681</v>
      </c>
      <c r="M28" s="60">
        <v>48856062</v>
      </c>
      <c r="N28" s="60">
        <v>73070460</v>
      </c>
      <c r="O28" s="60">
        <v>188156</v>
      </c>
      <c r="P28" s="60">
        <v>11593413</v>
      </c>
      <c r="Q28" s="60">
        <v>14123763</v>
      </c>
      <c r="R28" s="60">
        <v>25905332</v>
      </c>
      <c r="S28" s="60">
        <v>13662924</v>
      </c>
      <c r="T28" s="60">
        <v>14166235</v>
      </c>
      <c r="U28" s="60">
        <v>0</v>
      </c>
      <c r="V28" s="60">
        <v>27829159</v>
      </c>
      <c r="W28" s="60">
        <v>126804951</v>
      </c>
      <c r="X28" s="60">
        <v>205000000</v>
      </c>
      <c r="Y28" s="60">
        <v>-78195049</v>
      </c>
      <c r="Z28" s="140">
        <v>-38.14</v>
      </c>
      <c r="AA28" s="155">
        <v>272988609</v>
      </c>
    </row>
    <row r="29" spans="1:27" ht="13.5">
      <c r="A29" s="183" t="s">
        <v>40</v>
      </c>
      <c r="B29" s="182"/>
      <c r="C29" s="155">
        <v>16289902</v>
      </c>
      <c r="D29" s="155">
        <v>0</v>
      </c>
      <c r="E29" s="156">
        <v>5400000</v>
      </c>
      <c r="F29" s="60">
        <v>17400000</v>
      </c>
      <c r="G29" s="60">
        <v>0</v>
      </c>
      <c r="H29" s="60">
        <v>0</v>
      </c>
      <c r="I29" s="60">
        <v>204706</v>
      </c>
      <c r="J29" s="60">
        <v>204706</v>
      </c>
      <c r="K29" s="60">
        <v>0</v>
      </c>
      <c r="L29" s="60">
        <v>0</v>
      </c>
      <c r="M29" s="60">
        <v>1807548</v>
      </c>
      <c r="N29" s="60">
        <v>1807548</v>
      </c>
      <c r="O29" s="60">
        <v>0</v>
      </c>
      <c r="P29" s="60">
        <v>0</v>
      </c>
      <c r="Q29" s="60">
        <v>352934</v>
      </c>
      <c r="R29" s="60">
        <v>352934</v>
      </c>
      <c r="S29" s="60">
        <v>0</v>
      </c>
      <c r="T29" s="60">
        <v>5045463</v>
      </c>
      <c r="U29" s="60">
        <v>1631470</v>
      </c>
      <c r="V29" s="60">
        <v>6676933</v>
      </c>
      <c r="W29" s="60">
        <v>9042121</v>
      </c>
      <c r="X29" s="60">
        <v>5400000</v>
      </c>
      <c r="Y29" s="60">
        <v>3642121</v>
      </c>
      <c r="Z29" s="140">
        <v>67.45</v>
      </c>
      <c r="AA29" s="155">
        <v>17400000</v>
      </c>
    </row>
    <row r="30" spans="1:27" ht="13.5">
      <c r="A30" s="183" t="s">
        <v>119</v>
      </c>
      <c r="B30" s="182"/>
      <c r="C30" s="155">
        <v>185320519</v>
      </c>
      <c r="D30" s="155">
        <v>0</v>
      </c>
      <c r="E30" s="156">
        <v>224883000</v>
      </c>
      <c r="F30" s="60">
        <v>224883103</v>
      </c>
      <c r="G30" s="60">
        <v>28100042</v>
      </c>
      <c r="H30" s="60">
        <v>29678344</v>
      </c>
      <c r="I30" s="60">
        <v>14210986</v>
      </c>
      <c r="J30" s="60">
        <v>71989372</v>
      </c>
      <c r="K30" s="60">
        <v>27238266</v>
      </c>
      <c r="L30" s="60">
        <v>7690631</v>
      </c>
      <c r="M30" s="60">
        <v>14550599</v>
      </c>
      <c r="N30" s="60">
        <v>49479496</v>
      </c>
      <c r="O30" s="60">
        <v>0</v>
      </c>
      <c r="P30" s="60">
        <v>15882610</v>
      </c>
      <c r="Q30" s="60">
        <v>34514322</v>
      </c>
      <c r="R30" s="60">
        <v>50396932</v>
      </c>
      <c r="S30" s="60">
        <v>16294503</v>
      </c>
      <c r="T30" s="60">
        <v>10760676</v>
      </c>
      <c r="U30" s="60">
        <v>29638098</v>
      </c>
      <c r="V30" s="60">
        <v>56693277</v>
      </c>
      <c r="W30" s="60">
        <v>228559077</v>
      </c>
      <c r="X30" s="60">
        <v>224883103</v>
      </c>
      <c r="Y30" s="60">
        <v>3675974</v>
      </c>
      <c r="Z30" s="140">
        <v>1.63</v>
      </c>
      <c r="AA30" s="155">
        <v>224883103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7889213</v>
      </c>
      <c r="D32" s="155">
        <v>0</v>
      </c>
      <c r="E32" s="156">
        <v>6900000</v>
      </c>
      <c r="F32" s="60">
        <v>7610844</v>
      </c>
      <c r="G32" s="60">
        <v>34350</v>
      </c>
      <c r="H32" s="60">
        <v>576973</v>
      </c>
      <c r="I32" s="60">
        <v>714021</v>
      </c>
      <c r="J32" s="60">
        <v>1325344</v>
      </c>
      <c r="K32" s="60">
        <v>641770</v>
      </c>
      <c r="L32" s="60">
        <v>301647</v>
      </c>
      <c r="M32" s="60">
        <v>1354804</v>
      </c>
      <c r="N32" s="60">
        <v>2298221</v>
      </c>
      <c r="O32" s="60">
        <v>532022</v>
      </c>
      <c r="P32" s="60">
        <v>921404</v>
      </c>
      <c r="Q32" s="60">
        <v>1038448</v>
      </c>
      <c r="R32" s="60">
        <v>2491874</v>
      </c>
      <c r="S32" s="60">
        <v>671764</v>
      </c>
      <c r="T32" s="60">
        <v>924787</v>
      </c>
      <c r="U32" s="60">
        <v>578844</v>
      </c>
      <c r="V32" s="60">
        <v>2175395</v>
      </c>
      <c r="W32" s="60">
        <v>8290834</v>
      </c>
      <c r="X32" s="60">
        <v>6899533</v>
      </c>
      <c r="Y32" s="60">
        <v>1391301</v>
      </c>
      <c r="Z32" s="140">
        <v>20.17</v>
      </c>
      <c r="AA32" s="155">
        <v>7610844</v>
      </c>
    </row>
    <row r="33" spans="1:27" ht="13.5">
      <c r="A33" s="183" t="s">
        <v>42</v>
      </c>
      <c r="B33" s="182"/>
      <c r="C33" s="155">
        <v>29614009</v>
      </c>
      <c r="D33" s="155">
        <v>0</v>
      </c>
      <c r="E33" s="156">
        <v>24000000</v>
      </c>
      <c r="F33" s="60">
        <v>24000000</v>
      </c>
      <c r="G33" s="60">
        <v>1013945</v>
      </c>
      <c r="H33" s="60">
        <v>718971</v>
      </c>
      <c r="I33" s="60">
        <v>282381</v>
      </c>
      <c r="J33" s="60">
        <v>2015297</v>
      </c>
      <c r="K33" s="60">
        <v>8222992</v>
      </c>
      <c r="L33" s="60">
        <v>997292</v>
      </c>
      <c r="M33" s="60">
        <v>1207647</v>
      </c>
      <c r="N33" s="60">
        <v>10427931</v>
      </c>
      <c r="O33" s="60">
        <v>16392525</v>
      </c>
      <c r="P33" s="60">
        <v>1831149</v>
      </c>
      <c r="Q33" s="60">
        <v>-13754663</v>
      </c>
      <c r="R33" s="60">
        <v>4469011</v>
      </c>
      <c r="S33" s="60">
        <v>2300190</v>
      </c>
      <c r="T33" s="60">
        <v>1800635</v>
      </c>
      <c r="U33" s="60">
        <v>42168</v>
      </c>
      <c r="V33" s="60">
        <v>4142993</v>
      </c>
      <c r="W33" s="60">
        <v>21055232</v>
      </c>
      <c r="X33" s="60">
        <v>24000000</v>
      </c>
      <c r="Y33" s="60">
        <v>-2944768</v>
      </c>
      <c r="Z33" s="140">
        <v>-12.27</v>
      </c>
      <c r="AA33" s="155">
        <v>24000000</v>
      </c>
    </row>
    <row r="34" spans="1:27" ht="13.5">
      <c r="A34" s="183" t="s">
        <v>43</v>
      </c>
      <c r="B34" s="182"/>
      <c r="C34" s="155">
        <v>114697919</v>
      </c>
      <c r="D34" s="155">
        <v>0</v>
      </c>
      <c r="E34" s="156">
        <v>206984723</v>
      </c>
      <c r="F34" s="60">
        <v>200004377</v>
      </c>
      <c r="G34" s="60">
        <v>12729395</v>
      </c>
      <c r="H34" s="60">
        <v>12692740</v>
      </c>
      <c r="I34" s="60">
        <v>9525758</v>
      </c>
      <c r="J34" s="60">
        <v>34947893</v>
      </c>
      <c r="K34" s="60">
        <v>17230608</v>
      </c>
      <c r="L34" s="60">
        <v>11101771</v>
      </c>
      <c r="M34" s="60">
        <v>13541361</v>
      </c>
      <c r="N34" s="60">
        <v>41873740</v>
      </c>
      <c r="O34" s="60">
        <v>16532482</v>
      </c>
      <c r="P34" s="60">
        <v>6772932</v>
      </c>
      <c r="Q34" s="60">
        <v>19003039</v>
      </c>
      <c r="R34" s="60">
        <v>42308453</v>
      </c>
      <c r="S34" s="60">
        <v>14816829</v>
      </c>
      <c r="T34" s="60">
        <v>-6036503</v>
      </c>
      <c r="U34" s="60">
        <v>16525988</v>
      </c>
      <c r="V34" s="60">
        <v>25306314</v>
      </c>
      <c r="W34" s="60">
        <v>144436400</v>
      </c>
      <c r="X34" s="60">
        <v>206985789</v>
      </c>
      <c r="Y34" s="60">
        <v>-62549389</v>
      </c>
      <c r="Z34" s="140">
        <v>-30.22</v>
      </c>
      <c r="AA34" s="155">
        <v>200004377</v>
      </c>
    </row>
    <row r="35" spans="1:27" ht="13.5">
      <c r="A35" s="181" t="s">
        <v>122</v>
      </c>
      <c r="B35" s="185"/>
      <c r="C35" s="155">
        <v>52728750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1058478822</v>
      </c>
      <c r="D36" s="188">
        <f>SUM(D25:D35)</f>
        <v>0</v>
      </c>
      <c r="E36" s="189">
        <f t="shared" si="1"/>
        <v>1068146356</v>
      </c>
      <c r="F36" s="190">
        <f t="shared" si="1"/>
        <v>1130367393</v>
      </c>
      <c r="G36" s="190">
        <f t="shared" si="1"/>
        <v>68387355</v>
      </c>
      <c r="H36" s="190">
        <f t="shared" si="1"/>
        <v>70501639</v>
      </c>
      <c r="I36" s="190">
        <f t="shared" si="1"/>
        <v>55348601</v>
      </c>
      <c r="J36" s="190">
        <f t="shared" si="1"/>
        <v>194237595</v>
      </c>
      <c r="K36" s="190">
        <f t="shared" si="1"/>
        <v>95317975</v>
      </c>
      <c r="L36" s="190">
        <f t="shared" si="1"/>
        <v>60473757</v>
      </c>
      <c r="M36" s="190">
        <f t="shared" si="1"/>
        <v>109174189</v>
      </c>
      <c r="N36" s="190">
        <f t="shared" si="1"/>
        <v>264965921</v>
      </c>
      <c r="O36" s="190">
        <f t="shared" si="1"/>
        <v>62735806</v>
      </c>
      <c r="P36" s="190">
        <f t="shared" si="1"/>
        <v>65290841</v>
      </c>
      <c r="Q36" s="190">
        <f t="shared" si="1"/>
        <v>83526950</v>
      </c>
      <c r="R36" s="190">
        <f t="shared" si="1"/>
        <v>211553597</v>
      </c>
      <c r="S36" s="190">
        <f t="shared" si="1"/>
        <v>77421811</v>
      </c>
      <c r="T36" s="190">
        <f t="shared" si="1"/>
        <v>55445620</v>
      </c>
      <c r="U36" s="190">
        <f t="shared" si="1"/>
        <v>79445306</v>
      </c>
      <c r="V36" s="190">
        <f t="shared" si="1"/>
        <v>212312737</v>
      </c>
      <c r="W36" s="190">
        <f t="shared" si="1"/>
        <v>883069850</v>
      </c>
      <c r="X36" s="190">
        <f t="shared" si="1"/>
        <v>1068146870</v>
      </c>
      <c r="Y36" s="190">
        <f t="shared" si="1"/>
        <v>-185077020</v>
      </c>
      <c r="Z36" s="191">
        <f>+IF(X36&lt;&gt;0,+(Y36/X36)*100,0)</f>
        <v>-17.326926211935632</v>
      </c>
      <c r="AA36" s="188">
        <f>SUM(AA25:AA35)</f>
        <v>1130367393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-145776419</v>
      </c>
      <c r="D38" s="199">
        <f>+D22-D36</f>
        <v>0</v>
      </c>
      <c r="E38" s="200">
        <f t="shared" si="2"/>
        <v>-205889277</v>
      </c>
      <c r="F38" s="106">
        <f t="shared" si="2"/>
        <v>-283004992</v>
      </c>
      <c r="G38" s="106">
        <f t="shared" si="2"/>
        <v>271440856</v>
      </c>
      <c r="H38" s="106">
        <f t="shared" si="2"/>
        <v>-39503680</v>
      </c>
      <c r="I38" s="106">
        <f t="shared" si="2"/>
        <v>-21944934</v>
      </c>
      <c r="J38" s="106">
        <f t="shared" si="2"/>
        <v>209992242</v>
      </c>
      <c r="K38" s="106">
        <f t="shared" si="2"/>
        <v>-56024798</v>
      </c>
      <c r="L38" s="106">
        <f t="shared" si="2"/>
        <v>53295784</v>
      </c>
      <c r="M38" s="106">
        <f t="shared" si="2"/>
        <v>-78443053</v>
      </c>
      <c r="N38" s="106">
        <f t="shared" si="2"/>
        <v>-81172067</v>
      </c>
      <c r="O38" s="106">
        <f t="shared" si="2"/>
        <v>-36091430</v>
      </c>
      <c r="P38" s="106">
        <f t="shared" si="2"/>
        <v>-36479190</v>
      </c>
      <c r="Q38" s="106">
        <f t="shared" si="2"/>
        <v>5236816</v>
      </c>
      <c r="R38" s="106">
        <f t="shared" si="2"/>
        <v>-67333804</v>
      </c>
      <c r="S38" s="106">
        <f t="shared" si="2"/>
        <v>-40002180</v>
      </c>
      <c r="T38" s="106">
        <f t="shared" si="2"/>
        <v>-22652363</v>
      </c>
      <c r="U38" s="106">
        <f t="shared" si="2"/>
        <v>-46713084</v>
      </c>
      <c r="V38" s="106">
        <f t="shared" si="2"/>
        <v>-109367627</v>
      </c>
      <c r="W38" s="106">
        <f t="shared" si="2"/>
        <v>-47881256</v>
      </c>
      <c r="X38" s="106">
        <f>IF(F22=F36,0,X22-X36)</f>
        <v>-205890842</v>
      </c>
      <c r="Y38" s="106">
        <f t="shared" si="2"/>
        <v>158009586</v>
      </c>
      <c r="Z38" s="201">
        <f>+IF(X38&lt;&gt;0,+(Y38/X38)*100,0)</f>
        <v>-76.744348833155</v>
      </c>
      <c r="AA38" s="199">
        <f>+AA22-AA36</f>
        <v>-283004992</v>
      </c>
    </row>
    <row r="39" spans="1:27" ht="13.5">
      <c r="A39" s="181" t="s">
        <v>46</v>
      </c>
      <c r="B39" s="185"/>
      <c r="C39" s="155">
        <v>164241705</v>
      </c>
      <c r="D39" s="155">
        <v>0</v>
      </c>
      <c r="E39" s="156">
        <v>228111277</v>
      </c>
      <c r="F39" s="60">
        <v>304847109</v>
      </c>
      <c r="G39" s="60">
        <v>11392055</v>
      </c>
      <c r="H39" s="60">
        <v>21448889</v>
      </c>
      <c r="I39" s="60">
        <v>11552545</v>
      </c>
      <c r="J39" s="60">
        <v>44393489</v>
      </c>
      <c r="K39" s="60">
        <v>12991517</v>
      </c>
      <c r="L39" s="60">
        <v>13519475</v>
      </c>
      <c r="M39" s="60">
        <v>15693708</v>
      </c>
      <c r="N39" s="60">
        <v>42204700</v>
      </c>
      <c r="O39" s="60">
        <v>7797652</v>
      </c>
      <c r="P39" s="60">
        <v>12190909</v>
      </c>
      <c r="Q39" s="60">
        <v>24244897</v>
      </c>
      <c r="R39" s="60">
        <v>44233458</v>
      </c>
      <c r="S39" s="60">
        <v>13632019</v>
      </c>
      <c r="T39" s="60">
        <v>22714518</v>
      </c>
      <c r="U39" s="60">
        <v>38998872</v>
      </c>
      <c r="V39" s="60">
        <v>75345409</v>
      </c>
      <c r="W39" s="60">
        <v>206177056</v>
      </c>
      <c r="X39" s="60">
        <v>228110894</v>
      </c>
      <c r="Y39" s="60">
        <v>-21933838</v>
      </c>
      <c r="Z39" s="140">
        <v>-9.62</v>
      </c>
      <c r="AA39" s="155">
        <v>304847109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472364</v>
      </c>
      <c r="H41" s="202">
        <v>80481</v>
      </c>
      <c r="I41" s="202">
        <v>1725412</v>
      </c>
      <c r="J41" s="60">
        <v>2278257</v>
      </c>
      <c r="K41" s="202">
        <v>0</v>
      </c>
      <c r="L41" s="202">
        <v>0</v>
      </c>
      <c r="M41" s="60">
        <v>-2278257</v>
      </c>
      <c r="N41" s="202">
        <v>-2278257</v>
      </c>
      <c r="O41" s="202">
        <v>-1984602</v>
      </c>
      <c r="P41" s="202">
        <v>-61583</v>
      </c>
      <c r="Q41" s="60">
        <v>0</v>
      </c>
      <c r="R41" s="202">
        <v>-2046185</v>
      </c>
      <c r="S41" s="202">
        <v>0</v>
      </c>
      <c r="T41" s="60">
        <v>0</v>
      </c>
      <c r="U41" s="202">
        <v>0</v>
      </c>
      <c r="V41" s="202">
        <v>0</v>
      </c>
      <c r="W41" s="202">
        <v>-2046185</v>
      </c>
      <c r="X41" s="60"/>
      <c r="Y41" s="202">
        <v>-2046185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18465286</v>
      </c>
      <c r="D42" s="206">
        <f>SUM(D38:D41)</f>
        <v>0</v>
      </c>
      <c r="E42" s="207">
        <f t="shared" si="3"/>
        <v>22222000</v>
      </c>
      <c r="F42" s="88">
        <f t="shared" si="3"/>
        <v>21842117</v>
      </c>
      <c r="G42" s="88">
        <f t="shared" si="3"/>
        <v>283305275</v>
      </c>
      <c r="H42" s="88">
        <f t="shared" si="3"/>
        <v>-17974310</v>
      </c>
      <c r="I42" s="88">
        <f t="shared" si="3"/>
        <v>-8666977</v>
      </c>
      <c r="J42" s="88">
        <f t="shared" si="3"/>
        <v>256663988</v>
      </c>
      <c r="K42" s="88">
        <f t="shared" si="3"/>
        <v>-43033281</v>
      </c>
      <c r="L42" s="88">
        <f t="shared" si="3"/>
        <v>66815259</v>
      </c>
      <c r="M42" s="88">
        <f t="shared" si="3"/>
        <v>-65027602</v>
      </c>
      <c r="N42" s="88">
        <f t="shared" si="3"/>
        <v>-41245624</v>
      </c>
      <c r="O42" s="88">
        <f t="shared" si="3"/>
        <v>-30278380</v>
      </c>
      <c r="P42" s="88">
        <f t="shared" si="3"/>
        <v>-24349864</v>
      </c>
      <c r="Q42" s="88">
        <f t="shared" si="3"/>
        <v>29481713</v>
      </c>
      <c r="R42" s="88">
        <f t="shared" si="3"/>
        <v>-25146531</v>
      </c>
      <c r="S42" s="88">
        <f t="shared" si="3"/>
        <v>-26370161</v>
      </c>
      <c r="T42" s="88">
        <f t="shared" si="3"/>
        <v>62155</v>
      </c>
      <c r="U42" s="88">
        <f t="shared" si="3"/>
        <v>-7714212</v>
      </c>
      <c r="V42" s="88">
        <f t="shared" si="3"/>
        <v>-34022218</v>
      </c>
      <c r="W42" s="88">
        <f t="shared" si="3"/>
        <v>156249615</v>
      </c>
      <c r="X42" s="88">
        <f t="shared" si="3"/>
        <v>22220052</v>
      </c>
      <c r="Y42" s="88">
        <f t="shared" si="3"/>
        <v>134029563</v>
      </c>
      <c r="Z42" s="208">
        <f>+IF(X42&lt;&gt;0,+(Y42/X42)*100,0)</f>
        <v>603.19194122498</v>
      </c>
      <c r="AA42" s="206">
        <f>SUM(AA38:AA41)</f>
        <v>21842117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18465286</v>
      </c>
      <c r="D44" s="210">
        <f>+D42-D43</f>
        <v>0</v>
      </c>
      <c r="E44" s="211">
        <f t="shared" si="4"/>
        <v>22222000</v>
      </c>
      <c r="F44" s="77">
        <f t="shared" si="4"/>
        <v>21842117</v>
      </c>
      <c r="G44" s="77">
        <f t="shared" si="4"/>
        <v>283305275</v>
      </c>
      <c r="H44" s="77">
        <f t="shared" si="4"/>
        <v>-17974310</v>
      </c>
      <c r="I44" s="77">
        <f t="shared" si="4"/>
        <v>-8666977</v>
      </c>
      <c r="J44" s="77">
        <f t="shared" si="4"/>
        <v>256663988</v>
      </c>
      <c r="K44" s="77">
        <f t="shared" si="4"/>
        <v>-43033281</v>
      </c>
      <c r="L44" s="77">
        <f t="shared" si="4"/>
        <v>66815259</v>
      </c>
      <c r="M44" s="77">
        <f t="shared" si="4"/>
        <v>-65027602</v>
      </c>
      <c r="N44" s="77">
        <f t="shared" si="4"/>
        <v>-41245624</v>
      </c>
      <c r="O44" s="77">
        <f t="shared" si="4"/>
        <v>-30278380</v>
      </c>
      <c r="P44" s="77">
        <f t="shared" si="4"/>
        <v>-24349864</v>
      </c>
      <c r="Q44" s="77">
        <f t="shared" si="4"/>
        <v>29481713</v>
      </c>
      <c r="R44" s="77">
        <f t="shared" si="4"/>
        <v>-25146531</v>
      </c>
      <c r="S44" s="77">
        <f t="shared" si="4"/>
        <v>-26370161</v>
      </c>
      <c r="T44" s="77">
        <f t="shared" si="4"/>
        <v>62155</v>
      </c>
      <c r="U44" s="77">
        <f t="shared" si="4"/>
        <v>-7714212</v>
      </c>
      <c r="V44" s="77">
        <f t="shared" si="4"/>
        <v>-34022218</v>
      </c>
      <c r="W44" s="77">
        <f t="shared" si="4"/>
        <v>156249615</v>
      </c>
      <c r="X44" s="77">
        <f t="shared" si="4"/>
        <v>22220052</v>
      </c>
      <c r="Y44" s="77">
        <f t="shared" si="4"/>
        <v>134029563</v>
      </c>
      <c r="Z44" s="212">
        <f>+IF(X44&lt;&gt;0,+(Y44/X44)*100,0)</f>
        <v>603.19194122498</v>
      </c>
      <c r="AA44" s="210">
        <f>+AA42-AA43</f>
        <v>21842117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18465286</v>
      </c>
      <c r="D46" s="206">
        <f>SUM(D44:D45)</f>
        <v>0</v>
      </c>
      <c r="E46" s="207">
        <f t="shared" si="5"/>
        <v>22222000</v>
      </c>
      <c r="F46" s="88">
        <f t="shared" si="5"/>
        <v>21842117</v>
      </c>
      <c r="G46" s="88">
        <f t="shared" si="5"/>
        <v>283305275</v>
      </c>
      <c r="H46" s="88">
        <f t="shared" si="5"/>
        <v>-17974310</v>
      </c>
      <c r="I46" s="88">
        <f t="shared" si="5"/>
        <v>-8666977</v>
      </c>
      <c r="J46" s="88">
        <f t="shared" si="5"/>
        <v>256663988</v>
      </c>
      <c r="K46" s="88">
        <f t="shared" si="5"/>
        <v>-43033281</v>
      </c>
      <c r="L46" s="88">
        <f t="shared" si="5"/>
        <v>66815259</v>
      </c>
      <c r="M46" s="88">
        <f t="shared" si="5"/>
        <v>-65027602</v>
      </c>
      <c r="N46" s="88">
        <f t="shared" si="5"/>
        <v>-41245624</v>
      </c>
      <c r="O46" s="88">
        <f t="shared" si="5"/>
        <v>-30278380</v>
      </c>
      <c r="P46" s="88">
        <f t="shared" si="5"/>
        <v>-24349864</v>
      </c>
      <c r="Q46" s="88">
        <f t="shared" si="5"/>
        <v>29481713</v>
      </c>
      <c r="R46" s="88">
        <f t="shared" si="5"/>
        <v>-25146531</v>
      </c>
      <c r="S46" s="88">
        <f t="shared" si="5"/>
        <v>-26370161</v>
      </c>
      <c r="T46" s="88">
        <f t="shared" si="5"/>
        <v>62155</v>
      </c>
      <c r="U46" s="88">
        <f t="shared" si="5"/>
        <v>-7714212</v>
      </c>
      <c r="V46" s="88">
        <f t="shared" si="5"/>
        <v>-34022218</v>
      </c>
      <c r="W46" s="88">
        <f t="shared" si="5"/>
        <v>156249615</v>
      </c>
      <c r="X46" s="88">
        <f t="shared" si="5"/>
        <v>22220052</v>
      </c>
      <c r="Y46" s="88">
        <f t="shared" si="5"/>
        <v>134029563</v>
      </c>
      <c r="Z46" s="208">
        <f>+IF(X46&lt;&gt;0,+(Y46/X46)*100,0)</f>
        <v>603.19194122498</v>
      </c>
      <c r="AA46" s="206">
        <f>SUM(AA44:AA45)</f>
        <v>21842117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18465286</v>
      </c>
      <c r="D48" s="217">
        <f>SUM(D46:D47)</f>
        <v>0</v>
      </c>
      <c r="E48" s="218">
        <f t="shared" si="6"/>
        <v>22222000</v>
      </c>
      <c r="F48" s="219">
        <f t="shared" si="6"/>
        <v>21842117</v>
      </c>
      <c r="G48" s="219">
        <f t="shared" si="6"/>
        <v>283305275</v>
      </c>
      <c r="H48" s="220">
        <f t="shared" si="6"/>
        <v>-17974310</v>
      </c>
      <c r="I48" s="220">
        <f t="shared" si="6"/>
        <v>-8666977</v>
      </c>
      <c r="J48" s="220">
        <f t="shared" si="6"/>
        <v>256663988</v>
      </c>
      <c r="K48" s="220">
        <f t="shared" si="6"/>
        <v>-43033281</v>
      </c>
      <c r="L48" s="220">
        <f t="shared" si="6"/>
        <v>66815259</v>
      </c>
      <c r="M48" s="219">
        <f t="shared" si="6"/>
        <v>-65027602</v>
      </c>
      <c r="N48" s="219">
        <f t="shared" si="6"/>
        <v>-41245624</v>
      </c>
      <c r="O48" s="220">
        <f t="shared" si="6"/>
        <v>-30278380</v>
      </c>
      <c r="P48" s="220">
        <f t="shared" si="6"/>
        <v>-24349864</v>
      </c>
      <c r="Q48" s="220">
        <f t="shared" si="6"/>
        <v>29481713</v>
      </c>
      <c r="R48" s="220">
        <f t="shared" si="6"/>
        <v>-25146531</v>
      </c>
      <c r="S48" s="220">
        <f t="shared" si="6"/>
        <v>-26370161</v>
      </c>
      <c r="T48" s="219">
        <f t="shared" si="6"/>
        <v>62155</v>
      </c>
      <c r="U48" s="219">
        <f t="shared" si="6"/>
        <v>-7714212</v>
      </c>
      <c r="V48" s="220">
        <f t="shared" si="6"/>
        <v>-34022218</v>
      </c>
      <c r="W48" s="220">
        <f t="shared" si="6"/>
        <v>156249615</v>
      </c>
      <c r="X48" s="220">
        <f t="shared" si="6"/>
        <v>22220052</v>
      </c>
      <c r="Y48" s="220">
        <f t="shared" si="6"/>
        <v>134029563</v>
      </c>
      <c r="Z48" s="221">
        <f>+IF(X48&lt;&gt;0,+(Y48/X48)*100,0)</f>
        <v>603.19194122498</v>
      </c>
      <c r="AA48" s="222">
        <f>SUM(AA46:AA47)</f>
        <v>21842117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7115660</v>
      </c>
      <c r="D5" s="153">
        <f>SUM(D6:D8)</f>
        <v>0</v>
      </c>
      <c r="E5" s="154">
        <f t="shared" si="0"/>
        <v>8158006</v>
      </c>
      <c r="F5" s="100">
        <f t="shared" si="0"/>
        <v>4686000</v>
      </c>
      <c r="G5" s="100">
        <f t="shared" si="0"/>
        <v>143933</v>
      </c>
      <c r="H5" s="100">
        <f t="shared" si="0"/>
        <v>80384</v>
      </c>
      <c r="I5" s="100">
        <f t="shared" si="0"/>
        <v>35035</v>
      </c>
      <c r="J5" s="100">
        <f t="shared" si="0"/>
        <v>259352</v>
      </c>
      <c r="K5" s="100">
        <f t="shared" si="0"/>
        <v>367331</v>
      </c>
      <c r="L5" s="100">
        <f t="shared" si="0"/>
        <v>-161896</v>
      </c>
      <c r="M5" s="100">
        <f t="shared" si="0"/>
        <v>289669</v>
      </c>
      <c r="N5" s="100">
        <f t="shared" si="0"/>
        <v>495104</v>
      </c>
      <c r="O5" s="100">
        <f t="shared" si="0"/>
        <v>-753201</v>
      </c>
      <c r="P5" s="100">
        <f t="shared" si="0"/>
        <v>-63907</v>
      </c>
      <c r="Q5" s="100">
        <f t="shared" si="0"/>
        <v>310651</v>
      </c>
      <c r="R5" s="100">
        <f t="shared" si="0"/>
        <v>-506457</v>
      </c>
      <c r="S5" s="100">
        <f t="shared" si="0"/>
        <v>181194</v>
      </c>
      <c r="T5" s="100">
        <f t="shared" si="0"/>
        <v>-465760</v>
      </c>
      <c r="U5" s="100">
        <f t="shared" si="0"/>
        <v>948964</v>
      </c>
      <c r="V5" s="100">
        <f t="shared" si="0"/>
        <v>664398</v>
      </c>
      <c r="W5" s="100">
        <f t="shared" si="0"/>
        <v>912397</v>
      </c>
      <c r="X5" s="100">
        <f t="shared" si="0"/>
        <v>8158002</v>
      </c>
      <c r="Y5" s="100">
        <f t="shared" si="0"/>
        <v>-7245605</v>
      </c>
      <c r="Z5" s="137">
        <f>+IF(X5&lt;&gt;0,+(Y5/X5)*100,0)</f>
        <v>-88.81592576221482</v>
      </c>
      <c r="AA5" s="153">
        <f>SUM(AA6:AA8)</f>
        <v>4686000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7115660</v>
      </c>
      <c r="D7" s="157"/>
      <c r="E7" s="158">
        <v>8158006</v>
      </c>
      <c r="F7" s="159">
        <v>4686000</v>
      </c>
      <c r="G7" s="159">
        <v>143933</v>
      </c>
      <c r="H7" s="159">
        <v>80384</v>
      </c>
      <c r="I7" s="159">
        <v>35035</v>
      </c>
      <c r="J7" s="159">
        <v>259352</v>
      </c>
      <c r="K7" s="159">
        <v>367331</v>
      </c>
      <c r="L7" s="159">
        <v>-161896</v>
      </c>
      <c r="M7" s="159">
        <v>289669</v>
      </c>
      <c r="N7" s="159">
        <v>495104</v>
      </c>
      <c r="O7" s="159">
        <v>-753201</v>
      </c>
      <c r="P7" s="159">
        <v>-63907</v>
      </c>
      <c r="Q7" s="159">
        <v>310651</v>
      </c>
      <c r="R7" s="159">
        <v>-506457</v>
      </c>
      <c r="S7" s="159">
        <v>181194</v>
      </c>
      <c r="T7" s="159">
        <v>-465760</v>
      </c>
      <c r="U7" s="159">
        <v>948964</v>
      </c>
      <c r="V7" s="159">
        <v>664398</v>
      </c>
      <c r="W7" s="159">
        <v>912397</v>
      </c>
      <c r="X7" s="159">
        <v>8158002</v>
      </c>
      <c r="Y7" s="159">
        <v>-7245605</v>
      </c>
      <c r="Z7" s="141">
        <v>-88.82</v>
      </c>
      <c r="AA7" s="225">
        <v>4686000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175265</v>
      </c>
      <c r="D9" s="153">
        <f>SUM(D10:D14)</f>
        <v>0</v>
      </c>
      <c r="E9" s="154">
        <f t="shared" si="1"/>
        <v>91192000</v>
      </c>
      <c r="F9" s="100">
        <f t="shared" si="1"/>
        <v>95833634</v>
      </c>
      <c r="G9" s="100">
        <f t="shared" si="1"/>
        <v>2169</v>
      </c>
      <c r="H9" s="100">
        <f t="shared" si="1"/>
        <v>15068316</v>
      </c>
      <c r="I9" s="100">
        <f t="shared" si="1"/>
        <v>2416943</v>
      </c>
      <c r="J9" s="100">
        <f t="shared" si="1"/>
        <v>17487428</v>
      </c>
      <c r="K9" s="100">
        <f t="shared" si="1"/>
        <v>4361102</v>
      </c>
      <c r="L9" s="100">
        <f t="shared" si="1"/>
        <v>4297526</v>
      </c>
      <c r="M9" s="100">
        <f t="shared" si="1"/>
        <v>6662304</v>
      </c>
      <c r="N9" s="100">
        <f t="shared" si="1"/>
        <v>15320932</v>
      </c>
      <c r="O9" s="100">
        <f t="shared" si="1"/>
        <v>1602779</v>
      </c>
      <c r="P9" s="100">
        <f t="shared" si="1"/>
        <v>-1414909</v>
      </c>
      <c r="Q9" s="100">
        <f t="shared" si="1"/>
        <v>5599360</v>
      </c>
      <c r="R9" s="100">
        <f t="shared" si="1"/>
        <v>5787230</v>
      </c>
      <c r="S9" s="100">
        <f t="shared" si="1"/>
        <v>2843705</v>
      </c>
      <c r="T9" s="100">
        <f t="shared" si="1"/>
        <v>1870811</v>
      </c>
      <c r="U9" s="100">
        <f t="shared" si="1"/>
        <v>2451333</v>
      </c>
      <c r="V9" s="100">
        <f t="shared" si="1"/>
        <v>7165849</v>
      </c>
      <c r="W9" s="100">
        <f t="shared" si="1"/>
        <v>45761439</v>
      </c>
      <c r="X9" s="100">
        <f t="shared" si="1"/>
        <v>91192441</v>
      </c>
      <c r="Y9" s="100">
        <f t="shared" si="1"/>
        <v>-45431002</v>
      </c>
      <c r="Z9" s="137">
        <f>+IF(X9&lt;&gt;0,+(Y9/X9)*100,0)</f>
        <v>-49.818824347513626</v>
      </c>
      <c r="AA9" s="102">
        <f>SUM(AA10:AA14)</f>
        <v>95833634</v>
      </c>
    </row>
    <row r="10" spans="1:27" ht="13.5">
      <c r="A10" s="138" t="s">
        <v>79</v>
      </c>
      <c r="B10" s="136"/>
      <c r="C10" s="155">
        <v>175265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68000</v>
      </c>
      <c r="F11" s="60">
        <v>68000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>
        <v>158950</v>
      </c>
      <c r="T11" s="60"/>
      <c r="U11" s="60">
        <v>-158930</v>
      </c>
      <c r="V11" s="60">
        <v>20</v>
      </c>
      <c r="W11" s="60">
        <v>20</v>
      </c>
      <c r="X11" s="60">
        <v>68000</v>
      </c>
      <c r="Y11" s="60">
        <v>-67980</v>
      </c>
      <c r="Z11" s="140">
        <v>-99.97</v>
      </c>
      <c r="AA11" s="62">
        <v>68000</v>
      </c>
    </row>
    <row r="12" spans="1:27" ht="13.5">
      <c r="A12" s="138" t="s">
        <v>81</v>
      </c>
      <c r="B12" s="136"/>
      <c r="C12" s="155"/>
      <c r="D12" s="155"/>
      <c r="E12" s="156">
        <v>2224000</v>
      </c>
      <c r="F12" s="60">
        <v>3517368</v>
      </c>
      <c r="G12" s="60">
        <v>2169</v>
      </c>
      <c r="H12" s="60">
        <v>97</v>
      </c>
      <c r="I12" s="60">
        <v>17217</v>
      </c>
      <c r="J12" s="60">
        <v>19483</v>
      </c>
      <c r="K12" s="60">
        <v>1600</v>
      </c>
      <c r="L12" s="60">
        <v>18015</v>
      </c>
      <c r="M12" s="60">
        <v>1502894</v>
      </c>
      <c r="N12" s="60">
        <v>1522509</v>
      </c>
      <c r="O12" s="60">
        <v>-127083</v>
      </c>
      <c r="P12" s="60">
        <v>-1414909</v>
      </c>
      <c r="Q12" s="60"/>
      <c r="R12" s="60">
        <v>-1541992</v>
      </c>
      <c r="S12" s="60">
        <v>198073</v>
      </c>
      <c r="T12" s="60">
        <v>-194347</v>
      </c>
      <c r="U12" s="60">
        <v>-3726</v>
      </c>
      <c r="V12" s="60"/>
      <c r="W12" s="60"/>
      <c r="X12" s="60">
        <v>2224445</v>
      </c>
      <c r="Y12" s="60">
        <v>-2224445</v>
      </c>
      <c r="Z12" s="140">
        <v>-100</v>
      </c>
      <c r="AA12" s="62">
        <v>3517368</v>
      </c>
    </row>
    <row r="13" spans="1:27" ht="13.5">
      <c r="A13" s="138" t="s">
        <v>82</v>
      </c>
      <c r="B13" s="136"/>
      <c r="C13" s="155"/>
      <c r="D13" s="155"/>
      <c r="E13" s="156">
        <v>88900000</v>
      </c>
      <c r="F13" s="60">
        <v>92248266</v>
      </c>
      <c r="G13" s="60"/>
      <c r="H13" s="60">
        <v>15068219</v>
      </c>
      <c r="I13" s="60">
        <v>2399726</v>
      </c>
      <c r="J13" s="60">
        <v>17467945</v>
      </c>
      <c r="K13" s="60">
        <v>4359502</v>
      </c>
      <c r="L13" s="60">
        <v>4279511</v>
      </c>
      <c r="M13" s="60">
        <v>5159410</v>
      </c>
      <c r="N13" s="60">
        <v>13798423</v>
      </c>
      <c r="O13" s="60">
        <v>1729862</v>
      </c>
      <c r="P13" s="60"/>
      <c r="Q13" s="60">
        <v>5599360</v>
      </c>
      <c r="R13" s="60">
        <v>7329222</v>
      </c>
      <c r="S13" s="60">
        <v>2486682</v>
      </c>
      <c r="T13" s="60">
        <v>2065158</v>
      </c>
      <c r="U13" s="60">
        <v>2613989</v>
      </c>
      <c r="V13" s="60">
        <v>7165829</v>
      </c>
      <c r="W13" s="60">
        <v>45761419</v>
      </c>
      <c r="X13" s="60">
        <v>88899996</v>
      </c>
      <c r="Y13" s="60">
        <v>-43138577</v>
      </c>
      <c r="Z13" s="140">
        <v>-48.52</v>
      </c>
      <c r="AA13" s="62">
        <v>92248266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146856956</v>
      </c>
      <c r="D15" s="153">
        <f>SUM(D16:D18)</f>
        <v>0</v>
      </c>
      <c r="E15" s="154">
        <f t="shared" si="2"/>
        <v>95970000</v>
      </c>
      <c r="F15" s="100">
        <f t="shared" si="2"/>
        <v>100191277</v>
      </c>
      <c r="G15" s="100">
        <f t="shared" si="2"/>
        <v>326262</v>
      </c>
      <c r="H15" s="100">
        <f t="shared" si="2"/>
        <v>3620675</v>
      </c>
      <c r="I15" s="100">
        <f t="shared" si="2"/>
        <v>6843710</v>
      </c>
      <c r="J15" s="100">
        <f t="shared" si="2"/>
        <v>10790647</v>
      </c>
      <c r="K15" s="100">
        <f t="shared" si="2"/>
        <v>6494204</v>
      </c>
      <c r="L15" s="100">
        <f t="shared" si="2"/>
        <v>4774224</v>
      </c>
      <c r="M15" s="100">
        <f t="shared" si="2"/>
        <v>6158628</v>
      </c>
      <c r="N15" s="100">
        <f t="shared" si="2"/>
        <v>17427056</v>
      </c>
      <c r="O15" s="100">
        <f t="shared" si="2"/>
        <v>3365277</v>
      </c>
      <c r="P15" s="100">
        <f t="shared" si="2"/>
        <v>4121300</v>
      </c>
      <c r="Q15" s="100">
        <f t="shared" si="2"/>
        <v>6420458</v>
      </c>
      <c r="R15" s="100">
        <f t="shared" si="2"/>
        <v>13907035</v>
      </c>
      <c r="S15" s="100">
        <f t="shared" si="2"/>
        <v>19958431</v>
      </c>
      <c r="T15" s="100">
        <f t="shared" si="2"/>
        <v>3669946</v>
      </c>
      <c r="U15" s="100">
        <f t="shared" si="2"/>
        <v>9809882</v>
      </c>
      <c r="V15" s="100">
        <f t="shared" si="2"/>
        <v>33438259</v>
      </c>
      <c r="W15" s="100">
        <f t="shared" si="2"/>
        <v>75562997</v>
      </c>
      <c r="X15" s="100">
        <f t="shared" si="2"/>
        <v>95968879</v>
      </c>
      <c r="Y15" s="100">
        <f t="shared" si="2"/>
        <v>-20405882</v>
      </c>
      <c r="Z15" s="137">
        <f>+IF(X15&lt;&gt;0,+(Y15/X15)*100,0)</f>
        <v>-21.263020067161563</v>
      </c>
      <c r="AA15" s="102">
        <f>SUM(AA16:AA18)</f>
        <v>100191277</v>
      </c>
    </row>
    <row r="16" spans="1:27" ht="13.5">
      <c r="A16" s="138" t="s">
        <v>85</v>
      </c>
      <c r="B16" s="136"/>
      <c r="C16" s="155"/>
      <c r="D16" s="155"/>
      <c r="E16" s="156"/>
      <c r="F16" s="60">
        <v>4130000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4130000</v>
      </c>
    </row>
    <row r="17" spans="1:27" ht="13.5">
      <c r="A17" s="138" t="s">
        <v>86</v>
      </c>
      <c r="B17" s="136"/>
      <c r="C17" s="155">
        <v>146856956</v>
      </c>
      <c r="D17" s="155"/>
      <c r="E17" s="156">
        <v>95970000</v>
      </c>
      <c r="F17" s="60">
        <v>96061277</v>
      </c>
      <c r="G17" s="60">
        <v>326262</v>
      </c>
      <c r="H17" s="60">
        <v>3620675</v>
      </c>
      <c r="I17" s="60">
        <v>6843710</v>
      </c>
      <c r="J17" s="60">
        <v>10790647</v>
      </c>
      <c r="K17" s="60">
        <v>6494204</v>
      </c>
      <c r="L17" s="60">
        <v>4774224</v>
      </c>
      <c r="M17" s="60">
        <v>6158628</v>
      </c>
      <c r="N17" s="60">
        <v>17427056</v>
      </c>
      <c r="O17" s="60">
        <v>3365277</v>
      </c>
      <c r="P17" s="60">
        <v>4121300</v>
      </c>
      <c r="Q17" s="60">
        <v>6420458</v>
      </c>
      <c r="R17" s="60">
        <v>13907035</v>
      </c>
      <c r="S17" s="60">
        <v>19958431</v>
      </c>
      <c r="T17" s="60">
        <v>3669946</v>
      </c>
      <c r="U17" s="60">
        <v>9809882</v>
      </c>
      <c r="V17" s="60">
        <v>33438259</v>
      </c>
      <c r="W17" s="60">
        <v>75562997</v>
      </c>
      <c r="X17" s="60">
        <v>95968879</v>
      </c>
      <c r="Y17" s="60">
        <v>-20405882</v>
      </c>
      <c r="Z17" s="140">
        <v>-21.26</v>
      </c>
      <c r="AA17" s="62">
        <v>96061277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4269012</v>
      </c>
      <c r="D19" s="153">
        <f>SUM(D20:D23)</f>
        <v>0</v>
      </c>
      <c r="E19" s="154">
        <f t="shared" si="3"/>
        <v>123000000</v>
      </c>
      <c r="F19" s="100">
        <f t="shared" si="3"/>
        <v>125979241</v>
      </c>
      <c r="G19" s="100">
        <f t="shared" si="3"/>
        <v>12256639</v>
      </c>
      <c r="H19" s="100">
        <f t="shared" si="3"/>
        <v>0</v>
      </c>
      <c r="I19" s="100">
        <f t="shared" si="3"/>
        <v>3424345</v>
      </c>
      <c r="J19" s="100">
        <f t="shared" si="3"/>
        <v>15680984</v>
      </c>
      <c r="K19" s="100">
        <f t="shared" si="3"/>
        <v>3067423</v>
      </c>
      <c r="L19" s="100">
        <f t="shared" si="3"/>
        <v>464558</v>
      </c>
      <c r="M19" s="100">
        <f t="shared" si="3"/>
        <v>10006583</v>
      </c>
      <c r="N19" s="100">
        <f t="shared" si="3"/>
        <v>13538564</v>
      </c>
      <c r="O19" s="100">
        <f t="shared" si="3"/>
        <v>4237712</v>
      </c>
      <c r="P19" s="100">
        <f t="shared" si="3"/>
        <v>92624</v>
      </c>
      <c r="Q19" s="100">
        <f t="shared" si="3"/>
        <v>8021036</v>
      </c>
      <c r="R19" s="100">
        <f t="shared" si="3"/>
        <v>12351372</v>
      </c>
      <c r="S19" s="100">
        <f t="shared" si="3"/>
        <v>2365018</v>
      </c>
      <c r="T19" s="100">
        <f t="shared" si="3"/>
        <v>6841623</v>
      </c>
      <c r="U19" s="100">
        <f t="shared" si="3"/>
        <v>18444252</v>
      </c>
      <c r="V19" s="100">
        <f t="shared" si="3"/>
        <v>27650893</v>
      </c>
      <c r="W19" s="100">
        <f t="shared" si="3"/>
        <v>69221813</v>
      </c>
      <c r="X19" s="100">
        <f t="shared" si="3"/>
        <v>122999806</v>
      </c>
      <c r="Y19" s="100">
        <f t="shared" si="3"/>
        <v>-53777993</v>
      </c>
      <c r="Z19" s="137">
        <f>+IF(X19&lt;&gt;0,+(Y19/X19)*100,0)</f>
        <v>-43.72201448838057</v>
      </c>
      <c r="AA19" s="102">
        <f>SUM(AA20:AA23)</f>
        <v>125979241</v>
      </c>
    </row>
    <row r="20" spans="1:27" ht="13.5">
      <c r="A20" s="138" t="s">
        <v>89</v>
      </c>
      <c r="B20" s="136"/>
      <c r="C20" s="155">
        <v>4269012</v>
      </c>
      <c r="D20" s="155"/>
      <c r="E20" s="156">
        <v>121000000</v>
      </c>
      <c r="F20" s="60">
        <v>123586430</v>
      </c>
      <c r="G20" s="60">
        <v>12256639</v>
      </c>
      <c r="H20" s="60"/>
      <c r="I20" s="60">
        <v>3424345</v>
      </c>
      <c r="J20" s="60">
        <v>15680984</v>
      </c>
      <c r="K20" s="60">
        <v>3067423</v>
      </c>
      <c r="L20" s="60">
        <v>464558</v>
      </c>
      <c r="M20" s="60">
        <v>10006583</v>
      </c>
      <c r="N20" s="60">
        <v>13538564</v>
      </c>
      <c r="O20" s="60">
        <v>4237712</v>
      </c>
      <c r="P20" s="60">
        <v>92624</v>
      </c>
      <c r="Q20" s="60">
        <v>8021036</v>
      </c>
      <c r="R20" s="60">
        <v>12351372</v>
      </c>
      <c r="S20" s="60">
        <v>2365018</v>
      </c>
      <c r="T20" s="60">
        <v>6841623</v>
      </c>
      <c r="U20" s="60">
        <v>18444252</v>
      </c>
      <c r="V20" s="60">
        <v>27650893</v>
      </c>
      <c r="W20" s="60">
        <v>69221813</v>
      </c>
      <c r="X20" s="60">
        <v>121000000</v>
      </c>
      <c r="Y20" s="60">
        <v>-51778187</v>
      </c>
      <c r="Z20" s="140">
        <v>-42.79</v>
      </c>
      <c r="AA20" s="62">
        <v>123586430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2000000</v>
      </c>
      <c r="F23" s="60">
        <v>2392811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1999806</v>
      </c>
      <c r="Y23" s="60">
        <v>-1999806</v>
      </c>
      <c r="Z23" s="140">
        <v>-100</v>
      </c>
      <c r="AA23" s="62">
        <v>2392811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158416893</v>
      </c>
      <c r="D25" s="217">
        <f>+D5+D9+D15+D19+D24</f>
        <v>0</v>
      </c>
      <c r="E25" s="230">
        <f t="shared" si="4"/>
        <v>318320006</v>
      </c>
      <c r="F25" s="219">
        <f t="shared" si="4"/>
        <v>326690152</v>
      </c>
      <c r="G25" s="219">
        <f t="shared" si="4"/>
        <v>12729003</v>
      </c>
      <c r="H25" s="219">
        <f t="shared" si="4"/>
        <v>18769375</v>
      </c>
      <c r="I25" s="219">
        <f t="shared" si="4"/>
        <v>12720033</v>
      </c>
      <c r="J25" s="219">
        <f t="shared" si="4"/>
        <v>44218411</v>
      </c>
      <c r="K25" s="219">
        <f t="shared" si="4"/>
        <v>14290060</v>
      </c>
      <c r="L25" s="219">
        <f t="shared" si="4"/>
        <v>9374412</v>
      </c>
      <c r="M25" s="219">
        <f t="shared" si="4"/>
        <v>23117184</v>
      </c>
      <c r="N25" s="219">
        <f t="shared" si="4"/>
        <v>46781656</v>
      </c>
      <c r="O25" s="219">
        <f t="shared" si="4"/>
        <v>8452567</v>
      </c>
      <c r="P25" s="219">
        <f t="shared" si="4"/>
        <v>2735108</v>
      </c>
      <c r="Q25" s="219">
        <f t="shared" si="4"/>
        <v>20351505</v>
      </c>
      <c r="R25" s="219">
        <f t="shared" si="4"/>
        <v>31539180</v>
      </c>
      <c r="S25" s="219">
        <f t="shared" si="4"/>
        <v>25348348</v>
      </c>
      <c r="T25" s="219">
        <f t="shared" si="4"/>
        <v>11916620</v>
      </c>
      <c r="U25" s="219">
        <f t="shared" si="4"/>
        <v>31654431</v>
      </c>
      <c r="V25" s="219">
        <f t="shared" si="4"/>
        <v>68919399</v>
      </c>
      <c r="W25" s="219">
        <f t="shared" si="4"/>
        <v>191458646</v>
      </c>
      <c r="X25" s="219">
        <f t="shared" si="4"/>
        <v>318319128</v>
      </c>
      <c r="Y25" s="219">
        <f t="shared" si="4"/>
        <v>-126860482</v>
      </c>
      <c r="Z25" s="231">
        <f>+IF(X25&lt;&gt;0,+(Y25/X25)*100,0)</f>
        <v>-39.85323872839963</v>
      </c>
      <c r="AA25" s="232">
        <f>+AA5+AA9+AA15+AA19+AA24</f>
        <v>326690152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83750012</v>
      </c>
      <c r="D28" s="155"/>
      <c r="E28" s="156">
        <v>99481750</v>
      </c>
      <c r="F28" s="60">
        <v>102068180</v>
      </c>
      <c r="G28" s="60">
        <v>12256639</v>
      </c>
      <c r="H28" s="60">
        <v>3620675</v>
      </c>
      <c r="I28" s="60">
        <v>7333816</v>
      </c>
      <c r="J28" s="60">
        <v>23211130</v>
      </c>
      <c r="K28" s="60">
        <v>6233676</v>
      </c>
      <c r="L28" s="60">
        <v>7238204</v>
      </c>
      <c r="M28" s="60">
        <v>16158161</v>
      </c>
      <c r="N28" s="60">
        <v>29630041</v>
      </c>
      <c r="O28" s="60">
        <v>8707308</v>
      </c>
      <c r="P28" s="60">
        <v>3444333</v>
      </c>
      <c r="Q28" s="60">
        <v>6420458</v>
      </c>
      <c r="R28" s="60">
        <v>18572099</v>
      </c>
      <c r="S28" s="60">
        <v>9579622</v>
      </c>
      <c r="T28" s="60">
        <v>4882041</v>
      </c>
      <c r="U28" s="60">
        <v>16400995</v>
      </c>
      <c r="V28" s="60">
        <v>30862658</v>
      </c>
      <c r="W28" s="60">
        <v>102275928</v>
      </c>
      <c r="X28" s="60">
        <v>99481750</v>
      </c>
      <c r="Y28" s="60">
        <v>2794178</v>
      </c>
      <c r="Z28" s="140">
        <v>2.81</v>
      </c>
      <c r="AA28" s="155">
        <v>102068180</v>
      </c>
    </row>
    <row r="29" spans="1:27" ht="13.5">
      <c r="A29" s="234" t="s">
        <v>134</v>
      </c>
      <c r="B29" s="136"/>
      <c r="C29" s="155">
        <v>67375956</v>
      </c>
      <c r="D29" s="155"/>
      <c r="E29" s="156">
        <v>196618000</v>
      </c>
      <c r="F29" s="60">
        <v>202779424</v>
      </c>
      <c r="G29" s="60"/>
      <c r="H29" s="60">
        <v>15068219</v>
      </c>
      <c r="I29" s="60">
        <v>3660805</v>
      </c>
      <c r="J29" s="60">
        <v>18729024</v>
      </c>
      <c r="K29" s="60">
        <v>7424557</v>
      </c>
      <c r="L29" s="60">
        <v>4279511</v>
      </c>
      <c r="M29" s="60">
        <v>5159410</v>
      </c>
      <c r="N29" s="60">
        <v>16863478</v>
      </c>
      <c r="O29" s="60">
        <v>1729862</v>
      </c>
      <c r="P29" s="60"/>
      <c r="Q29" s="60">
        <v>13415133</v>
      </c>
      <c r="R29" s="60">
        <v>15144995</v>
      </c>
      <c r="S29" s="60">
        <v>15085830</v>
      </c>
      <c r="T29" s="60">
        <v>7264913</v>
      </c>
      <c r="U29" s="60">
        <v>14308586</v>
      </c>
      <c r="V29" s="60">
        <v>36659329</v>
      </c>
      <c r="W29" s="60">
        <v>87396826</v>
      </c>
      <c r="X29" s="60">
        <v>196617871</v>
      </c>
      <c r="Y29" s="60">
        <v>-109221045</v>
      </c>
      <c r="Z29" s="140">
        <v>-55.55</v>
      </c>
      <c r="AA29" s="62">
        <v>202779424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151125968</v>
      </c>
      <c r="D32" s="210">
        <f>SUM(D28:D31)</f>
        <v>0</v>
      </c>
      <c r="E32" s="211">
        <f t="shared" si="5"/>
        <v>296099750</v>
      </c>
      <c r="F32" s="77">
        <f t="shared" si="5"/>
        <v>304847604</v>
      </c>
      <c r="G32" s="77">
        <f t="shared" si="5"/>
        <v>12256639</v>
      </c>
      <c r="H32" s="77">
        <f t="shared" si="5"/>
        <v>18688894</v>
      </c>
      <c r="I32" s="77">
        <f t="shared" si="5"/>
        <v>10994621</v>
      </c>
      <c r="J32" s="77">
        <f t="shared" si="5"/>
        <v>41940154</v>
      </c>
      <c r="K32" s="77">
        <f t="shared" si="5"/>
        <v>13658233</v>
      </c>
      <c r="L32" s="77">
        <f t="shared" si="5"/>
        <v>11517715</v>
      </c>
      <c r="M32" s="77">
        <f t="shared" si="5"/>
        <v>21317571</v>
      </c>
      <c r="N32" s="77">
        <f t="shared" si="5"/>
        <v>46493519</v>
      </c>
      <c r="O32" s="77">
        <f t="shared" si="5"/>
        <v>10437170</v>
      </c>
      <c r="P32" s="77">
        <f t="shared" si="5"/>
        <v>3444333</v>
      </c>
      <c r="Q32" s="77">
        <f t="shared" si="5"/>
        <v>19835591</v>
      </c>
      <c r="R32" s="77">
        <f t="shared" si="5"/>
        <v>33717094</v>
      </c>
      <c r="S32" s="77">
        <f t="shared" si="5"/>
        <v>24665452</v>
      </c>
      <c r="T32" s="77">
        <f t="shared" si="5"/>
        <v>12146954</v>
      </c>
      <c r="U32" s="77">
        <f t="shared" si="5"/>
        <v>30709581</v>
      </c>
      <c r="V32" s="77">
        <f t="shared" si="5"/>
        <v>67521987</v>
      </c>
      <c r="W32" s="77">
        <f t="shared" si="5"/>
        <v>189672754</v>
      </c>
      <c r="X32" s="77">
        <f t="shared" si="5"/>
        <v>296099621</v>
      </c>
      <c r="Y32" s="77">
        <f t="shared" si="5"/>
        <v>-106426867</v>
      </c>
      <c r="Z32" s="212">
        <f>+IF(X32&lt;&gt;0,+(Y32/X32)*100,0)</f>
        <v>-35.94292577632175</v>
      </c>
      <c r="AA32" s="79">
        <f>SUM(AA28:AA31)</f>
        <v>304847604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7290925</v>
      </c>
      <c r="D35" s="155"/>
      <c r="E35" s="156">
        <v>22220256</v>
      </c>
      <c r="F35" s="60">
        <v>21842548</v>
      </c>
      <c r="G35" s="60">
        <v>472364</v>
      </c>
      <c r="H35" s="60">
        <v>80481</v>
      </c>
      <c r="I35" s="60">
        <v>1725412</v>
      </c>
      <c r="J35" s="60">
        <v>2278257</v>
      </c>
      <c r="K35" s="60">
        <v>631827</v>
      </c>
      <c r="L35" s="60">
        <v>-2143303</v>
      </c>
      <c r="M35" s="60">
        <v>1799613</v>
      </c>
      <c r="N35" s="60">
        <v>288137</v>
      </c>
      <c r="O35" s="60">
        <v>-1984603</v>
      </c>
      <c r="P35" s="60">
        <v>-709225</v>
      </c>
      <c r="Q35" s="60">
        <v>515914</v>
      </c>
      <c r="R35" s="60">
        <v>-2177914</v>
      </c>
      <c r="S35" s="60">
        <v>682896</v>
      </c>
      <c r="T35" s="60">
        <v>-230334</v>
      </c>
      <c r="U35" s="60">
        <v>944850</v>
      </c>
      <c r="V35" s="60">
        <v>1397412</v>
      </c>
      <c r="W35" s="60">
        <v>1785892</v>
      </c>
      <c r="X35" s="60">
        <v>22219507</v>
      </c>
      <c r="Y35" s="60">
        <v>-20433615</v>
      </c>
      <c r="Z35" s="140">
        <v>-91.96</v>
      </c>
      <c r="AA35" s="62">
        <v>21842548</v>
      </c>
    </row>
    <row r="36" spans="1:27" ht="13.5">
      <c r="A36" s="238" t="s">
        <v>139</v>
      </c>
      <c r="B36" s="149"/>
      <c r="C36" s="222">
        <f aca="true" t="shared" si="6" ref="C36:Y36">SUM(C32:C35)</f>
        <v>158416893</v>
      </c>
      <c r="D36" s="222">
        <f>SUM(D32:D35)</f>
        <v>0</v>
      </c>
      <c r="E36" s="218">
        <f t="shared" si="6"/>
        <v>318320006</v>
      </c>
      <c r="F36" s="220">
        <f t="shared" si="6"/>
        <v>326690152</v>
      </c>
      <c r="G36" s="220">
        <f t="shared" si="6"/>
        <v>12729003</v>
      </c>
      <c r="H36" s="220">
        <f t="shared" si="6"/>
        <v>18769375</v>
      </c>
      <c r="I36" s="220">
        <f t="shared" si="6"/>
        <v>12720033</v>
      </c>
      <c r="J36" s="220">
        <f t="shared" si="6"/>
        <v>44218411</v>
      </c>
      <c r="K36" s="220">
        <f t="shared" si="6"/>
        <v>14290060</v>
      </c>
      <c r="L36" s="220">
        <f t="shared" si="6"/>
        <v>9374412</v>
      </c>
      <c r="M36" s="220">
        <f t="shared" si="6"/>
        <v>23117184</v>
      </c>
      <c r="N36" s="220">
        <f t="shared" si="6"/>
        <v>46781656</v>
      </c>
      <c r="O36" s="220">
        <f t="shared" si="6"/>
        <v>8452567</v>
      </c>
      <c r="P36" s="220">
        <f t="shared" si="6"/>
        <v>2735108</v>
      </c>
      <c r="Q36" s="220">
        <f t="shared" si="6"/>
        <v>20351505</v>
      </c>
      <c r="R36" s="220">
        <f t="shared" si="6"/>
        <v>31539180</v>
      </c>
      <c r="S36" s="220">
        <f t="shared" si="6"/>
        <v>25348348</v>
      </c>
      <c r="T36" s="220">
        <f t="shared" si="6"/>
        <v>11916620</v>
      </c>
      <c r="U36" s="220">
        <f t="shared" si="6"/>
        <v>31654431</v>
      </c>
      <c r="V36" s="220">
        <f t="shared" si="6"/>
        <v>68919399</v>
      </c>
      <c r="W36" s="220">
        <f t="shared" si="6"/>
        <v>191458646</v>
      </c>
      <c r="X36" s="220">
        <f t="shared" si="6"/>
        <v>318319128</v>
      </c>
      <c r="Y36" s="220">
        <f t="shared" si="6"/>
        <v>-126860482</v>
      </c>
      <c r="Z36" s="221">
        <f>+IF(X36&lt;&gt;0,+(Y36/X36)*100,0)</f>
        <v>-39.85323872839963</v>
      </c>
      <c r="AA36" s="239">
        <f>SUM(AA32:AA35)</f>
        <v>326690152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7487298</v>
      </c>
      <c r="D6" s="155"/>
      <c r="E6" s="59">
        <v>47980000</v>
      </c>
      <c r="F6" s="60">
        <v>7487221</v>
      </c>
      <c r="G6" s="60">
        <v>40661773</v>
      </c>
      <c r="H6" s="60">
        <v>10720810</v>
      </c>
      <c r="I6" s="60">
        <v>13969880</v>
      </c>
      <c r="J6" s="60">
        <v>13969880</v>
      </c>
      <c r="K6" s="60">
        <v>577455</v>
      </c>
      <c r="L6" s="60">
        <v>46899095</v>
      </c>
      <c r="M6" s="60"/>
      <c r="N6" s="60"/>
      <c r="O6" s="60">
        <v>11951102</v>
      </c>
      <c r="P6" s="60">
        <v>7847765</v>
      </c>
      <c r="Q6" s="60">
        <v>-4434118</v>
      </c>
      <c r="R6" s="60">
        <v>-4434118</v>
      </c>
      <c r="S6" s="60">
        <v>-10176460</v>
      </c>
      <c r="T6" s="60">
        <v>5921964</v>
      </c>
      <c r="U6" s="60">
        <v>6531761</v>
      </c>
      <c r="V6" s="60">
        <v>6531761</v>
      </c>
      <c r="W6" s="60">
        <v>6531761</v>
      </c>
      <c r="X6" s="60">
        <v>7487221</v>
      </c>
      <c r="Y6" s="60">
        <v>-955460</v>
      </c>
      <c r="Z6" s="140">
        <v>-12.76</v>
      </c>
      <c r="AA6" s="62">
        <v>7487221</v>
      </c>
    </row>
    <row r="7" spans="1:27" ht="13.5">
      <c r="A7" s="249" t="s">
        <v>144</v>
      </c>
      <c r="B7" s="182"/>
      <c r="C7" s="155">
        <v>32775219</v>
      </c>
      <c r="D7" s="155"/>
      <c r="E7" s="59"/>
      <c r="F7" s="60">
        <v>32775219</v>
      </c>
      <c r="G7" s="60">
        <v>55390288</v>
      </c>
      <c r="H7" s="60">
        <v>111074882</v>
      </c>
      <c r="I7" s="60">
        <v>79580226</v>
      </c>
      <c r="J7" s="60">
        <v>79580226</v>
      </c>
      <c r="K7" s="60">
        <v>95861637</v>
      </c>
      <c r="L7" s="60">
        <v>85122171</v>
      </c>
      <c r="M7" s="60"/>
      <c r="N7" s="60"/>
      <c r="O7" s="60">
        <v>48605701</v>
      </c>
      <c r="P7" s="60">
        <v>49739225</v>
      </c>
      <c r="Q7" s="60">
        <v>62037805</v>
      </c>
      <c r="R7" s="60">
        <v>62037805</v>
      </c>
      <c r="S7" s="60">
        <v>41612156</v>
      </c>
      <c r="T7" s="60">
        <v>25693026</v>
      </c>
      <c r="U7" s="60">
        <v>6263923</v>
      </c>
      <c r="V7" s="60">
        <v>6263923</v>
      </c>
      <c r="W7" s="60">
        <v>6263923</v>
      </c>
      <c r="X7" s="60">
        <v>32775219</v>
      </c>
      <c r="Y7" s="60">
        <v>-26511296</v>
      </c>
      <c r="Z7" s="140">
        <v>-80.89</v>
      </c>
      <c r="AA7" s="62">
        <v>32775219</v>
      </c>
    </row>
    <row r="8" spans="1:27" ht="13.5">
      <c r="A8" s="249" t="s">
        <v>145</v>
      </c>
      <c r="B8" s="182"/>
      <c r="C8" s="155">
        <v>39425878</v>
      </c>
      <c r="D8" s="155"/>
      <c r="E8" s="59">
        <v>51091000</v>
      </c>
      <c r="F8" s="60">
        <v>78693873</v>
      </c>
      <c r="G8" s="60">
        <v>535977990</v>
      </c>
      <c r="H8" s="60">
        <v>467089836</v>
      </c>
      <c r="I8" s="60">
        <v>483631237</v>
      </c>
      <c r="J8" s="60">
        <v>483631237</v>
      </c>
      <c r="K8" s="60">
        <v>467909596</v>
      </c>
      <c r="L8" s="60">
        <v>464495763</v>
      </c>
      <c r="M8" s="60"/>
      <c r="N8" s="60"/>
      <c r="O8" s="60">
        <v>445424548</v>
      </c>
      <c r="P8" s="60">
        <v>440450986</v>
      </c>
      <c r="Q8" s="60">
        <v>432394327</v>
      </c>
      <c r="R8" s="60">
        <v>432394327</v>
      </c>
      <c r="S8" s="60">
        <v>432851850</v>
      </c>
      <c r="T8" s="60">
        <v>424366846</v>
      </c>
      <c r="U8" s="60">
        <v>418494542</v>
      </c>
      <c r="V8" s="60">
        <v>418494542</v>
      </c>
      <c r="W8" s="60">
        <v>418494542</v>
      </c>
      <c r="X8" s="60">
        <v>78693873</v>
      </c>
      <c r="Y8" s="60">
        <v>339800669</v>
      </c>
      <c r="Z8" s="140">
        <v>431.8</v>
      </c>
      <c r="AA8" s="62">
        <v>78693873</v>
      </c>
    </row>
    <row r="9" spans="1:27" ht="13.5">
      <c r="A9" s="249" t="s">
        <v>146</v>
      </c>
      <c r="B9" s="182"/>
      <c r="C9" s="155">
        <v>49267995</v>
      </c>
      <c r="D9" s="155"/>
      <c r="E9" s="59">
        <v>25762000</v>
      </c>
      <c r="F9" s="60">
        <v>10897695</v>
      </c>
      <c r="G9" s="60">
        <v>37695809</v>
      </c>
      <c r="H9" s="60">
        <v>248465002</v>
      </c>
      <c r="I9" s="60">
        <v>48758027</v>
      </c>
      <c r="J9" s="60">
        <v>48758027</v>
      </c>
      <c r="K9" s="60">
        <v>55290278</v>
      </c>
      <c r="L9" s="60">
        <v>62470946</v>
      </c>
      <c r="M9" s="60"/>
      <c r="N9" s="60"/>
      <c r="O9" s="60">
        <v>72430915</v>
      </c>
      <c r="P9" s="60">
        <v>76932404</v>
      </c>
      <c r="Q9" s="60">
        <v>90236245</v>
      </c>
      <c r="R9" s="60">
        <v>90236245</v>
      </c>
      <c r="S9" s="60">
        <v>94424913</v>
      </c>
      <c r="T9" s="60">
        <v>96532497</v>
      </c>
      <c r="U9" s="60">
        <v>103632088</v>
      </c>
      <c r="V9" s="60">
        <v>103632088</v>
      </c>
      <c r="W9" s="60">
        <v>103632088</v>
      </c>
      <c r="X9" s="60">
        <v>10897695</v>
      </c>
      <c r="Y9" s="60">
        <v>92734393</v>
      </c>
      <c r="Z9" s="140">
        <v>850.95</v>
      </c>
      <c r="AA9" s="62">
        <v>10897695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8814153</v>
      </c>
      <c r="D11" s="155"/>
      <c r="E11" s="59">
        <v>2880000</v>
      </c>
      <c r="F11" s="60">
        <v>8814153</v>
      </c>
      <c r="G11" s="60">
        <v>9533345</v>
      </c>
      <c r="H11" s="60">
        <v>5555254</v>
      </c>
      <c r="I11" s="60">
        <v>10637274</v>
      </c>
      <c r="J11" s="60">
        <v>10637274</v>
      </c>
      <c r="K11" s="60">
        <v>11124325</v>
      </c>
      <c r="L11" s="60">
        <v>11627134</v>
      </c>
      <c r="M11" s="60"/>
      <c r="N11" s="60"/>
      <c r="O11" s="60">
        <v>11250695</v>
      </c>
      <c r="P11" s="60"/>
      <c r="Q11" s="60">
        <v>13146916</v>
      </c>
      <c r="R11" s="60">
        <v>13146916</v>
      </c>
      <c r="S11" s="60">
        <v>11847576</v>
      </c>
      <c r="T11" s="60">
        <v>12135486</v>
      </c>
      <c r="U11" s="60">
        <v>13039060</v>
      </c>
      <c r="V11" s="60">
        <v>13039060</v>
      </c>
      <c r="W11" s="60">
        <v>13039060</v>
      </c>
      <c r="X11" s="60">
        <v>8814153</v>
      </c>
      <c r="Y11" s="60">
        <v>4224907</v>
      </c>
      <c r="Z11" s="140">
        <v>47.93</v>
      </c>
      <c r="AA11" s="62">
        <v>8814153</v>
      </c>
    </row>
    <row r="12" spans="1:27" ht="13.5">
      <c r="A12" s="250" t="s">
        <v>56</v>
      </c>
      <c r="B12" s="251"/>
      <c r="C12" s="168">
        <f aca="true" t="shared" si="0" ref="C12:Y12">SUM(C6:C11)</f>
        <v>137770543</v>
      </c>
      <c r="D12" s="168">
        <f>SUM(D6:D11)</f>
        <v>0</v>
      </c>
      <c r="E12" s="72">
        <f t="shared" si="0"/>
        <v>127713000</v>
      </c>
      <c r="F12" s="73">
        <f t="shared" si="0"/>
        <v>138668161</v>
      </c>
      <c r="G12" s="73">
        <f t="shared" si="0"/>
        <v>679259205</v>
      </c>
      <c r="H12" s="73">
        <f t="shared" si="0"/>
        <v>842905784</v>
      </c>
      <c r="I12" s="73">
        <f t="shared" si="0"/>
        <v>636576644</v>
      </c>
      <c r="J12" s="73">
        <f t="shared" si="0"/>
        <v>636576644</v>
      </c>
      <c r="K12" s="73">
        <f t="shared" si="0"/>
        <v>630763291</v>
      </c>
      <c r="L12" s="73">
        <f t="shared" si="0"/>
        <v>670615109</v>
      </c>
      <c r="M12" s="73">
        <f t="shared" si="0"/>
        <v>0</v>
      </c>
      <c r="N12" s="73">
        <f t="shared" si="0"/>
        <v>0</v>
      </c>
      <c r="O12" s="73">
        <f t="shared" si="0"/>
        <v>589662961</v>
      </c>
      <c r="P12" s="73">
        <f t="shared" si="0"/>
        <v>574970380</v>
      </c>
      <c r="Q12" s="73">
        <f t="shared" si="0"/>
        <v>593381175</v>
      </c>
      <c r="R12" s="73">
        <f t="shared" si="0"/>
        <v>593381175</v>
      </c>
      <c r="S12" s="73">
        <f t="shared" si="0"/>
        <v>570560035</v>
      </c>
      <c r="T12" s="73">
        <f t="shared" si="0"/>
        <v>564649819</v>
      </c>
      <c r="U12" s="73">
        <f t="shared" si="0"/>
        <v>547961374</v>
      </c>
      <c r="V12" s="73">
        <f t="shared" si="0"/>
        <v>547961374</v>
      </c>
      <c r="W12" s="73">
        <f t="shared" si="0"/>
        <v>547961374</v>
      </c>
      <c r="X12" s="73">
        <f t="shared" si="0"/>
        <v>138668161</v>
      </c>
      <c r="Y12" s="73">
        <f t="shared" si="0"/>
        <v>409293213</v>
      </c>
      <c r="Z12" s="170">
        <f>+IF(X12&lt;&gt;0,+(Y12/X12)*100,0)</f>
        <v>295.16019398281344</v>
      </c>
      <c r="AA12" s="74">
        <f>SUM(AA6:AA11)</f>
        <v>138668161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157000</v>
      </c>
      <c r="F15" s="60">
        <v>156541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156541</v>
      </c>
      <c r="Y15" s="60">
        <v>-156541</v>
      </c>
      <c r="Z15" s="140">
        <v>-100</v>
      </c>
      <c r="AA15" s="62">
        <v>156541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>
        <v>1631312303</v>
      </c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205205355</v>
      </c>
      <c r="D17" s="155"/>
      <c r="E17" s="59">
        <v>189420000</v>
      </c>
      <c r="F17" s="60">
        <v>205205355</v>
      </c>
      <c r="G17" s="60">
        <v>199758355</v>
      </c>
      <c r="H17" s="60">
        <v>276087900</v>
      </c>
      <c r="I17" s="60">
        <v>205205355</v>
      </c>
      <c r="J17" s="60">
        <v>205205355</v>
      </c>
      <c r="K17" s="60">
        <v>205205355</v>
      </c>
      <c r="L17" s="60">
        <v>205205355</v>
      </c>
      <c r="M17" s="60"/>
      <c r="N17" s="60"/>
      <c r="O17" s="60">
        <v>205205355</v>
      </c>
      <c r="P17" s="60">
        <v>205205355</v>
      </c>
      <c r="Q17" s="60">
        <v>205205355</v>
      </c>
      <c r="R17" s="60">
        <v>205205355</v>
      </c>
      <c r="S17" s="60">
        <v>205205355</v>
      </c>
      <c r="T17" s="60">
        <v>205205355</v>
      </c>
      <c r="U17" s="60">
        <v>205205355</v>
      </c>
      <c r="V17" s="60">
        <v>205205355</v>
      </c>
      <c r="W17" s="60">
        <v>205205355</v>
      </c>
      <c r="X17" s="60">
        <v>205205355</v>
      </c>
      <c r="Y17" s="60"/>
      <c r="Z17" s="140"/>
      <c r="AA17" s="62">
        <v>205205355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2211504023</v>
      </c>
      <c r="D19" s="155"/>
      <c r="E19" s="59">
        <v>1822691000</v>
      </c>
      <c r="F19" s="60">
        <v>2216201023</v>
      </c>
      <c r="G19" s="60">
        <v>1672915652</v>
      </c>
      <c r="H19" s="60">
        <v>1724168677</v>
      </c>
      <c r="I19" s="60">
        <v>1790026501</v>
      </c>
      <c r="J19" s="60">
        <v>1790026501</v>
      </c>
      <c r="K19" s="60">
        <v>1790026501</v>
      </c>
      <c r="L19" s="60">
        <v>1762580045</v>
      </c>
      <c r="M19" s="60"/>
      <c r="N19" s="60"/>
      <c r="O19" s="60">
        <v>1691865215</v>
      </c>
      <c r="P19" s="60">
        <v>1669263765</v>
      </c>
      <c r="Q19" s="60">
        <v>1644393839</v>
      </c>
      <c r="R19" s="60">
        <v>1644393839</v>
      </c>
      <c r="S19" s="60"/>
      <c r="T19" s="60">
        <v>1617664963</v>
      </c>
      <c r="U19" s="60">
        <v>1617735560</v>
      </c>
      <c r="V19" s="60">
        <v>1617735560</v>
      </c>
      <c r="W19" s="60">
        <v>1617735560</v>
      </c>
      <c r="X19" s="60">
        <v>2216201023</v>
      </c>
      <c r="Y19" s="60">
        <v>-598465463</v>
      </c>
      <c r="Z19" s="140">
        <v>-27</v>
      </c>
      <c r="AA19" s="62">
        <v>2216201023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1694387</v>
      </c>
      <c r="D22" s="155"/>
      <c r="E22" s="59">
        <v>640000</v>
      </c>
      <c r="F22" s="60">
        <v>640151</v>
      </c>
      <c r="G22" s="60">
        <v>1715565</v>
      </c>
      <c r="H22" s="60">
        <v>801088</v>
      </c>
      <c r="I22" s="60">
        <v>1723342</v>
      </c>
      <c r="J22" s="60">
        <v>1723342</v>
      </c>
      <c r="K22" s="60">
        <v>1723342</v>
      </c>
      <c r="L22" s="60">
        <v>1723342</v>
      </c>
      <c r="M22" s="60"/>
      <c r="N22" s="60"/>
      <c r="O22" s="60">
        <v>1864179</v>
      </c>
      <c r="P22" s="60">
        <v>1802825</v>
      </c>
      <c r="Q22" s="60">
        <v>1759269</v>
      </c>
      <c r="R22" s="60">
        <v>1759269</v>
      </c>
      <c r="S22" s="60">
        <v>1586481</v>
      </c>
      <c r="T22" s="60">
        <v>1527346</v>
      </c>
      <c r="U22" s="60">
        <v>1527346</v>
      </c>
      <c r="V22" s="60">
        <v>1527346</v>
      </c>
      <c r="W22" s="60">
        <v>1527346</v>
      </c>
      <c r="X22" s="60">
        <v>640151</v>
      </c>
      <c r="Y22" s="60">
        <v>887195</v>
      </c>
      <c r="Z22" s="140">
        <v>138.59</v>
      </c>
      <c r="AA22" s="62">
        <v>640151</v>
      </c>
    </row>
    <row r="23" spans="1:27" ht="13.5">
      <c r="A23" s="249" t="s">
        <v>158</v>
      </c>
      <c r="B23" s="182"/>
      <c r="C23" s="155">
        <v>4697000</v>
      </c>
      <c r="D23" s="155"/>
      <c r="E23" s="59"/>
      <c r="F23" s="60"/>
      <c r="G23" s="159">
        <v>570926955</v>
      </c>
      <c r="H23" s="159">
        <v>421968384</v>
      </c>
      <c r="I23" s="159">
        <v>548371554</v>
      </c>
      <c r="J23" s="60">
        <v>548371554</v>
      </c>
      <c r="K23" s="159">
        <v>562029787</v>
      </c>
      <c r="L23" s="159">
        <v>548659783</v>
      </c>
      <c r="M23" s="60"/>
      <c r="N23" s="159"/>
      <c r="O23" s="159">
        <v>554546769</v>
      </c>
      <c r="P23" s="159">
        <v>557991102</v>
      </c>
      <c r="Q23" s="60">
        <v>577826694</v>
      </c>
      <c r="R23" s="159">
        <v>577826694</v>
      </c>
      <c r="S23" s="159">
        <v>602492145</v>
      </c>
      <c r="T23" s="60">
        <v>614639098</v>
      </c>
      <c r="U23" s="159">
        <v>645348679</v>
      </c>
      <c r="V23" s="159">
        <v>645348679</v>
      </c>
      <c r="W23" s="159">
        <v>645348679</v>
      </c>
      <c r="X23" s="60"/>
      <c r="Y23" s="159">
        <v>645348679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2423100765</v>
      </c>
      <c r="D24" s="168">
        <f>SUM(D15:D23)</f>
        <v>0</v>
      </c>
      <c r="E24" s="76">
        <f t="shared" si="1"/>
        <v>2012908000</v>
      </c>
      <c r="F24" s="77">
        <f t="shared" si="1"/>
        <v>2422203070</v>
      </c>
      <c r="G24" s="77">
        <f t="shared" si="1"/>
        <v>2445316527</v>
      </c>
      <c r="H24" s="77">
        <f t="shared" si="1"/>
        <v>2423026049</v>
      </c>
      <c r="I24" s="77">
        <f t="shared" si="1"/>
        <v>2545326752</v>
      </c>
      <c r="J24" s="77">
        <f t="shared" si="1"/>
        <v>2545326752</v>
      </c>
      <c r="K24" s="77">
        <f t="shared" si="1"/>
        <v>2558984985</v>
      </c>
      <c r="L24" s="77">
        <f t="shared" si="1"/>
        <v>2518168525</v>
      </c>
      <c r="M24" s="77">
        <f t="shared" si="1"/>
        <v>0</v>
      </c>
      <c r="N24" s="77">
        <f t="shared" si="1"/>
        <v>0</v>
      </c>
      <c r="O24" s="77">
        <f t="shared" si="1"/>
        <v>2453481518</v>
      </c>
      <c r="P24" s="77">
        <f t="shared" si="1"/>
        <v>2434263047</v>
      </c>
      <c r="Q24" s="77">
        <f t="shared" si="1"/>
        <v>2429185157</v>
      </c>
      <c r="R24" s="77">
        <f t="shared" si="1"/>
        <v>2429185157</v>
      </c>
      <c r="S24" s="77">
        <f t="shared" si="1"/>
        <v>2440596284</v>
      </c>
      <c r="T24" s="77">
        <f t="shared" si="1"/>
        <v>2439036762</v>
      </c>
      <c r="U24" s="77">
        <f t="shared" si="1"/>
        <v>2469816940</v>
      </c>
      <c r="V24" s="77">
        <f t="shared" si="1"/>
        <v>2469816940</v>
      </c>
      <c r="W24" s="77">
        <f t="shared" si="1"/>
        <v>2469816940</v>
      </c>
      <c r="X24" s="77">
        <f t="shared" si="1"/>
        <v>2422203070</v>
      </c>
      <c r="Y24" s="77">
        <f t="shared" si="1"/>
        <v>47613870</v>
      </c>
      <c r="Z24" s="212">
        <f>+IF(X24&lt;&gt;0,+(Y24/X24)*100,0)</f>
        <v>1.965725772117034</v>
      </c>
      <c r="AA24" s="79">
        <f>SUM(AA15:AA23)</f>
        <v>2422203070</v>
      </c>
    </row>
    <row r="25" spans="1:27" ht="13.5">
      <c r="A25" s="250" t="s">
        <v>159</v>
      </c>
      <c r="B25" s="251"/>
      <c r="C25" s="168">
        <f aca="true" t="shared" si="2" ref="C25:Y25">+C12+C24</f>
        <v>2560871308</v>
      </c>
      <c r="D25" s="168">
        <f>+D12+D24</f>
        <v>0</v>
      </c>
      <c r="E25" s="72">
        <f t="shared" si="2"/>
        <v>2140621000</v>
      </c>
      <c r="F25" s="73">
        <f t="shared" si="2"/>
        <v>2560871231</v>
      </c>
      <c r="G25" s="73">
        <f t="shared" si="2"/>
        <v>3124575732</v>
      </c>
      <c r="H25" s="73">
        <f t="shared" si="2"/>
        <v>3265931833</v>
      </c>
      <c r="I25" s="73">
        <f t="shared" si="2"/>
        <v>3181903396</v>
      </c>
      <c r="J25" s="73">
        <f t="shared" si="2"/>
        <v>3181903396</v>
      </c>
      <c r="K25" s="73">
        <f t="shared" si="2"/>
        <v>3189748276</v>
      </c>
      <c r="L25" s="73">
        <f t="shared" si="2"/>
        <v>3188783634</v>
      </c>
      <c r="M25" s="73">
        <f t="shared" si="2"/>
        <v>0</v>
      </c>
      <c r="N25" s="73">
        <f t="shared" si="2"/>
        <v>0</v>
      </c>
      <c r="O25" s="73">
        <f t="shared" si="2"/>
        <v>3043144479</v>
      </c>
      <c r="P25" s="73">
        <f t="shared" si="2"/>
        <v>3009233427</v>
      </c>
      <c r="Q25" s="73">
        <f t="shared" si="2"/>
        <v>3022566332</v>
      </c>
      <c r="R25" s="73">
        <f t="shared" si="2"/>
        <v>3022566332</v>
      </c>
      <c r="S25" s="73">
        <f t="shared" si="2"/>
        <v>3011156319</v>
      </c>
      <c r="T25" s="73">
        <f t="shared" si="2"/>
        <v>3003686581</v>
      </c>
      <c r="U25" s="73">
        <f t="shared" si="2"/>
        <v>3017778314</v>
      </c>
      <c r="V25" s="73">
        <f t="shared" si="2"/>
        <v>3017778314</v>
      </c>
      <c r="W25" s="73">
        <f t="shared" si="2"/>
        <v>3017778314</v>
      </c>
      <c r="X25" s="73">
        <f t="shared" si="2"/>
        <v>2560871231</v>
      </c>
      <c r="Y25" s="73">
        <f t="shared" si="2"/>
        <v>456907083</v>
      </c>
      <c r="Z25" s="170">
        <f>+IF(X25&lt;&gt;0,+(Y25/X25)*100,0)</f>
        <v>17.841860905344365</v>
      </c>
      <c r="AA25" s="74">
        <f>+AA12+AA24</f>
        <v>2560871231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19314687</v>
      </c>
      <c r="D30" s="155"/>
      <c r="E30" s="59">
        <v>9845000</v>
      </c>
      <c r="F30" s="60">
        <v>19314687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19314687</v>
      </c>
      <c r="Y30" s="60">
        <v>-19314687</v>
      </c>
      <c r="Z30" s="140">
        <v>-100</v>
      </c>
      <c r="AA30" s="62">
        <v>19314687</v>
      </c>
    </row>
    <row r="31" spans="1:27" ht="13.5">
      <c r="A31" s="249" t="s">
        <v>163</v>
      </c>
      <c r="B31" s="182"/>
      <c r="C31" s="155">
        <v>12756530</v>
      </c>
      <c r="D31" s="155"/>
      <c r="E31" s="59">
        <v>11343000</v>
      </c>
      <c r="F31" s="60">
        <v>12756530</v>
      </c>
      <c r="G31" s="60">
        <v>13909786</v>
      </c>
      <c r="H31" s="60">
        <v>11396230</v>
      </c>
      <c r="I31" s="60">
        <v>15294021</v>
      </c>
      <c r="J31" s="60">
        <v>15294021</v>
      </c>
      <c r="K31" s="60">
        <v>15285862</v>
      </c>
      <c r="L31" s="60">
        <v>15313862</v>
      </c>
      <c r="M31" s="60"/>
      <c r="N31" s="60"/>
      <c r="O31" s="60">
        <v>15371519</v>
      </c>
      <c r="P31" s="60">
        <v>15331239</v>
      </c>
      <c r="Q31" s="60">
        <v>15331239</v>
      </c>
      <c r="R31" s="60">
        <v>15331239</v>
      </c>
      <c r="S31" s="60">
        <v>15346567</v>
      </c>
      <c r="T31" s="60">
        <v>15433053</v>
      </c>
      <c r="U31" s="60">
        <v>15718570</v>
      </c>
      <c r="V31" s="60">
        <v>15718570</v>
      </c>
      <c r="W31" s="60">
        <v>15718570</v>
      </c>
      <c r="X31" s="60">
        <v>12756530</v>
      </c>
      <c r="Y31" s="60">
        <v>2962040</v>
      </c>
      <c r="Z31" s="140">
        <v>23.22</v>
      </c>
      <c r="AA31" s="62">
        <v>12756530</v>
      </c>
    </row>
    <row r="32" spans="1:27" ht="13.5">
      <c r="A32" s="249" t="s">
        <v>164</v>
      </c>
      <c r="B32" s="182"/>
      <c r="C32" s="155">
        <v>255665542</v>
      </c>
      <c r="D32" s="155"/>
      <c r="E32" s="59">
        <v>128448000</v>
      </c>
      <c r="F32" s="60">
        <v>255665542</v>
      </c>
      <c r="G32" s="60">
        <v>258875203</v>
      </c>
      <c r="H32" s="60">
        <v>460541992</v>
      </c>
      <c r="I32" s="60">
        <v>287017818</v>
      </c>
      <c r="J32" s="60">
        <v>287017818</v>
      </c>
      <c r="K32" s="60">
        <v>326045482</v>
      </c>
      <c r="L32" s="60">
        <v>333953944</v>
      </c>
      <c r="M32" s="60"/>
      <c r="N32" s="60"/>
      <c r="O32" s="60">
        <v>291696554</v>
      </c>
      <c r="P32" s="60">
        <v>292562272</v>
      </c>
      <c r="Q32" s="60">
        <v>290379448</v>
      </c>
      <c r="R32" s="60">
        <v>290379448</v>
      </c>
      <c r="S32" s="60">
        <v>305829278</v>
      </c>
      <c r="T32" s="60">
        <v>307398781</v>
      </c>
      <c r="U32" s="60">
        <v>332756296</v>
      </c>
      <c r="V32" s="60">
        <v>332756296</v>
      </c>
      <c r="W32" s="60">
        <v>332756296</v>
      </c>
      <c r="X32" s="60">
        <v>255665542</v>
      </c>
      <c r="Y32" s="60">
        <v>77090754</v>
      </c>
      <c r="Z32" s="140">
        <v>30.15</v>
      </c>
      <c r="AA32" s="62">
        <v>255665542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256176910</v>
      </c>
      <c r="H33" s="60">
        <v>256176910</v>
      </c>
      <c r="I33" s="60">
        <v>281853589</v>
      </c>
      <c r="J33" s="60">
        <v>281853589</v>
      </c>
      <c r="K33" s="60">
        <v>281853589</v>
      </c>
      <c r="L33" s="60">
        <v>281853589</v>
      </c>
      <c r="M33" s="60"/>
      <c r="N33" s="60"/>
      <c r="O33" s="60">
        <v>281853589</v>
      </c>
      <c r="P33" s="60">
        <v>281853589</v>
      </c>
      <c r="Q33" s="60">
        <v>281853589</v>
      </c>
      <c r="R33" s="60">
        <v>281853589</v>
      </c>
      <c r="S33" s="60">
        <v>281853589</v>
      </c>
      <c r="T33" s="60">
        <v>281853589</v>
      </c>
      <c r="U33" s="60">
        <v>281853589</v>
      </c>
      <c r="V33" s="60">
        <v>281853589</v>
      </c>
      <c r="W33" s="60">
        <v>281853589</v>
      </c>
      <c r="X33" s="60"/>
      <c r="Y33" s="60">
        <v>281853589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287736759</v>
      </c>
      <c r="D34" s="168">
        <f>SUM(D29:D33)</f>
        <v>0</v>
      </c>
      <c r="E34" s="72">
        <f t="shared" si="3"/>
        <v>149636000</v>
      </c>
      <c r="F34" s="73">
        <f t="shared" si="3"/>
        <v>287736759</v>
      </c>
      <c r="G34" s="73">
        <f t="shared" si="3"/>
        <v>528961899</v>
      </c>
      <c r="H34" s="73">
        <f t="shared" si="3"/>
        <v>728115132</v>
      </c>
      <c r="I34" s="73">
        <f t="shared" si="3"/>
        <v>584165428</v>
      </c>
      <c r="J34" s="73">
        <f t="shared" si="3"/>
        <v>584165428</v>
      </c>
      <c r="K34" s="73">
        <f t="shared" si="3"/>
        <v>623184933</v>
      </c>
      <c r="L34" s="73">
        <f t="shared" si="3"/>
        <v>631121395</v>
      </c>
      <c r="M34" s="73">
        <f t="shared" si="3"/>
        <v>0</v>
      </c>
      <c r="N34" s="73">
        <f t="shared" si="3"/>
        <v>0</v>
      </c>
      <c r="O34" s="73">
        <f t="shared" si="3"/>
        <v>588921662</v>
      </c>
      <c r="P34" s="73">
        <f t="shared" si="3"/>
        <v>589747100</v>
      </c>
      <c r="Q34" s="73">
        <f t="shared" si="3"/>
        <v>587564276</v>
      </c>
      <c r="R34" s="73">
        <f t="shared" si="3"/>
        <v>587564276</v>
      </c>
      <c r="S34" s="73">
        <f t="shared" si="3"/>
        <v>603029434</v>
      </c>
      <c r="T34" s="73">
        <f t="shared" si="3"/>
        <v>604685423</v>
      </c>
      <c r="U34" s="73">
        <f t="shared" si="3"/>
        <v>630328455</v>
      </c>
      <c r="V34" s="73">
        <f t="shared" si="3"/>
        <v>630328455</v>
      </c>
      <c r="W34" s="73">
        <f t="shared" si="3"/>
        <v>630328455</v>
      </c>
      <c r="X34" s="73">
        <f t="shared" si="3"/>
        <v>287736759</v>
      </c>
      <c r="Y34" s="73">
        <f t="shared" si="3"/>
        <v>342591696</v>
      </c>
      <c r="Z34" s="170">
        <f>+IF(X34&lt;&gt;0,+(Y34/X34)*100,0)</f>
        <v>119.06427847128145</v>
      </c>
      <c r="AA34" s="74">
        <f>SUM(AA29:AA33)</f>
        <v>287736759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47313000</v>
      </c>
      <c r="D37" s="155"/>
      <c r="E37" s="59">
        <v>192028000</v>
      </c>
      <c r="F37" s="60">
        <v>47312533</v>
      </c>
      <c r="G37" s="60">
        <v>226796905</v>
      </c>
      <c r="H37" s="60">
        <v>219866806</v>
      </c>
      <c r="I37" s="60">
        <v>226341026</v>
      </c>
      <c r="J37" s="60">
        <v>226341026</v>
      </c>
      <c r="K37" s="60">
        <v>226341026</v>
      </c>
      <c r="L37" s="60">
        <v>66010574</v>
      </c>
      <c r="M37" s="60"/>
      <c r="N37" s="60"/>
      <c r="O37" s="60">
        <v>61607403</v>
      </c>
      <c r="P37" s="60">
        <v>61441950</v>
      </c>
      <c r="Q37" s="60">
        <v>60634483</v>
      </c>
      <c r="R37" s="60">
        <v>60634483</v>
      </c>
      <c r="S37" s="60">
        <v>60634483</v>
      </c>
      <c r="T37" s="60">
        <v>51674744</v>
      </c>
      <c r="U37" s="60">
        <v>47384244</v>
      </c>
      <c r="V37" s="60">
        <v>47384244</v>
      </c>
      <c r="W37" s="60">
        <v>47384244</v>
      </c>
      <c r="X37" s="60">
        <v>47312533</v>
      </c>
      <c r="Y37" s="60">
        <v>71711</v>
      </c>
      <c r="Z37" s="140">
        <v>0.15</v>
      </c>
      <c r="AA37" s="62">
        <v>47312533</v>
      </c>
    </row>
    <row r="38" spans="1:27" ht="13.5">
      <c r="A38" s="249" t="s">
        <v>165</v>
      </c>
      <c r="B38" s="182"/>
      <c r="C38" s="155">
        <v>38936000</v>
      </c>
      <c r="D38" s="155"/>
      <c r="E38" s="59">
        <v>48028000</v>
      </c>
      <c r="F38" s="60">
        <v>38936390</v>
      </c>
      <c r="G38" s="60">
        <v>28019899</v>
      </c>
      <c r="H38" s="60">
        <v>27387505</v>
      </c>
      <c r="I38" s="60">
        <v>28019899</v>
      </c>
      <c r="J38" s="60">
        <v>28019899</v>
      </c>
      <c r="K38" s="60">
        <v>28019899</v>
      </c>
      <c r="L38" s="60">
        <v>21400390</v>
      </c>
      <c r="M38" s="60"/>
      <c r="N38" s="60"/>
      <c r="O38" s="60">
        <v>21400390</v>
      </c>
      <c r="P38" s="60">
        <v>21400390</v>
      </c>
      <c r="Q38" s="60">
        <v>21400390</v>
      </c>
      <c r="R38" s="60">
        <v>21400390</v>
      </c>
      <c r="S38" s="60">
        <v>21400390</v>
      </c>
      <c r="T38" s="60">
        <v>21400390</v>
      </c>
      <c r="U38" s="60">
        <v>21400390</v>
      </c>
      <c r="V38" s="60">
        <v>21400390</v>
      </c>
      <c r="W38" s="60">
        <v>21400390</v>
      </c>
      <c r="X38" s="60">
        <v>38936390</v>
      </c>
      <c r="Y38" s="60">
        <v>-17536000</v>
      </c>
      <c r="Z38" s="140">
        <v>-45.04</v>
      </c>
      <c r="AA38" s="62">
        <v>38936390</v>
      </c>
    </row>
    <row r="39" spans="1:27" ht="13.5">
      <c r="A39" s="250" t="s">
        <v>59</v>
      </c>
      <c r="B39" s="253"/>
      <c r="C39" s="168">
        <f aca="true" t="shared" si="4" ref="C39:Y39">SUM(C37:C38)</f>
        <v>86249000</v>
      </c>
      <c r="D39" s="168">
        <f>SUM(D37:D38)</f>
        <v>0</v>
      </c>
      <c r="E39" s="76">
        <f t="shared" si="4"/>
        <v>240056000</v>
      </c>
      <c r="F39" s="77">
        <f t="shared" si="4"/>
        <v>86248923</v>
      </c>
      <c r="G39" s="77">
        <f t="shared" si="4"/>
        <v>254816804</v>
      </c>
      <c r="H39" s="77">
        <f t="shared" si="4"/>
        <v>247254311</v>
      </c>
      <c r="I39" s="77">
        <f t="shared" si="4"/>
        <v>254360925</v>
      </c>
      <c r="J39" s="77">
        <f t="shared" si="4"/>
        <v>254360925</v>
      </c>
      <c r="K39" s="77">
        <f t="shared" si="4"/>
        <v>254360925</v>
      </c>
      <c r="L39" s="77">
        <f t="shared" si="4"/>
        <v>87410964</v>
      </c>
      <c r="M39" s="77">
        <f t="shared" si="4"/>
        <v>0</v>
      </c>
      <c r="N39" s="77">
        <f t="shared" si="4"/>
        <v>0</v>
      </c>
      <c r="O39" s="77">
        <f t="shared" si="4"/>
        <v>83007793</v>
      </c>
      <c r="P39" s="77">
        <f t="shared" si="4"/>
        <v>82842340</v>
      </c>
      <c r="Q39" s="77">
        <f t="shared" si="4"/>
        <v>82034873</v>
      </c>
      <c r="R39" s="77">
        <f t="shared" si="4"/>
        <v>82034873</v>
      </c>
      <c r="S39" s="77">
        <f t="shared" si="4"/>
        <v>82034873</v>
      </c>
      <c r="T39" s="77">
        <f t="shared" si="4"/>
        <v>73075134</v>
      </c>
      <c r="U39" s="77">
        <f t="shared" si="4"/>
        <v>68784634</v>
      </c>
      <c r="V39" s="77">
        <f t="shared" si="4"/>
        <v>68784634</v>
      </c>
      <c r="W39" s="77">
        <f t="shared" si="4"/>
        <v>68784634</v>
      </c>
      <c r="X39" s="77">
        <f t="shared" si="4"/>
        <v>86248923</v>
      </c>
      <c r="Y39" s="77">
        <f t="shared" si="4"/>
        <v>-17464289</v>
      </c>
      <c r="Z39" s="212">
        <f>+IF(X39&lt;&gt;0,+(Y39/X39)*100,0)</f>
        <v>-20.248703859177464</v>
      </c>
      <c r="AA39" s="79">
        <f>SUM(AA37:AA38)</f>
        <v>86248923</v>
      </c>
    </row>
    <row r="40" spans="1:27" ht="13.5">
      <c r="A40" s="250" t="s">
        <v>167</v>
      </c>
      <c r="B40" s="251"/>
      <c r="C40" s="168">
        <f aca="true" t="shared" si="5" ref="C40:Y40">+C34+C39</f>
        <v>373985759</v>
      </c>
      <c r="D40" s="168">
        <f>+D34+D39</f>
        <v>0</v>
      </c>
      <c r="E40" s="72">
        <f t="shared" si="5"/>
        <v>389692000</v>
      </c>
      <c r="F40" s="73">
        <f t="shared" si="5"/>
        <v>373985682</v>
      </c>
      <c r="G40" s="73">
        <f t="shared" si="5"/>
        <v>783778703</v>
      </c>
      <c r="H40" s="73">
        <f t="shared" si="5"/>
        <v>975369443</v>
      </c>
      <c r="I40" s="73">
        <f t="shared" si="5"/>
        <v>838526353</v>
      </c>
      <c r="J40" s="73">
        <f t="shared" si="5"/>
        <v>838526353</v>
      </c>
      <c r="K40" s="73">
        <f t="shared" si="5"/>
        <v>877545858</v>
      </c>
      <c r="L40" s="73">
        <f t="shared" si="5"/>
        <v>718532359</v>
      </c>
      <c r="M40" s="73">
        <f t="shared" si="5"/>
        <v>0</v>
      </c>
      <c r="N40" s="73">
        <f t="shared" si="5"/>
        <v>0</v>
      </c>
      <c r="O40" s="73">
        <f t="shared" si="5"/>
        <v>671929455</v>
      </c>
      <c r="P40" s="73">
        <f t="shared" si="5"/>
        <v>672589440</v>
      </c>
      <c r="Q40" s="73">
        <f t="shared" si="5"/>
        <v>669599149</v>
      </c>
      <c r="R40" s="73">
        <f t="shared" si="5"/>
        <v>669599149</v>
      </c>
      <c r="S40" s="73">
        <f t="shared" si="5"/>
        <v>685064307</v>
      </c>
      <c r="T40" s="73">
        <f t="shared" si="5"/>
        <v>677760557</v>
      </c>
      <c r="U40" s="73">
        <f t="shared" si="5"/>
        <v>699113089</v>
      </c>
      <c r="V40" s="73">
        <f t="shared" si="5"/>
        <v>699113089</v>
      </c>
      <c r="W40" s="73">
        <f t="shared" si="5"/>
        <v>699113089</v>
      </c>
      <c r="X40" s="73">
        <f t="shared" si="5"/>
        <v>373985682</v>
      </c>
      <c r="Y40" s="73">
        <f t="shared" si="5"/>
        <v>325127407</v>
      </c>
      <c r="Z40" s="170">
        <f>+IF(X40&lt;&gt;0,+(Y40/X40)*100,0)</f>
        <v>86.93578996427998</v>
      </c>
      <c r="AA40" s="74">
        <f>+AA34+AA39</f>
        <v>373985682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2186885549</v>
      </c>
      <c r="D42" s="257">
        <f>+D25-D40</f>
        <v>0</v>
      </c>
      <c r="E42" s="258">
        <f t="shared" si="6"/>
        <v>1750929000</v>
      </c>
      <c r="F42" s="259">
        <f t="shared" si="6"/>
        <v>2186885549</v>
      </c>
      <c r="G42" s="259">
        <f t="shared" si="6"/>
        <v>2340797029</v>
      </c>
      <c r="H42" s="259">
        <f t="shared" si="6"/>
        <v>2290562390</v>
      </c>
      <c r="I42" s="259">
        <f t="shared" si="6"/>
        <v>2343377043</v>
      </c>
      <c r="J42" s="259">
        <f t="shared" si="6"/>
        <v>2343377043</v>
      </c>
      <c r="K42" s="259">
        <f t="shared" si="6"/>
        <v>2312202418</v>
      </c>
      <c r="L42" s="259">
        <f t="shared" si="6"/>
        <v>2470251275</v>
      </c>
      <c r="M42" s="259">
        <f t="shared" si="6"/>
        <v>0</v>
      </c>
      <c r="N42" s="259">
        <f t="shared" si="6"/>
        <v>0</v>
      </c>
      <c r="O42" s="259">
        <f t="shared" si="6"/>
        <v>2371215024</v>
      </c>
      <c r="P42" s="259">
        <f t="shared" si="6"/>
        <v>2336643987</v>
      </c>
      <c r="Q42" s="259">
        <f t="shared" si="6"/>
        <v>2352967183</v>
      </c>
      <c r="R42" s="259">
        <f t="shared" si="6"/>
        <v>2352967183</v>
      </c>
      <c r="S42" s="259">
        <f t="shared" si="6"/>
        <v>2326092012</v>
      </c>
      <c r="T42" s="259">
        <f t="shared" si="6"/>
        <v>2325926024</v>
      </c>
      <c r="U42" s="259">
        <f t="shared" si="6"/>
        <v>2318665225</v>
      </c>
      <c r="V42" s="259">
        <f t="shared" si="6"/>
        <v>2318665225</v>
      </c>
      <c r="W42" s="259">
        <f t="shared" si="6"/>
        <v>2318665225</v>
      </c>
      <c r="X42" s="259">
        <f t="shared" si="6"/>
        <v>2186885549</v>
      </c>
      <c r="Y42" s="259">
        <f t="shared" si="6"/>
        <v>131779676</v>
      </c>
      <c r="Z42" s="260">
        <f>+IF(X42&lt;&gt;0,+(Y42/X42)*100,0)</f>
        <v>6.025906388208522</v>
      </c>
      <c r="AA42" s="261">
        <f>+AA25-AA40</f>
        <v>2186885549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1799779110</v>
      </c>
      <c r="D45" s="155"/>
      <c r="E45" s="59">
        <v>1618958000</v>
      </c>
      <c r="F45" s="60">
        <v>1799779110</v>
      </c>
      <c r="G45" s="60">
        <v>1956383499</v>
      </c>
      <c r="H45" s="60">
        <v>1902484360</v>
      </c>
      <c r="I45" s="60">
        <v>1958963513</v>
      </c>
      <c r="J45" s="60">
        <v>1958963513</v>
      </c>
      <c r="K45" s="60">
        <v>1927788888</v>
      </c>
      <c r="L45" s="60">
        <v>2085837745</v>
      </c>
      <c r="M45" s="60"/>
      <c r="N45" s="60"/>
      <c r="O45" s="60">
        <v>1986801494</v>
      </c>
      <c r="P45" s="60">
        <v>1952230457</v>
      </c>
      <c r="Q45" s="60">
        <v>1968553653</v>
      </c>
      <c r="R45" s="60">
        <v>1968553653</v>
      </c>
      <c r="S45" s="60">
        <v>1941678482</v>
      </c>
      <c r="T45" s="60">
        <v>1941512494</v>
      </c>
      <c r="U45" s="60">
        <v>1934251695</v>
      </c>
      <c r="V45" s="60">
        <v>1934251695</v>
      </c>
      <c r="W45" s="60">
        <v>1934251695</v>
      </c>
      <c r="X45" s="60">
        <v>1799779110</v>
      </c>
      <c r="Y45" s="60">
        <v>134472585</v>
      </c>
      <c r="Z45" s="139">
        <v>7.47</v>
      </c>
      <c r="AA45" s="62">
        <v>1799779110</v>
      </c>
    </row>
    <row r="46" spans="1:27" ht="13.5">
      <c r="A46" s="249" t="s">
        <v>171</v>
      </c>
      <c r="B46" s="182"/>
      <c r="C46" s="155">
        <v>387106439</v>
      </c>
      <c r="D46" s="155"/>
      <c r="E46" s="59">
        <v>131971000</v>
      </c>
      <c r="F46" s="60">
        <v>387106439</v>
      </c>
      <c r="G46" s="60">
        <v>384413530</v>
      </c>
      <c r="H46" s="60">
        <v>388078030</v>
      </c>
      <c r="I46" s="60">
        <v>384413530</v>
      </c>
      <c r="J46" s="60">
        <v>384413530</v>
      </c>
      <c r="K46" s="60">
        <v>384413530</v>
      </c>
      <c r="L46" s="60">
        <v>384413530</v>
      </c>
      <c r="M46" s="60"/>
      <c r="N46" s="60"/>
      <c r="O46" s="60">
        <v>384413530</v>
      </c>
      <c r="P46" s="60">
        <v>384413530</v>
      </c>
      <c r="Q46" s="60">
        <v>384413530</v>
      </c>
      <c r="R46" s="60">
        <v>384413530</v>
      </c>
      <c r="S46" s="60">
        <v>384413530</v>
      </c>
      <c r="T46" s="60">
        <v>384413530</v>
      </c>
      <c r="U46" s="60">
        <v>384413530</v>
      </c>
      <c r="V46" s="60">
        <v>384413530</v>
      </c>
      <c r="W46" s="60">
        <v>384413530</v>
      </c>
      <c r="X46" s="60">
        <v>387106439</v>
      </c>
      <c r="Y46" s="60">
        <v>-2692909</v>
      </c>
      <c r="Z46" s="139">
        <v>-0.7</v>
      </c>
      <c r="AA46" s="62">
        <v>387106439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2186885549</v>
      </c>
      <c r="D48" s="217">
        <f>SUM(D45:D47)</f>
        <v>0</v>
      </c>
      <c r="E48" s="264">
        <f t="shared" si="7"/>
        <v>1750929000</v>
      </c>
      <c r="F48" s="219">
        <f t="shared" si="7"/>
        <v>2186885549</v>
      </c>
      <c r="G48" s="219">
        <f t="shared" si="7"/>
        <v>2340797029</v>
      </c>
      <c r="H48" s="219">
        <f t="shared" si="7"/>
        <v>2290562390</v>
      </c>
      <c r="I48" s="219">
        <f t="shared" si="7"/>
        <v>2343377043</v>
      </c>
      <c r="J48" s="219">
        <f t="shared" si="7"/>
        <v>2343377043</v>
      </c>
      <c r="K48" s="219">
        <f t="shared" si="7"/>
        <v>2312202418</v>
      </c>
      <c r="L48" s="219">
        <f t="shared" si="7"/>
        <v>2470251275</v>
      </c>
      <c r="M48" s="219">
        <f t="shared" si="7"/>
        <v>0</v>
      </c>
      <c r="N48" s="219">
        <f t="shared" si="7"/>
        <v>0</v>
      </c>
      <c r="O48" s="219">
        <f t="shared" si="7"/>
        <v>2371215024</v>
      </c>
      <c r="P48" s="219">
        <f t="shared" si="7"/>
        <v>2336643987</v>
      </c>
      <c r="Q48" s="219">
        <f t="shared" si="7"/>
        <v>2352967183</v>
      </c>
      <c r="R48" s="219">
        <f t="shared" si="7"/>
        <v>2352967183</v>
      </c>
      <c r="S48" s="219">
        <f t="shared" si="7"/>
        <v>2326092012</v>
      </c>
      <c r="T48" s="219">
        <f t="shared" si="7"/>
        <v>2325926024</v>
      </c>
      <c r="U48" s="219">
        <f t="shared" si="7"/>
        <v>2318665225</v>
      </c>
      <c r="V48" s="219">
        <f t="shared" si="7"/>
        <v>2318665225</v>
      </c>
      <c r="W48" s="219">
        <f t="shared" si="7"/>
        <v>2318665225</v>
      </c>
      <c r="X48" s="219">
        <f t="shared" si="7"/>
        <v>2186885549</v>
      </c>
      <c r="Y48" s="219">
        <f t="shared" si="7"/>
        <v>131779676</v>
      </c>
      <c r="Z48" s="265">
        <f>+IF(X48&lt;&gt;0,+(Y48/X48)*100,0)</f>
        <v>6.025906388208522</v>
      </c>
      <c r="AA48" s="232">
        <f>SUM(AA45:AA47)</f>
        <v>2186885549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132969850</v>
      </c>
      <c r="D6" s="155"/>
      <c r="E6" s="59">
        <v>239067000</v>
      </c>
      <c r="F6" s="60">
        <v>132969853</v>
      </c>
      <c r="G6" s="60">
        <v>7061600</v>
      </c>
      <c r="H6" s="60">
        <v>5238246</v>
      </c>
      <c r="I6" s="60">
        <v>47582610</v>
      </c>
      <c r="J6" s="60">
        <v>59882456</v>
      </c>
      <c r="K6" s="60">
        <v>19757536</v>
      </c>
      <c r="L6" s="60">
        <v>14454298</v>
      </c>
      <c r="M6" s="60">
        <v>8023845</v>
      </c>
      <c r="N6" s="60">
        <v>42235679</v>
      </c>
      <c r="O6" s="60">
        <v>7021061</v>
      </c>
      <c r="P6" s="60">
        <v>9336088</v>
      </c>
      <c r="Q6" s="60">
        <v>7739408</v>
      </c>
      <c r="R6" s="60">
        <v>24096557</v>
      </c>
      <c r="S6" s="60">
        <v>5886945</v>
      </c>
      <c r="T6" s="60">
        <v>8036562</v>
      </c>
      <c r="U6" s="60">
        <v>11729624</v>
      </c>
      <c r="V6" s="60">
        <v>25653131</v>
      </c>
      <c r="W6" s="60">
        <v>151867823</v>
      </c>
      <c r="X6" s="60">
        <v>132969853</v>
      </c>
      <c r="Y6" s="60">
        <v>18897970</v>
      </c>
      <c r="Z6" s="140">
        <v>14.21</v>
      </c>
      <c r="AA6" s="62">
        <v>132969853</v>
      </c>
    </row>
    <row r="7" spans="1:27" ht="13.5">
      <c r="A7" s="249" t="s">
        <v>32</v>
      </c>
      <c r="B7" s="182"/>
      <c r="C7" s="155">
        <v>323077000</v>
      </c>
      <c r="D7" s="155"/>
      <c r="E7" s="59">
        <v>414583992</v>
      </c>
      <c r="F7" s="60">
        <v>323076794</v>
      </c>
      <c r="G7" s="60">
        <v>11029468</v>
      </c>
      <c r="H7" s="60">
        <v>10514518</v>
      </c>
      <c r="I7" s="60">
        <v>10113715</v>
      </c>
      <c r="J7" s="60">
        <v>31657701</v>
      </c>
      <c r="K7" s="60">
        <v>8732202</v>
      </c>
      <c r="L7" s="60">
        <v>8788613</v>
      </c>
      <c r="M7" s="60">
        <v>9250692</v>
      </c>
      <c r="N7" s="60">
        <v>26771507</v>
      </c>
      <c r="O7" s="60">
        <v>7205166</v>
      </c>
      <c r="P7" s="60">
        <v>8370869</v>
      </c>
      <c r="Q7" s="60">
        <v>9425775</v>
      </c>
      <c r="R7" s="60">
        <v>25001810</v>
      </c>
      <c r="S7" s="60">
        <v>8661297</v>
      </c>
      <c r="T7" s="60">
        <v>10022267</v>
      </c>
      <c r="U7" s="60">
        <v>10527086</v>
      </c>
      <c r="V7" s="60">
        <v>29210650</v>
      </c>
      <c r="W7" s="60">
        <v>112641668</v>
      </c>
      <c r="X7" s="60">
        <v>323076794</v>
      </c>
      <c r="Y7" s="60">
        <v>-210435126</v>
      </c>
      <c r="Z7" s="140">
        <v>-65.13</v>
      </c>
      <c r="AA7" s="62">
        <v>323076794</v>
      </c>
    </row>
    <row r="8" spans="1:27" ht="13.5">
      <c r="A8" s="249" t="s">
        <v>178</v>
      </c>
      <c r="B8" s="182"/>
      <c r="C8" s="155"/>
      <c r="D8" s="155"/>
      <c r="E8" s="59">
        <v>56879988</v>
      </c>
      <c r="F8" s="60"/>
      <c r="G8" s="60">
        <v>70436167</v>
      </c>
      <c r="H8" s="60">
        <v>47600154</v>
      </c>
      <c r="I8" s="60">
        <v>33855573</v>
      </c>
      <c r="J8" s="60">
        <v>151891894</v>
      </c>
      <c r="K8" s="60">
        <v>57175283</v>
      </c>
      <c r="L8" s="60">
        <v>30184889</v>
      </c>
      <c r="M8" s="60">
        <v>33558827</v>
      </c>
      <c r="N8" s="60">
        <v>120918999</v>
      </c>
      <c r="O8" s="60">
        <v>41961317</v>
      </c>
      <c r="P8" s="60">
        <v>23255595</v>
      </c>
      <c r="Q8" s="60">
        <v>1577178</v>
      </c>
      <c r="R8" s="60">
        <v>66794090</v>
      </c>
      <c r="S8" s="60">
        <v>26468630</v>
      </c>
      <c r="T8" s="60">
        <v>27730041</v>
      </c>
      <c r="U8" s="60">
        <v>21695979</v>
      </c>
      <c r="V8" s="60">
        <v>75894650</v>
      </c>
      <c r="W8" s="60">
        <v>415499633</v>
      </c>
      <c r="X8" s="60"/>
      <c r="Y8" s="60">
        <v>415499633</v>
      </c>
      <c r="Z8" s="140"/>
      <c r="AA8" s="62"/>
    </row>
    <row r="9" spans="1:27" ht="13.5">
      <c r="A9" s="249" t="s">
        <v>179</v>
      </c>
      <c r="B9" s="182"/>
      <c r="C9" s="155">
        <v>223018290</v>
      </c>
      <c r="D9" s="155"/>
      <c r="E9" s="59">
        <v>267014000</v>
      </c>
      <c r="F9" s="60">
        <v>223018500</v>
      </c>
      <c r="G9" s="60">
        <v>105281915</v>
      </c>
      <c r="H9" s="60">
        <v>1551001</v>
      </c>
      <c r="I9" s="60">
        <v>532956</v>
      </c>
      <c r="J9" s="60">
        <v>107365872</v>
      </c>
      <c r="K9" s="60"/>
      <c r="L9" s="60">
        <v>83737000</v>
      </c>
      <c r="M9" s="60">
        <v>71570</v>
      </c>
      <c r="N9" s="60">
        <v>83808570</v>
      </c>
      <c r="O9" s="60">
        <v>1424929</v>
      </c>
      <c r="P9" s="60">
        <v>608751</v>
      </c>
      <c r="Q9" s="60">
        <v>63892263</v>
      </c>
      <c r="R9" s="60">
        <v>65925943</v>
      </c>
      <c r="S9" s="60">
        <v>99744</v>
      </c>
      <c r="T9" s="60"/>
      <c r="U9" s="60"/>
      <c r="V9" s="60">
        <v>99744</v>
      </c>
      <c r="W9" s="60">
        <v>257200129</v>
      </c>
      <c r="X9" s="60">
        <v>223018500</v>
      </c>
      <c r="Y9" s="60">
        <v>34181629</v>
      </c>
      <c r="Z9" s="140">
        <v>15.33</v>
      </c>
      <c r="AA9" s="62">
        <v>223018500</v>
      </c>
    </row>
    <row r="10" spans="1:27" ht="13.5">
      <c r="A10" s="249" t="s">
        <v>180</v>
      </c>
      <c r="B10" s="182"/>
      <c r="C10" s="155">
        <v>75573465</v>
      </c>
      <c r="D10" s="155"/>
      <c r="E10" s="59">
        <v>316515996</v>
      </c>
      <c r="F10" s="60">
        <v>75573465</v>
      </c>
      <c r="G10" s="60">
        <v>11392055</v>
      </c>
      <c r="H10" s="60">
        <v>21448889</v>
      </c>
      <c r="I10" s="60">
        <v>11552545</v>
      </c>
      <c r="J10" s="60">
        <v>44393489</v>
      </c>
      <c r="K10" s="60">
        <v>12991517</v>
      </c>
      <c r="L10" s="60">
        <v>13519475</v>
      </c>
      <c r="M10" s="60">
        <v>15693709</v>
      </c>
      <c r="N10" s="60">
        <v>42204701</v>
      </c>
      <c r="O10" s="60">
        <v>7797652</v>
      </c>
      <c r="P10" s="60">
        <v>12190909</v>
      </c>
      <c r="Q10" s="60">
        <v>24244897</v>
      </c>
      <c r="R10" s="60">
        <v>44233458</v>
      </c>
      <c r="S10" s="60">
        <v>13632018</v>
      </c>
      <c r="T10" s="60">
        <v>22714518</v>
      </c>
      <c r="U10" s="60">
        <v>38998871</v>
      </c>
      <c r="V10" s="60">
        <v>75345407</v>
      </c>
      <c r="W10" s="60">
        <v>206177055</v>
      </c>
      <c r="X10" s="60">
        <v>75573465</v>
      </c>
      <c r="Y10" s="60">
        <v>130603590</v>
      </c>
      <c r="Z10" s="140">
        <v>172.82</v>
      </c>
      <c r="AA10" s="62">
        <v>75573465</v>
      </c>
    </row>
    <row r="11" spans="1:27" ht="13.5">
      <c r="A11" s="249" t="s">
        <v>181</v>
      </c>
      <c r="B11" s="182"/>
      <c r="C11" s="155">
        <v>4407534</v>
      </c>
      <c r="D11" s="155"/>
      <c r="E11" s="59">
        <v>38060004</v>
      </c>
      <c r="F11" s="60">
        <v>4407534</v>
      </c>
      <c r="G11" s="60">
        <v>35279</v>
      </c>
      <c r="H11" s="60">
        <v>220323</v>
      </c>
      <c r="I11" s="60">
        <v>67493</v>
      </c>
      <c r="J11" s="60">
        <v>323095</v>
      </c>
      <c r="K11" s="60">
        <v>54991</v>
      </c>
      <c r="L11" s="60">
        <v>37739</v>
      </c>
      <c r="M11" s="60">
        <v>87421</v>
      </c>
      <c r="N11" s="60">
        <v>180151</v>
      </c>
      <c r="O11" s="60">
        <v>49416</v>
      </c>
      <c r="P11" s="60">
        <v>31333</v>
      </c>
      <c r="Q11" s="60">
        <v>31736</v>
      </c>
      <c r="R11" s="60">
        <v>112485</v>
      </c>
      <c r="S11" s="60">
        <v>73619</v>
      </c>
      <c r="T11" s="60">
        <v>27809</v>
      </c>
      <c r="U11" s="60">
        <v>35437</v>
      </c>
      <c r="V11" s="60">
        <v>136865</v>
      </c>
      <c r="W11" s="60">
        <v>752596</v>
      </c>
      <c r="X11" s="60">
        <v>4407534</v>
      </c>
      <c r="Y11" s="60">
        <v>-3654938</v>
      </c>
      <c r="Z11" s="140">
        <v>-82.92</v>
      </c>
      <c r="AA11" s="62">
        <v>4407534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-633268529</v>
      </c>
      <c r="D14" s="155"/>
      <c r="E14" s="59">
        <v>-826980000</v>
      </c>
      <c r="F14" s="60">
        <v>-661337368</v>
      </c>
      <c r="G14" s="60">
        <v>-204219540</v>
      </c>
      <c r="H14" s="60">
        <v>-71719049</v>
      </c>
      <c r="I14" s="60">
        <v>-260359393</v>
      </c>
      <c r="J14" s="60">
        <v>-536297982</v>
      </c>
      <c r="K14" s="60">
        <v>-107786959</v>
      </c>
      <c r="L14" s="60">
        <v>-99328728</v>
      </c>
      <c r="M14" s="60">
        <v>-101336882</v>
      </c>
      <c r="N14" s="60">
        <v>-308452569</v>
      </c>
      <c r="O14" s="60">
        <v>-56862363</v>
      </c>
      <c r="P14" s="60">
        <v>-50086033</v>
      </c>
      <c r="Q14" s="60">
        <v>-122667581</v>
      </c>
      <c r="R14" s="60">
        <v>-229615977</v>
      </c>
      <c r="S14" s="60">
        <v>-54374154</v>
      </c>
      <c r="T14" s="60">
        <v>-59176172</v>
      </c>
      <c r="U14" s="60">
        <v>-83184544</v>
      </c>
      <c r="V14" s="60">
        <v>-196734870</v>
      </c>
      <c r="W14" s="60">
        <v>-1271101398</v>
      </c>
      <c r="X14" s="60">
        <v>-661337368</v>
      </c>
      <c r="Y14" s="60">
        <v>-609764030</v>
      </c>
      <c r="Z14" s="140">
        <v>92.2</v>
      </c>
      <c r="AA14" s="62">
        <v>-661337368</v>
      </c>
    </row>
    <row r="15" spans="1:27" ht="13.5">
      <c r="A15" s="249" t="s">
        <v>40</v>
      </c>
      <c r="B15" s="182"/>
      <c r="C15" s="155">
        <v>-16289902</v>
      </c>
      <c r="D15" s="155"/>
      <c r="E15" s="59">
        <v>-5400000</v>
      </c>
      <c r="F15" s="60">
        <v>-16290000</v>
      </c>
      <c r="G15" s="60"/>
      <c r="H15" s="60"/>
      <c r="I15" s="60">
        <v>-204706</v>
      </c>
      <c r="J15" s="60">
        <v>-204706</v>
      </c>
      <c r="K15" s="60"/>
      <c r="L15" s="60"/>
      <c r="M15" s="60">
        <v>-1807548</v>
      </c>
      <c r="N15" s="60">
        <v>-1807548</v>
      </c>
      <c r="O15" s="60"/>
      <c r="P15" s="60"/>
      <c r="Q15" s="60">
        <v>-352934</v>
      </c>
      <c r="R15" s="60">
        <v>-352934</v>
      </c>
      <c r="S15" s="60">
        <v>-254944</v>
      </c>
      <c r="T15" s="60">
        <v>-5045463</v>
      </c>
      <c r="U15" s="60">
        <v>-1631470</v>
      </c>
      <c r="V15" s="60">
        <v>-6931877</v>
      </c>
      <c r="W15" s="60">
        <v>-9297065</v>
      </c>
      <c r="X15" s="60">
        <v>-16290000</v>
      </c>
      <c r="Y15" s="60">
        <v>6992935</v>
      </c>
      <c r="Z15" s="140">
        <v>-42.93</v>
      </c>
      <c r="AA15" s="62">
        <v>-16290000</v>
      </c>
    </row>
    <row r="16" spans="1:27" ht="13.5">
      <c r="A16" s="249" t="s">
        <v>42</v>
      </c>
      <c r="B16" s="182"/>
      <c r="C16" s="155">
        <v>-29614009</v>
      </c>
      <c r="D16" s="155"/>
      <c r="E16" s="59">
        <v>-24000000</v>
      </c>
      <c r="F16" s="60"/>
      <c r="G16" s="60">
        <v>-1013944</v>
      </c>
      <c r="H16" s="60">
        <v>-718971</v>
      </c>
      <c r="I16" s="60">
        <v>-282382</v>
      </c>
      <c r="J16" s="60">
        <v>-2015297</v>
      </c>
      <c r="K16" s="60">
        <v>-8222992</v>
      </c>
      <c r="L16" s="60">
        <v>-997292</v>
      </c>
      <c r="M16" s="60">
        <v>-1207648</v>
      </c>
      <c r="N16" s="60">
        <v>-10427932</v>
      </c>
      <c r="O16" s="60">
        <v>-16392525</v>
      </c>
      <c r="P16" s="60">
        <v>-1831149</v>
      </c>
      <c r="Q16" s="60">
        <v>13754663</v>
      </c>
      <c r="R16" s="60">
        <v>-4469011</v>
      </c>
      <c r="S16" s="60">
        <v>-2300189</v>
      </c>
      <c r="T16" s="60">
        <v>-1800634</v>
      </c>
      <c r="U16" s="60">
        <v>-42168</v>
      </c>
      <c r="V16" s="60">
        <v>-4142991</v>
      </c>
      <c r="W16" s="60">
        <v>-21055231</v>
      </c>
      <c r="X16" s="60"/>
      <c r="Y16" s="60">
        <v>-21055231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79873699</v>
      </c>
      <c r="D17" s="168">
        <f t="shared" si="0"/>
        <v>0</v>
      </c>
      <c r="E17" s="72">
        <f t="shared" si="0"/>
        <v>475740980</v>
      </c>
      <c r="F17" s="73">
        <f t="shared" si="0"/>
        <v>81418778</v>
      </c>
      <c r="G17" s="73">
        <f t="shared" si="0"/>
        <v>3000</v>
      </c>
      <c r="H17" s="73">
        <f t="shared" si="0"/>
        <v>14135111</v>
      </c>
      <c r="I17" s="73">
        <f t="shared" si="0"/>
        <v>-157141589</v>
      </c>
      <c r="J17" s="73">
        <f t="shared" si="0"/>
        <v>-143003478</v>
      </c>
      <c r="K17" s="73">
        <f t="shared" si="0"/>
        <v>-17298422</v>
      </c>
      <c r="L17" s="73">
        <f t="shared" si="0"/>
        <v>50395994</v>
      </c>
      <c r="M17" s="73">
        <f t="shared" si="0"/>
        <v>-37666014</v>
      </c>
      <c r="N17" s="73">
        <f t="shared" si="0"/>
        <v>-4568442</v>
      </c>
      <c r="O17" s="73">
        <f t="shared" si="0"/>
        <v>-7795347</v>
      </c>
      <c r="P17" s="73">
        <f t="shared" si="0"/>
        <v>1876363</v>
      </c>
      <c r="Q17" s="73">
        <f t="shared" si="0"/>
        <v>-2354595</v>
      </c>
      <c r="R17" s="73">
        <f t="shared" si="0"/>
        <v>-8273579</v>
      </c>
      <c r="S17" s="73">
        <f t="shared" si="0"/>
        <v>-2107034</v>
      </c>
      <c r="T17" s="73">
        <f t="shared" si="0"/>
        <v>2508928</v>
      </c>
      <c r="U17" s="73">
        <f t="shared" si="0"/>
        <v>-1871185</v>
      </c>
      <c r="V17" s="73">
        <f t="shared" si="0"/>
        <v>-1469291</v>
      </c>
      <c r="W17" s="73">
        <f t="shared" si="0"/>
        <v>-157314790</v>
      </c>
      <c r="X17" s="73">
        <f t="shared" si="0"/>
        <v>81418778</v>
      </c>
      <c r="Y17" s="73">
        <f t="shared" si="0"/>
        <v>-238733568</v>
      </c>
      <c r="Z17" s="170">
        <f>+IF(X17&lt;&gt;0,+(Y17/X17)*100,0)</f>
        <v>-293.2168399776278</v>
      </c>
      <c r="AA17" s="74">
        <f>SUM(AA6:AA16)</f>
        <v>81418778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>
        <v>-150839921</v>
      </c>
      <c r="H21" s="159">
        <v>1974193</v>
      </c>
      <c r="I21" s="159"/>
      <c r="J21" s="60">
        <v>-148865728</v>
      </c>
      <c r="K21" s="159"/>
      <c r="L21" s="159">
        <v>1140130</v>
      </c>
      <c r="M21" s="60"/>
      <c r="N21" s="159">
        <v>1140130</v>
      </c>
      <c r="O21" s="159"/>
      <c r="P21" s="159"/>
      <c r="Q21" s="60"/>
      <c r="R21" s="159"/>
      <c r="S21" s="159"/>
      <c r="T21" s="60"/>
      <c r="U21" s="159"/>
      <c r="V21" s="159"/>
      <c r="W21" s="159">
        <v>-147725598</v>
      </c>
      <c r="X21" s="60"/>
      <c r="Y21" s="159">
        <v>-147725598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>
        <v>207742965</v>
      </c>
      <c r="H22" s="60"/>
      <c r="I22" s="60"/>
      <c r="J22" s="60">
        <v>207742965</v>
      </c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>
        <v>207742965</v>
      </c>
      <c r="X22" s="60"/>
      <c r="Y22" s="60">
        <v>207742965</v>
      </c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>
        <v>10655582</v>
      </c>
      <c r="H23" s="159">
        <v>-6930099</v>
      </c>
      <c r="I23" s="159">
        <v>126403170</v>
      </c>
      <c r="J23" s="60">
        <v>130128653</v>
      </c>
      <c r="K23" s="159"/>
      <c r="L23" s="159"/>
      <c r="M23" s="60">
        <v>4550184</v>
      </c>
      <c r="N23" s="159">
        <v>4550184</v>
      </c>
      <c r="O23" s="159"/>
      <c r="P23" s="159"/>
      <c r="Q23" s="60"/>
      <c r="R23" s="159"/>
      <c r="S23" s="159"/>
      <c r="T23" s="60"/>
      <c r="U23" s="159"/>
      <c r="V23" s="159"/>
      <c r="W23" s="159">
        <v>134678837</v>
      </c>
      <c r="X23" s="60"/>
      <c r="Y23" s="159">
        <v>134678837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-28016352</v>
      </c>
      <c r="H24" s="60">
        <v>-632394</v>
      </c>
      <c r="I24" s="60">
        <v>-5825809</v>
      </c>
      <c r="J24" s="60">
        <v>-34474555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-34474555</v>
      </c>
      <c r="X24" s="60"/>
      <c r="Y24" s="60">
        <v>-34474555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-160373714</v>
      </c>
      <c r="D26" s="155"/>
      <c r="E26" s="59">
        <v>-318318996</v>
      </c>
      <c r="F26" s="60">
        <v>-160373714</v>
      </c>
      <c r="G26" s="60">
        <v>-472364</v>
      </c>
      <c r="H26" s="60">
        <v>-80481</v>
      </c>
      <c r="I26" s="60">
        <v>-1725412</v>
      </c>
      <c r="J26" s="60">
        <v>-2278257</v>
      </c>
      <c r="K26" s="60">
        <v>-631827</v>
      </c>
      <c r="L26" s="60">
        <v>-2143303</v>
      </c>
      <c r="M26" s="60">
        <v>-1799612</v>
      </c>
      <c r="N26" s="60">
        <v>-4574742</v>
      </c>
      <c r="O26" s="60">
        <v>1984602</v>
      </c>
      <c r="P26" s="60">
        <v>709225</v>
      </c>
      <c r="Q26" s="60">
        <v>-515914</v>
      </c>
      <c r="R26" s="60">
        <v>2177913</v>
      </c>
      <c r="S26" s="60">
        <v>-682896</v>
      </c>
      <c r="T26" s="60">
        <v>230335</v>
      </c>
      <c r="U26" s="60">
        <v>-2435311</v>
      </c>
      <c r="V26" s="60">
        <v>-2887872</v>
      </c>
      <c r="W26" s="60">
        <v>-7562958</v>
      </c>
      <c r="X26" s="60">
        <v>-160373714</v>
      </c>
      <c r="Y26" s="60">
        <v>152810756</v>
      </c>
      <c r="Z26" s="140">
        <v>-95.28</v>
      </c>
      <c r="AA26" s="62">
        <v>-160373714</v>
      </c>
    </row>
    <row r="27" spans="1:27" ht="13.5">
      <c r="A27" s="250" t="s">
        <v>192</v>
      </c>
      <c r="B27" s="251"/>
      <c r="C27" s="168">
        <f aca="true" t="shared" si="1" ref="C27:Y27">SUM(C21:C26)</f>
        <v>-160373714</v>
      </c>
      <c r="D27" s="168">
        <f>SUM(D21:D26)</f>
        <v>0</v>
      </c>
      <c r="E27" s="72">
        <f t="shared" si="1"/>
        <v>-318318996</v>
      </c>
      <c r="F27" s="73">
        <f t="shared" si="1"/>
        <v>-160373714</v>
      </c>
      <c r="G27" s="73">
        <f t="shared" si="1"/>
        <v>39069910</v>
      </c>
      <c r="H27" s="73">
        <f t="shared" si="1"/>
        <v>-5668781</v>
      </c>
      <c r="I27" s="73">
        <f t="shared" si="1"/>
        <v>118851949</v>
      </c>
      <c r="J27" s="73">
        <f t="shared" si="1"/>
        <v>152253078</v>
      </c>
      <c r="K27" s="73">
        <f t="shared" si="1"/>
        <v>-631827</v>
      </c>
      <c r="L27" s="73">
        <f t="shared" si="1"/>
        <v>-1003173</v>
      </c>
      <c r="M27" s="73">
        <f t="shared" si="1"/>
        <v>2750572</v>
      </c>
      <c r="N27" s="73">
        <f t="shared" si="1"/>
        <v>1115572</v>
      </c>
      <c r="O27" s="73">
        <f t="shared" si="1"/>
        <v>1984602</v>
      </c>
      <c r="P27" s="73">
        <f t="shared" si="1"/>
        <v>709225</v>
      </c>
      <c r="Q27" s="73">
        <f t="shared" si="1"/>
        <v>-515914</v>
      </c>
      <c r="R27" s="73">
        <f t="shared" si="1"/>
        <v>2177913</v>
      </c>
      <c r="S27" s="73">
        <f t="shared" si="1"/>
        <v>-682896</v>
      </c>
      <c r="T27" s="73">
        <f t="shared" si="1"/>
        <v>230335</v>
      </c>
      <c r="U27" s="73">
        <f t="shared" si="1"/>
        <v>-2435311</v>
      </c>
      <c r="V27" s="73">
        <f t="shared" si="1"/>
        <v>-2887872</v>
      </c>
      <c r="W27" s="73">
        <f t="shared" si="1"/>
        <v>152658691</v>
      </c>
      <c r="X27" s="73">
        <f t="shared" si="1"/>
        <v>-160373714</v>
      </c>
      <c r="Y27" s="73">
        <f t="shared" si="1"/>
        <v>313032405</v>
      </c>
      <c r="Z27" s="170">
        <f>+IF(X27&lt;&gt;0,+(Y27/X27)*100,0)</f>
        <v>-195.18934692751458</v>
      </c>
      <c r="AA27" s="74">
        <f>SUM(AA21:AA26)</f>
        <v>-160373714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1153256</v>
      </c>
      <c r="H33" s="159">
        <v>2513556</v>
      </c>
      <c r="I33" s="159">
        <v>3897791</v>
      </c>
      <c r="J33" s="159">
        <v>7564603</v>
      </c>
      <c r="K33" s="60">
        <v>-8159</v>
      </c>
      <c r="L33" s="60"/>
      <c r="M33" s="60">
        <v>-57657</v>
      </c>
      <c r="N33" s="60">
        <v>-65816</v>
      </c>
      <c r="O33" s="159"/>
      <c r="P33" s="159"/>
      <c r="Q33" s="159"/>
      <c r="R33" s="60"/>
      <c r="S33" s="60"/>
      <c r="T33" s="60"/>
      <c r="U33" s="60"/>
      <c r="V33" s="159"/>
      <c r="W33" s="159">
        <v>7498787</v>
      </c>
      <c r="X33" s="159"/>
      <c r="Y33" s="60">
        <v>7498787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-7784000</v>
      </c>
      <c r="D35" s="155"/>
      <c r="E35" s="59">
        <v>-6508000</v>
      </c>
      <c r="F35" s="60">
        <v>-9328764</v>
      </c>
      <c r="G35" s="60"/>
      <c r="H35" s="60"/>
      <c r="I35" s="60">
        <v>-580200</v>
      </c>
      <c r="J35" s="60">
        <v>-580200</v>
      </c>
      <c r="K35" s="60"/>
      <c r="L35" s="60"/>
      <c r="M35" s="60">
        <v>-2070172</v>
      </c>
      <c r="N35" s="60">
        <v>-2070172</v>
      </c>
      <c r="O35" s="60"/>
      <c r="P35" s="60"/>
      <c r="Q35" s="60"/>
      <c r="R35" s="60"/>
      <c r="S35" s="60"/>
      <c r="T35" s="60"/>
      <c r="U35" s="60">
        <v>-1631435</v>
      </c>
      <c r="V35" s="60">
        <v>-1631435</v>
      </c>
      <c r="W35" s="60">
        <v>-4281807</v>
      </c>
      <c r="X35" s="60">
        <v>-9328764</v>
      </c>
      <c r="Y35" s="60">
        <v>5046957</v>
      </c>
      <c r="Z35" s="140">
        <v>-54.1</v>
      </c>
      <c r="AA35" s="62">
        <v>-9328764</v>
      </c>
    </row>
    <row r="36" spans="1:27" ht="13.5">
      <c r="A36" s="250" t="s">
        <v>198</v>
      </c>
      <c r="B36" s="251"/>
      <c r="C36" s="168">
        <f aca="true" t="shared" si="2" ref="C36:Y36">SUM(C31:C35)</f>
        <v>-7784000</v>
      </c>
      <c r="D36" s="168">
        <f>SUM(D31:D35)</f>
        <v>0</v>
      </c>
      <c r="E36" s="72">
        <f t="shared" si="2"/>
        <v>-6508000</v>
      </c>
      <c r="F36" s="73">
        <f t="shared" si="2"/>
        <v>-9328764</v>
      </c>
      <c r="G36" s="73">
        <f t="shared" si="2"/>
        <v>1153256</v>
      </c>
      <c r="H36" s="73">
        <f t="shared" si="2"/>
        <v>2513556</v>
      </c>
      <c r="I36" s="73">
        <f t="shared" si="2"/>
        <v>3317591</v>
      </c>
      <c r="J36" s="73">
        <f t="shared" si="2"/>
        <v>6984403</v>
      </c>
      <c r="K36" s="73">
        <f t="shared" si="2"/>
        <v>-8159</v>
      </c>
      <c r="L36" s="73">
        <f t="shared" si="2"/>
        <v>0</v>
      </c>
      <c r="M36" s="73">
        <f t="shared" si="2"/>
        <v>-2127829</v>
      </c>
      <c r="N36" s="73">
        <f t="shared" si="2"/>
        <v>-2135988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-1631435</v>
      </c>
      <c r="V36" s="73">
        <f t="shared" si="2"/>
        <v>-1631435</v>
      </c>
      <c r="W36" s="73">
        <f t="shared" si="2"/>
        <v>3216980</v>
      </c>
      <c r="X36" s="73">
        <f t="shared" si="2"/>
        <v>-9328764</v>
      </c>
      <c r="Y36" s="73">
        <f t="shared" si="2"/>
        <v>12545744</v>
      </c>
      <c r="Z36" s="170">
        <f>+IF(X36&lt;&gt;0,+(Y36/X36)*100,0)</f>
        <v>-134.48452549555333</v>
      </c>
      <c r="AA36" s="74">
        <f>SUM(AA31:AA35)</f>
        <v>-9328764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-88284015</v>
      </c>
      <c r="D38" s="153">
        <f>+D17+D27+D36</f>
        <v>0</v>
      </c>
      <c r="E38" s="99">
        <f t="shared" si="3"/>
        <v>150913984</v>
      </c>
      <c r="F38" s="100">
        <f t="shared" si="3"/>
        <v>-88283700</v>
      </c>
      <c r="G38" s="100">
        <f t="shared" si="3"/>
        <v>40226166</v>
      </c>
      <c r="H38" s="100">
        <f t="shared" si="3"/>
        <v>10979886</v>
      </c>
      <c r="I38" s="100">
        <f t="shared" si="3"/>
        <v>-34972049</v>
      </c>
      <c r="J38" s="100">
        <f t="shared" si="3"/>
        <v>16234003</v>
      </c>
      <c r="K38" s="100">
        <f t="shared" si="3"/>
        <v>-17938408</v>
      </c>
      <c r="L38" s="100">
        <f t="shared" si="3"/>
        <v>49392821</v>
      </c>
      <c r="M38" s="100">
        <f t="shared" si="3"/>
        <v>-37043271</v>
      </c>
      <c r="N38" s="100">
        <f t="shared" si="3"/>
        <v>-5588858</v>
      </c>
      <c r="O38" s="100">
        <f t="shared" si="3"/>
        <v>-5810745</v>
      </c>
      <c r="P38" s="100">
        <f t="shared" si="3"/>
        <v>2585588</v>
      </c>
      <c r="Q38" s="100">
        <f t="shared" si="3"/>
        <v>-2870509</v>
      </c>
      <c r="R38" s="100">
        <f t="shared" si="3"/>
        <v>-6095666</v>
      </c>
      <c r="S38" s="100">
        <f t="shared" si="3"/>
        <v>-2789930</v>
      </c>
      <c r="T38" s="100">
        <f t="shared" si="3"/>
        <v>2739263</v>
      </c>
      <c r="U38" s="100">
        <f t="shared" si="3"/>
        <v>-5937931</v>
      </c>
      <c r="V38" s="100">
        <f t="shared" si="3"/>
        <v>-5988598</v>
      </c>
      <c r="W38" s="100">
        <f t="shared" si="3"/>
        <v>-1439119</v>
      </c>
      <c r="X38" s="100">
        <f t="shared" si="3"/>
        <v>-88283700</v>
      </c>
      <c r="Y38" s="100">
        <f t="shared" si="3"/>
        <v>86844581</v>
      </c>
      <c r="Z38" s="137">
        <f>+IF(X38&lt;&gt;0,+(Y38/X38)*100,0)</f>
        <v>-98.36989274350758</v>
      </c>
      <c r="AA38" s="102">
        <f>+AA17+AA27+AA36</f>
        <v>-88283700</v>
      </c>
    </row>
    <row r="39" spans="1:27" ht="13.5">
      <c r="A39" s="249" t="s">
        <v>200</v>
      </c>
      <c r="B39" s="182"/>
      <c r="C39" s="153">
        <v>128546454</v>
      </c>
      <c r="D39" s="153"/>
      <c r="E39" s="99">
        <v>77044000</v>
      </c>
      <c r="F39" s="100">
        <v>128546454</v>
      </c>
      <c r="G39" s="100">
        <v>7645320</v>
      </c>
      <c r="H39" s="100">
        <v>47871486</v>
      </c>
      <c r="I39" s="100">
        <v>58851372</v>
      </c>
      <c r="J39" s="100">
        <v>7645320</v>
      </c>
      <c r="K39" s="100">
        <v>23879323</v>
      </c>
      <c r="L39" s="100">
        <v>5940915</v>
      </c>
      <c r="M39" s="100">
        <v>55333736</v>
      </c>
      <c r="N39" s="100">
        <v>23879323</v>
      </c>
      <c r="O39" s="100">
        <v>18290465</v>
      </c>
      <c r="P39" s="100">
        <v>12479720</v>
      </c>
      <c r="Q39" s="100">
        <v>15065308</v>
      </c>
      <c r="R39" s="100">
        <v>18290465</v>
      </c>
      <c r="S39" s="100">
        <v>12194799</v>
      </c>
      <c r="T39" s="100">
        <v>9404869</v>
      </c>
      <c r="U39" s="100">
        <v>12144132</v>
      </c>
      <c r="V39" s="100">
        <v>12194799</v>
      </c>
      <c r="W39" s="100">
        <v>7645320</v>
      </c>
      <c r="X39" s="100">
        <v>128546454</v>
      </c>
      <c r="Y39" s="100">
        <v>-120901134</v>
      </c>
      <c r="Z39" s="137">
        <v>-94.05</v>
      </c>
      <c r="AA39" s="102">
        <v>128546454</v>
      </c>
    </row>
    <row r="40" spans="1:27" ht="13.5">
      <c r="A40" s="269" t="s">
        <v>201</v>
      </c>
      <c r="B40" s="256"/>
      <c r="C40" s="257">
        <v>40262439</v>
      </c>
      <c r="D40" s="257"/>
      <c r="E40" s="258">
        <v>227957984</v>
      </c>
      <c r="F40" s="259">
        <v>40262754</v>
      </c>
      <c r="G40" s="259">
        <v>47871486</v>
      </c>
      <c r="H40" s="259">
        <v>58851372</v>
      </c>
      <c r="I40" s="259">
        <v>23879323</v>
      </c>
      <c r="J40" s="259">
        <v>23879323</v>
      </c>
      <c r="K40" s="259">
        <v>5940915</v>
      </c>
      <c r="L40" s="259">
        <v>55333736</v>
      </c>
      <c r="M40" s="259">
        <v>18290465</v>
      </c>
      <c r="N40" s="259">
        <v>18290465</v>
      </c>
      <c r="O40" s="259">
        <v>12479720</v>
      </c>
      <c r="P40" s="259">
        <v>15065308</v>
      </c>
      <c r="Q40" s="259">
        <v>12194799</v>
      </c>
      <c r="R40" s="259">
        <v>12479720</v>
      </c>
      <c r="S40" s="259">
        <v>9404869</v>
      </c>
      <c r="T40" s="259">
        <v>12144132</v>
      </c>
      <c r="U40" s="259">
        <v>6206201</v>
      </c>
      <c r="V40" s="259">
        <v>6206201</v>
      </c>
      <c r="W40" s="259">
        <v>6206201</v>
      </c>
      <c r="X40" s="259">
        <v>40262754</v>
      </c>
      <c r="Y40" s="259">
        <v>-34056553</v>
      </c>
      <c r="Z40" s="260">
        <v>-84.59</v>
      </c>
      <c r="AA40" s="261">
        <v>40262754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158416893</v>
      </c>
      <c r="D5" s="200">
        <f t="shared" si="0"/>
        <v>0</v>
      </c>
      <c r="E5" s="106">
        <f t="shared" si="0"/>
        <v>140422256</v>
      </c>
      <c r="F5" s="106">
        <f t="shared" si="0"/>
        <v>326690152</v>
      </c>
      <c r="G5" s="106">
        <f t="shared" si="0"/>
        <v>12729003</v>
      </c>
      <c r="H5" s="106">
        <f t="shared" si="0"/>
        <v>18769375</v>
      </c>
      <c r="I5" s="106">
        <f t="shared" si="0"/>
        <v>12720033</v>
      </c>
      <c r="J5" s="106">
        <f t="shared" si="0"/>
        <v>44218411</v>
      </c>
      <c r="K5" s="106">
        <f t="shared" si="0"/>
        <v>14290060</v>
      </c>
      <c r="L5" s="106">
        <f t="shared" si="0"/>
        <v>9374412</v>
      </c>
      <c r="M5" s="106">
        <f t="shared" si="0"/>
        <v>23117184</v>
      </c>
      <c r="N5" s="106">
        <f t="shared" si="0"/>
        <v>46781656</v>
      </c>
      <c r="O5" s="106">
        <f t="shared" si="0"/>
        <v>8452567</v>
      </c>
      <c r="P5" s="106">
        <f t="shared" si="0"/>
        <v>2735108</v>
      </c>
      <c r="Q5" s="106">
        <f t="shared" si="0"/>
        <v>20351505</v>
      </c>
      <c r="R5" s="106">
        <f t="shared" si="0"/>
        <v>31539180</v>
      </c>
      <c r="S5" s="106">
        <f t="shared" si="0"/>
        <v>25348348</v>
      </c>
      <c r="T5" s="106">
        <f t="shared" si="0"/>
        <v>11916620</v>
      </c>
      <c r="U5" s="106">
        <f t="shared" si="0"/>
        <v>31654431</v>
      </c>
      <c r="V5" s="106">
        <f t="shared" si="0"/>
        <v>68919399</v>
      </c>
      <c r="W5" s="106">
        <f t="shared" si="0"/>
        <v>191458646</v>
      </c>
      <c r="X5" s="106">
        <f t="shared" si="0"/>
        <v>326690152</v>
      </c>
      <c r="Y5" s="106">
        <f t="shared" si="0"/>
        <v>-135231506</v>
      </c>
      <c r="Z5" s="201">
        <f>+IF(X5&lt;&gt;0,+(Y5/X5)*100,0)</f>
        <v>-41.39442379028309</v>
      </c>
      <c r="AA5" s="199">
        <f>SUM(AA11:AA18)</f>
        <v>326690152</v>
      </c>
    </row>
    <row r="6" spans="1:27" ht="13.5">
      <c r="A6" s="291" t="s">
        <v>205</v>
      </c>
      <c r="B6" s="142"/>
      <c r="C6" s="62">
        <v>146856956</v>
      </c>
      <c r="D6" s="156"/>
      <c r="E6" s="60"/>
      <c r="F6" s="60">
        <v>79481750</v>
      </c>
      <c r="G6" s="60">
        <v>326262</v>
      </c>
      <c r="H6" s="60">
        <v>3620675</v>
      </c>
      <c r="I6" s="60">
        <v>5170550</v>
      </c>
      <c r="J6" s="60">
        <v>9117487</v>
      </c>
      <c r="K6" s="60">
        <v>6233676</v>
      </c>
      <c r="L6" s="60">
        <v>4774224</v>
      </c>
      <c r="M6" s="60">
        <v>6151578</v>
      </c>
      <c r="N6" s="60">
        <v>17159478</v>
      </c>
      <c r="O6" s="60">
        <v>3441102</v>
      </c>
      <c r="P6" s="60">
        <v>4121300</v>
      </c>
      <c r="Q6" s="60">
        <v>6420458</v>
      </c>
      <c r="R6" s="60">
        <v>13982860</v>
      </c>
      <c r="S6" s="60">
        <v>7214604</v>
      </c>
      <c r="T6" s="60">
        <v>3679493</v>
      </c>
      <c r="U6" s="60">
        <v>9006757</v>
      </c>
      <c r="V6" s="60">
        <v>19900854</v>
      </c>
      <c r="W6" s="60">
        <v>60160679</v>
      </c>
      <c r="X6" s="60">
        <v>79481750</v>
      </c>
      <c r="Y6" s="60">
        <v>-19321071</v>
      </c>
      <c r="Z6" s="140">
        <v>-24.31</v>
      </c>
      <c r="AA6" s="155">
        <v>79481750</v>
      </c>
    </row>
    <row r="7" spans="1:27" ht="13.5">
      <c r="A7" s="291" t="s">
        <v>206</v>
      </c>
      <c r="B7" s="142"/>
      <c r="C7" s="62">
        <v>4269012</v>
      </c>
      <c r="D7" s="156"/>
      <c r="E7" s="60">
        <v>120000000</v>
      </c>
      <c r="F7" s="60">
        <v>122586430</v>
      </c>
      <c r="G7" s="60">
        <v>12256639</v>
      </c>
      <c r="H7" s="60"/>
      <c r="I7" s="60">
        <v>3424345</v>
      </c>
      <c r="J7" s="60">
        <v>15680984</v>
      </c>
      <c r="K7" s="60">
        <v>3065055</v>
      </c>
      <c r="L7" s="60">
        <v>464558</v>
      </c>
      <c r="M7" s="60">
        <v>10006583</v>
      </c>
      <c r="N7" s="60">
        <v>13536196</v>
      </c>
      <c r="O7" s="60">
        <v>4240080</v>
      </c>
      <c r="P7" s="60">
        <v>92624</v>
      </c>
      <c r="Q7" s="60">
        <v>7815773</v>
      </c>
      <c r="R7" s="60">
        <v>12148477</v>
      </c>
      <c r="S7" s="60">
        <v>2365018</v>
      </c>
      <c r="T7" s="60">
        <v>1202548</v>
      </c>
      <c r="U7" s="60">
        <v>7394238</v>
      </c>
      <c r="V7" s="60">
        <v>10961804</v>
      </c>
      <c r="W7" s="60">
        <v>52327461</v>
      </c>
      <c r="X7" s="60">
        <v>122586430</v>
      </c>
      <c r="Y7" s="60">
        <v>-70258969</v>
      </c>
      <c r="Z7" s="140">
        <v>-57.31</v>
      </c>
      <c r="AA7" s="155">
        <v>122586430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>
        <v>99484543</v>
      </c>
      <c r="G10" s="60"/>
      <c r="H10" s="60">
        <v>15068219</v>
      </c>
      <c r="I10" s="60">
        <v>2399726</v>
      </c>
      <c r="J10" s="60">
        <v>17467945</v>
      </c>
      <c r="K10" s="60">
        <v>4359502</v>
      </c>
      <c r="L10" s="60">
        <v>4279511</v>
      </c>
      <c r="M10" s="60">
        <v>5159410</v>
      </c>
      <c r="N10" s="60">
        <v>13798423</v>
      </c>
      <c r="O10" s="60">
        <v>1729862</v>
      </c>
      <c r="P10" s="60"/>
      <c r="Q10" s="60">
        <v>5599360</v>
      </c>
      <c r="R10" s="60">
        <v>7329222</v>
      </c>
      <c r="S10" s="60">
        <v>15085830</v>
      </c>
      <c r="T10" s="60">
        <v>7264913</v>
      </c>
      <c r="U10" s="60">
        <v>14308586</v>
      </c>
      <c r="V10" s="60">
        <v>36659329</v>
      </c>
      <c r="W10" s="60">
        <v>75254919</v>
      </c>
      <c r="X10" s="60">
        <v>99484543</v>
      </c>
      <c r="Y10" s="60">
        <v>-24229624</v>
      </c>
      <c r="Z10" s="140">
        <v>-24.36</v>
      </c>
      <c r="AA10" s="155">
        <v>99484543</v>
      </c>
    </row>
    <row r="11" spans="1:27" ht="13.5">
      <c r="A11" s="292" t="s">
        <v>210</v>
      </c>
      <c r="B11" s="142"/>
      <c r="C11" s="293">
        <f aca="true" t="shared" si="1" ref="C11:Y11">SUM(C6:C10)</f>
        <v>151125968</v>
      </c>
      <c r="D11" s="294">
        <f t="shared" si="1"/>
        <v>0</v>
      </c>
      <c r="E11" s="295">
        <f t="shared" si="1"/>
        <v>120000000</v>
      </c>
      <c r="F11" s="295">
        <f t="shared" si="1"/>
        <v>301552723</v>
      </c>
      <c r="G11" s="295">
        <f t="shared" si="1"/>
        <v>12582901</v>
      </c>
      <c r="H11" s="295">
        <f t="shared" si="1"/>
        <v>18688894</v>
      </c>
      <c r="I11" s="295">
        <f t="shared" si="1"/>
        <v>10994621</v>
      </c>
      <c r="J11" s="295">
        <f t="shared" si="1"/>
        <v>42266416</v>
      </c>
      <c r="K11" s="295">
        <f t="shared" si="1"/>
        <v>13658233</v>
      </c>
      <c r="L11" s="295">
        <f t="shared" si="1"/>
        <v>9518293</v>
      </c>
      <c r="M11" s="295">
        <f t="shared" si="1"/>
        <v>21317571</v>
      </c>
      <c r="N11" s="295">
        <f t="shared" si="1"/>
        <v>44494097</v>
      </c>
      <c r="O11" s="295">
        <f t="shared" si="1"/>
        <v>9411044</v>
      </c>
      <c r="P11" s="295">
        <f t="shared" si="1"/>
        <v>4213924</v>
      </c>
      <c r="Q11" s="295">
        <f t="shared" si="1"/>
        <v>19835591</v>
      </c>
      <c r="R11" s="295">
        <f t="shared" si="1"/>
        <v>33460559</v>
      </c>
      <c r="S11" s="295">
        <f t="shared" si="1"/>
        <v>24665452</v>
      </c>
      <c r="T11" s="295">
        <f t="shared" si="1"/>
        <v>12146954</v>
      </c>
      <c r="U11" s="295">
        <f t="shared" si="1"/>
        <v>30709581</v>
      </c>
      <c r="V11" s="295">
        <f t="shared" si="1"/>
        <v>67521987</v>
      </c>
      <c r="W11" s="295">
        <f t="shared" si="1"/>
        <v>187743059</v>
      </c>
      <c r="X11" s="295">
        <f t="shared" si="1"/>
        <v>301552723</v>
      </c>
      <c r="Y11" s="295">
        <f t="shared" si="1"/>
        <v>-113809664</v>
      </c>
      <c r="Z11" s="296">
        <f>+IF(X11&lt;&gt;0,+(Y11/X11)*100,0)</f>
        <v>-37.74121582049187</v>
      </c>
      <c r="AA11" s="297">
        <f>SUM(AA6:AA10)</f>
        <v>301552723</v>
      </c>
    </row>
    <row r="12" spans="1:27" ht="13.5">
      <c r="A12" s="298" t="s">
        <v>211</v>
      </c>
      <c r="B12" s="136"/>
      <c r="C12" s="62">
        <v>175265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v>-158930</v>
      </c>
      <c r="V12" s="60">
        <v>-158930</v>
      </c>
      <c r="W12" s="60">
        <v>-158930</v>
      </c>
      <c r="X12" s="60"/>
      <c r="Y12" s="60">
        <v>-158930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7115660</v>
      </c>
      <c r="D15" s="156"/>
      <c r="E15" s="60">
        <v>20422256</v>
      </c>
      <c r="F15" s="60">
        <v>25137429</v>
      </c>
      <c r="G15" s="60">
        <v>146102</v>
      </c>
      <c r="H15" s="60">
        <v>80481</v>
      </c>
      <c r="I15" s="60">
        <v>1754368</v>
      </c>
      <c r="J15" s="60">
        <v>1980951</v>
      </c>
      <c r="K15" s="60">
        <v>631827</v>
      </c>
      <c r="L15" s="60">
        <v>-143881</v>
      </c>
      <c r="M15" s="60">
        <v>1799613</v>
      </c>
      <c r="N15" s="60">
        <v>2287559</v>
      </c>
      <c r="O15" s="60">
        <v>-958477</v>
      </c>
      <c r="P15" s="60">
        <v>-1478816</v>
      </c>
      <c r="Q15" s="60">
        <v>515914</v>
      </c>
      <c r="R15" s="60">
        <v>-1921379</v>
      </c>
      <c r="S15" s="60">
        <v>682896</v>
      </c>
      <c r="T15" s="60">
        <v>-230334</v>
      </c>
      <c r="U15" s="60">
        <v>1103780</v>
      </c>
      <c r="V15" s="60">
        <v>1556342</v>
      </c>
      <c r="W15" s="60">
        <v>3903473</v>
      </c>
      <c r="X15" s="60">
        <v>25137429</v>
      </c>
      <c r="Y15" s="60">
        <v>-21233956</v>
      </c>
      <c r="Z15" s="140">
        <v>-84.47</v>
      </c>
      <c r="AA15" s="155">
        <v>25137429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>
        <v>-28956</v>
      </c>
      <c r="J18" s="82">
        <v>-28956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-28956</v>
      </c>
      <c r="X18" s="82"/>
      <c r="Y18" s="82">
        <v>-28956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177897750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>
        <v>87199750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>
        <v>1798000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>
        <v>88900000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177897750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146856956</v>
      </c>
      <c r="D36" s="156">
        <f t="shared" si="4"/>
        <v>0</v>
      </c>
      <c r="E36" s="60">
        <f t="shared" si="4"/>
        <v>87199750</v>
      </c>
      <c r="F36" s="60">
        <f t="shared" si="4"/>
        <v>79481750</v>
      </c>
      <c r="G36" s="60">
        <f t="shared" si="4"/>
        <v>326262</v>
      </c>
      <c r="H36" s="60">
        <f t="shared" si="4"/>
        <v>3620675</v>
      </c>
      <c r="I36" s="60">
        <f t="shared" si="4"/>
        <v>5170550</v>
      </c>
      <c r="J36" s="60">
        <f t="shared" si="4"/>
        <v>9117487</v>
      </c>
      <c r="K36" s="60">
        <f t="shared" si="4"/>
        <v>6233676</v>
      </c>
      <c r="L36" s="60">
        <f t="shared" si="4"/>
        <v>4774224</v>
      </c>
      <c r="M36" s="60">
        <f t="shared" si="4"/>
        <v>6151578</v>
      </c>
      <c r="N36" s="60">
        <f t="shared" si="4"/>
        <v>17159478</v>
      </c>
      <c r="O36" s="60">
        <f t="shared" si="4"/>
        <v>3441102</v>
      </c>
      <c r="P36" s="60">
        <f t="shared" si="4"/>
        <v>4121300</v>
      </c>
      <c r="Q36" s="60">
        <f t="shared" si="4"/>
        <v>6420458</v>
      </c>
      <c r="R36" s="60">
        <f t="shared" si="4"/>
        <v>13982860</v>
      </c>
      <c r="S36" s="60">
        <f t="shared" si="4"/>
        <v>7214604</v>
      </c>
      <c r="T36" s="60">
        <f t="shared" si="4"/>
        <v>3679493</v>
      </c>
      <c r="U36" s="60">
        <f t="shared" si="4"/>
        <v>9006757</v>
      </c>
      <c r="V36" s="60">
        <f t="shared" si="4"/>
        <v>19900854</v>
      </c>
      <c r="W36" s="60">
        <f t="shared" si="4"/>
        <v>60160679</v>
      </c>
      <c r="X36" s="60">
        <f t="shared" si="4"/>
        <v>79481750</v>
      </c>
      <c r="Y36" s="60">
        <f t="shared" si="4"/>
        <v>-19321071</v>
      </c>
      <c r="Z36" s="140">
        <f aca="true" t="shared" si="5" ref="Z36:Z49">+IF(X36&lt;&gt;0,+(Y36/X36)*100,0)</f>
        <v>-24.308814287556576</v>
      </c>
      <c r="AA36" s="155">
        <f>AA6+AA21</f>
        <v>79481750</v>
      </c>
    </row>
    <row r="37" spans="1:27" ht="13.5">
      <c r="A37" s="291" t="s">
        <v>206</v>
      </c>
      <c r="B37" s="142"/>
      <c r="C37" s="62">
        <f t="shared" si="4"/>
        <v>4269012</v>
      </c>
      <c r="D37" s="156">
        <f t="shared" si="4"/>
        <v>0</v>
      </c>
      <c r="E37" s="60">
        <f t="shared" si="4"/>
        <v>121798000</v>
      </c>
      <c r="F37" s="60">
        <f t="shared" si="4"/>
        <v>122586430</v>
      </c>
      <c r="G37" s="60">
        <f t="shared" si="4"/>
        <v>12256639</v>
      </c>
      <c r="H37" s="60">
        <f t="shared" si="4"/>
        <v>0</v>
      </c>
      <c r="I37" s="60">
        <f t="shared" si="4"/>
        <v>3424345</v>
      </c>
      <c r="J37" s="60">
        <f t="shared" si="4"/>
        <v>15680984</v>
      </c>
      <c r="K37" s="60">
        <f t="shared" si="4"/>
        <v>3065055</v>
      </c>
      <c r="L37" s="60">
        <f t="shared" si="4"/>
        <v>464558</v>
      </c>
      <c r="M37" s="60">
        <f t="shared" si="4"/>
        <v>10006583</v>
      </c>
      <c r="N37" s="60">
        <f t="shared" si="4"/>
        <v>13536196</v>
      </c>
      <c r="O37" s="60">
        <f t="shared" si="4"/>
        <v>4240080</v>
      </c>
      <c r="P37" s="60">
        <f t="shared" si="4"/>
        <v>92624</v>
      </c>
      <c r="Q37" s="60">
        <f t="shared" si="4"/>
        <v>7815773</v>
      </c>
      <c r="R37" s="60">
        <f t="shared" si="4"/>
        <v>12148477</v>
      </c>
      <c r="S37" s="60">
        <f t="shared" si="4"/>
        <v>2365018</v>
      </c>
      <c r="T37" s="60">
        <f t="shared" si="4"/>
        <v>1202548</v>
      </c>
      <c r="U37" s="60">
        <f t="shared" si="4"/>
        <v>7394238</v>
      </c>
      <c r="V37" s="60">
        <f t="shared" si="4"/>
        <v>10961804</v>
      </c>
      <c r="W37" s="60">
        <f t="shared" si="4"/>
        <v>52327461</v>
      </c>
      <c r="X37" s="60">
        <f t="shared" si="4"/>
        <v>122586430</v>
      </c>
      <c r="Y37" s="60">
        <f t="shared" si="4"/>
        <v>-70258969</v>
      </c>
      <c r="Z37" s="140">
        <f t="shared" si="5"/>
        <v>-57.31382258215694</v>
      </c>
      <c r="AA37" s="155">
        <f>AA7+AA22</f>
        <v>122586430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88900000</v>
      </c>
      <c r="F40" s="60">
        <f t="shared" si="4"/>
        <v>99484543</v>
      </c>
      <c r="G40" s="60">
        <f t="shared" si="4"/>
        <v>0</v>
      </c>
      <c r="H40" s="60">
        <f t="shared" si="4"/>
        <v>15068219</v>
      </c>
      <c r="I40" s="60">
        <f t="shared" si="4"/>
        <v>2399726</v>
      </c>
      <c r="J40" s="60">
        <f t="shared" si="4"/>
        <v>17467945</v>
      </c>
      <c r="K40" s="60">
        <f t="shared" si="4"/>
        <v>4359502</v>
      </c>
      <c r="L40" s="60">
        <f t="shared" si="4"/>
        <v>4279511</v>
      </c>
      <c r="M40" s="60">
        <f t="shared" si="4"/>
        <v>5159410</v>
      </c>
      <c r="N40" s="60">
        <f t="shared" si="4"/>
        <v>13798423</v>
      </c>
      <c r="O40" s="60">
        <f t="shared" si="4"/>
        <v>1729862</v>
      </c>
      <c r="P40" s="60">
        <f t="shared" si="4"/>
        <v>0</v>
      </c>
      <c r="Q40" s="60">
        <f t="shared" si="4"/>
        <v>5599360</v>
      </c>
      <c r="R40" s="60">
        <f t="shared" si="4"/>
        <v>7329222</v>
      </c>
      <c r="S40" s="60">
        <f t="shared" si="4"/>
        <v>15085830</v>
      </c>
      <c r="T40" s="60">
        <f t="shared" si="4"/>
        <v>7264913</v>
      </c>
      <c r="U40" s="60">
        <f t="shared" si="4"/>
        <v>14308586</v>
      </c>
      <c r="V40" s="60">
        <f t="shared" si="4"/>
        <v>36659329</v>
      </c>
      <c r="W40" s="60">
        <f t="shared" si="4"/>
        <v>75254919</v>
      </c>
      <c r="X40" s="60">
        <f t="shared" si="4"/>
        <v>99484543</v>
      </c>
      <c r="Y40" s="60">
        <f t="shared" si="4"/>
        <v>-24229624</v>
      </c>
      <c r="Z40" s="140">
        <f t="shared" si="5"/>
        <v>-24.35516439976007</v>
      </c>
      <c r="AA40" s="155">
        <f>AA10+AA25</f>
        <v>99484543</v>
      </c>
    </row>
    <row r="41" spans="1:27" ht="13.5">
      <c r="A41" s="292" t="s">
        <v>210</v>
      </c>
      <c r="B41" s="142"/>
      <c r="C41" s="293">
        <f aca="true" t="shared" si="6" ref="C41:Y41">SUM(C36:C40)</f>
        <v>151125968</v>
      </c>
      <c r="D41" s="294">
        <f t="shared" si="6"/>
        <v>0</v>
      </c>
      <c r="E41" s="295">
        <f t="shared" si="6"/>
        <v>297897750</v>
      </c>
      <c r="F41" s="295">
        <f t="shared" si="6"/>
        <v>301552723</v>
      </c>
      <c r="G41" s="295">
        <f t="shared" si="6"/>
        <v>12582901</v>
      </c>
      <c r="H41" s="295">
        <f t="shared" si="6"/>
        <v>18688894</v>
      </c>
      <c r="I41" s="295">
        <f t="shared" si="6"/>
        <v>10994621</v>
      </c>
      <c r="J41" s="295">
        <f t="shared" si="6"/>
        <v>42266416</v>
      </c>
      <c r="K41" s="295">
        <f t="shared" si="6"/>
        <v>13658233</v>
      </c>
      <c r="L41" s="295">
        <f t="shared" si="6"/>
        <v>9518293</v>
      </c>
      <c r="M41" s="295">
        <f t="shared" si="6"/>
        <v>21317571</v>
      </c>
      <c r="N41" s="295">
        <f t="shared" si="6"/>
        <v>44494097</v>
      </c>
      <c r="O41" s="295">
        <f t="shared" si="6"/>
        <v>9411044</v>
      </c>
      <c r="P41" s="295">
        <f t="shared" si="6"/>
        <v>4213924</v>
      </c>
      <c r="Q41" s="295">
        <f t="shared" si="6"/>
        <v>19835591</v>
      </c>
      <c r="R41" s="295">
        <f t="shared" si="6"/>
        <v>33460559</v>
      </c>
      <c r="S41" s="295">
        <f t="shared" si="6"/>
        <v>24665452</v>
      </c>
      <c r="T41" s="295">
        <f t="shared" si="6"/>
        <v>12146954</v>
      </c>
      <c r="U41" s="295">
        <f t="shared" si="6"/>
        <v>30709581</v>
      </c>
      <c r="V41" s="295">
        <f t="shared" si="6"/>
        <v>67521987</v>
      </c>
      <c r="W41" s="295">
        <f t="shared" si="6"/>
        <v>187743059</v>
      </c>
      <c r="X41" s="295">
        <f t="shared" si="6"/>
        <v>301552723</v>
      </c>
      <c r="Y41" s="295">
        <f t="shared" si="6"/>
        <v>-113809664</v>
      </c>
      <c r="Z41" s="296">
        <f t="shared" si="5"/>
        <v>-37.74121582049187</v>
      </c>
      <c r="AA41" s="297">
        <f>SUM(AA36:AA40)</f>
        <v>301552723</v>
      </c>
    </row>
    <row r="42" spans="1:27" ht="13.5">
      <c r="A42" s="298" t="s">
        <v>211</v>
      </c>
      <c r="B42" s="136"/>
      <c r="C42" s="95">
        <f aca="true" t="shared" si="7" ref="C42:Y48">C12+C27</f>
        <v>175265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-158930</v>
      </c>
      <c r="V42" s="54">
        <f t="shared" si="7"/>
        <v>-158930</v>
      </c>
      <c r="W42" s="54">
        <f t="shared" si="7"/>
        <v>-158930</v>
      </c>
      <c r="X42" s="54">
        <f t="shared" si="7"/>
        <v>0</v>
      </c>
      <c r="Y42" s="54">
        <f t="shared" si="7"/>
        <v>-158930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7115660</v>
      </c>
      <c r="D45" s="129">
        <f t="shared" si="7"/>
        <v>0</v>
      </c>
      <c r="E45" s="54">
        <f t="shared" si="7"/>
        <v>20422256</v>
      </c>
      <c r="F45" s="54">
        <f t="shared" si="7"/>
        <v>25137429</v>
      </c>
      <c r="G45" s="54">
        <f t="shared" si="7"/>
        <v>146102</v>
      </c>
      <c r="H45" s="54">
        <f t="shared" si="7"/>
        <v>80481</v>
      </c>
      <c r="I45" s="54">
        <f t="shared" si="7"/>
        <v>1754368</v>
      </c>
      <c r="J45" s="54">
        <f t="shared" si="7"/>
        <v>1980951</v>
      </c>
      <c r="K45" s="54">
        <f t="shared" si="7"/>
        <v>631827</v>
      </c>
      <c r="L45" s="54">
        <f t="shared" si="7"/>
        <v>-143881</v>
      </c>
      <c r="M45" s="54">
        <f t="shared" si="7"/>
        <v>1799613</v>
      </c>
      <c r="N45" s="54">
        <f t="shared" si="7"/>
        <v>2287559</v>
      </c>
      <c r="O45" s="54">
        <f t="shared" si="7"/>
        <v>-958477</v>
      </c>
      <c r="P45" s="54">
        <f t="shared" si="7"/>
        <v>-1478816</v>
      </c>
      <c r="Q45" s="54">
        <f t="shared" si="7"/>
        <v>515914</v>
      </c>
      <c r="R45" s="54">
        <f t="shared" si="7"/>
        <v>-1921379</v>
      </c>
      <c r="S45" s="54">
        <f t="shared" si="7"/>
        <v>682896</v>
      </c>
      <c r="T45" s="54">
        <f t="shared" si="7"/>
        <v>-230334</v>
      </c>
      <c r="U45" s="54">
        <f t="shared" si="7"/>
        <v>1103780</v>
      </c>
      <c r="V45" s="54">
        <f t="shared" si="7"/>
        <v>1556342</v>
      </c>
      <c r="W45" s="54">
        <f t="shared" si="7"/>
        <v>3903473</v>
      </c>
      <c r="X45" s="54">
        <f t="shared" si="7"/>
        <v>25137429</v>
      </c>
      <c r="Y45" s="54">
        <f t="shared" si="7"/>
        <v>-21233956</v>
      </c>
      <c r="Z45" s="184">
        <f t="shared" si="5"/>
        <v>-84.47147080952472</v>
      </c>
      <c r="AA45" s="130">
        <f t="shared" si="8"/>
        <v>25137429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-28956</v>
      </c>
      <c r="J48" s="54">
        <f t="shared" si="7"/>
        <v>-28956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-28956</v>
      </c>
      <c r="X48" s="54">
        <f t="shared" si="7"/>
        <v>0</v>
      </c>
      <c r="Y48" s="54">
        <f t="shared" si="7"/>
        <v>-28956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158416893</v>
      </c>
      <c r="D49" s="218">
        <f t="shared" si="9"/>
        <v>0</v>
      </c>
      <c r="E49" s="220">
        <f t="shared" si="9"/>
        <v>318320006</v>
      </c>
      <c r="F49" s="220">
        <f t="shared" si="9"/>
        <v>326690152</v>
      </c>
      <c r="G49" s="220">
        <f t="shared" si="9"/>
        <v>12729003</v>
      </c>
      <c r="H49" s="220">
        <f t="shared" si="9"/>
        <v>18769375</v>
      </c>
      <c r="I49" s="220">
        <f t="shared" si="9"/>
        <v>12720033</v>
      </c>
      <c r="J49" s="220">
        <f t="shared" si="9"/>
        <v>44218411</v>
      </c>
      <c r="K49" s="220">
        <f t="shared" si="9"/>
        <v>14290060</v>
      </c>
      <c r="L49" s="220">
        <f t="shared" si="9"/>
        <v>9374412</v>
      </c>
      <c r="M49" s="220">
        <f t="shared" si="9"/>
        <v>23117184</v>
      </c>
      <c r="N49" s="220">
        <f t="shared" si="9"/>
        <v>46781656</v>
      </c>
      <c r="O49" s="220">
        <f t="shared" si="9"/>
        <v>8452567</v>
      </c>
      <c r="P49" s="220">
        <f t="shared" si="9"/>
        <v>2735108</v>
      </c>
      <c r="Q49" s="220">
        <f t="shared" si="9"/>
        <v>20351505</v>
      </c>
      <c r="R49" s="220">
        <f t="shared" si="9"/>
        <v>31539180</v>
      </c>
      <c r="S49" s="220">
        <f t="shared" si="9"/>
        <v>25348348</v>
      </c>
      <c r="T49" s="220">
        <f t="shared" si="9"/>
        <v>11916620</v>
      </c>
      <c r="U49" s="220">
        <f t="shared" si="9"/>
        <v>31654431</v>
      </c>
      <c r="V49" s="220">
        <f t="shared" si="9"/>
        <v>68919399</v>
      </c>
      <c r="W49" s="220">
        <f t="shared" si="9"/>
        <v>191458646</v>
      </c>
      <c r="X49" s="220">
        <f t="shared" si="9"/>
        <v>326690152</v>
      </c>
      <c r="Y49" s="220">
        <f t="shared" si="9"/>
        <v>-135231506</v>
      </c>
      <c r="Z49" s="221">
        <f t="shared" si="5"/>
        <v>-41.39442379028309</v>
      </c>
      <c r="AA49" s="222">
        <f>SUM(AA41:AA48)</f>
        <v>326690152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13368859</v>
      </c>
      <c r="D51" s="129">
        <f t="shared" si="10"/>
        <v>0</v>
      </c>
      <c r="E51" s="54">
        <f t="shared" si="10"/>
        <v>32876515</v>
      </c>
      <c r="F51" s="54">
        <f t="shared" si="10"/>
        <v>31608311</v>
      </c>
      <c r="G51" s="54">
        <f t="shared" si="10"/>
        <v>1225963</v>
      </c>
      <c r="H51" s="54">
        <f t="shared" si="10"/>
        <v>1615997</v>
      </c>
      <c r="I51" s="54">
        <f t="shared" si="10"/>
        <v>2420919</v>
      </c>
      <c r="J51" s="54">
        <f t="shared" si="10"/>
        <v>5262879</v>
      </c>
      <c r="K51" s="54">
        <f t="shared" si="10"/>
        <v>2620681</v>
      </c>
      <c r="L51" s="54">
        <f t="shared" si="10"/>
        <v>1803469</v>
      </c>
      <c r="M51" s="54">
        <f t="shared" si="10"/>
        <v>1260134</v>
      </c>
      <c r="N51" s="54">
        <f t="shared" si="10"/>
        <v>5684284</v>
      </c>
      <c r="O51" s="54">
        <f t="shared" si="10"/>
        <v>1848475</v>
      </c>
      <c r="P51" s="54">
        <f t="shared" si="10"/>
        <v>1921134</v>
      </c>
      <c r="Q51" s="54">
        <f t="shared" si="10"/>
        <v>2808521</v>
      </c>
      <c r="R51" s="54">
        <f t="shared" si="10"/>
        <v>6578130</v>
      </c>
      <c r="S51" s="54">
        <f t="shared" si="10"/>
        <v>2988650</v>
      </c>
      <c r="T51" s="54">
        <f t="shared" si="10"/>
        <v>1971154</v>
      </c>
      <c r="U51" s="54">
        <f t="shared" si="10"/>
        <v>5752481</v>
      </c>
      <c r="V51" s="54">
        <f t="shared" si="10"/>
        <v>10712285</v>
      </c>
      <c r="W51" s="54">
        <f t="shared" si="10"/>
        <v>28237578</v>
      </c>
      <c r="X51" s="54">
        <f t="shared" si="10"/>
        <v>31608311</v>
      </c>
      <c r="Y51" s="54">
        <f t="shared" si="10"/>
        <v>-3370733</v>
      </c>
      <c r="Z51" s="184">
        <f>+IF(X51&lt;&gt;0,+(Y51/X51)*100,0)</f>
        <v>-10.664071863884153</v>
      </c>
      <c r="AA51" s="130">
        <f>SUM(AA57:AA61)</f>
        <v>31608311</v>
      </c>
    </row>
    <row r="52" spans="1:27" ht="13.5">
      <c r="A52" s="310" t="s">
        <v>205</v>
      </c>
      <c r="B52" s="142"/>
      <c r="C52" s="62">
        <v>6737364</v>
      </c>
      <c r="D52" s="156"/>
      <c r="E52" s="60">
        <v>10142516</v>
      </c>
      <c r="F52" s="60">
        <v>17099516</v>
      </c>
      <c r="G52" s="60">
        <v>130000</v>
      </c>
      <c r="H52" s="60">
        <v>721900</v>
      </c>
      <c r="I52" s="60">
        <v>1183512</v>
      </c>
      <c r="J52" s="60">
        <v>2035412</v>
      </c>
      <c r="K52" s="60">
        <v>390819</v>
      </c>
      <c r="L52" s="60">
        <v>374034</v>
      </c>
      <c r="M52" s="60">
        <v>535500</v>
      </c>
      <c r="N52" s="60">
        <v>1300353</v>
      </c>
      <c r="O52" s="60">
        <v>515663</v>
      </c>
      <c r="P52" s="60">
        <v>964250</v>
      </c>
      <c r="Q52" s="60"/>
      <c r="R52" s="60">
        <v>1479913</v>
      </c>
      <c r="S52" s="60">
        <v>2504960</v>
      </c>
      <c r="T52" s="60">
        <v>679916</v>
      </c>
      <c r="U52" s="60">
        <v>4397869</v>
      </c>
      <c r="V52" s="60">
        <v>7582745</v>
      </c>
      <c r="W52" s="60">
        <v>12398423</v>
      </c>
      <c r="X52" s="60">
        <v>17099516</v>
      </c>
      <c r="Y52" s="60">
        <v>-4701093</v>
      </c>
      <c r="Z52" s="140">
        <v>-27.49</v>
      </c>
      <c r="AA52" s="155">
        <v>17099516</v>
      </c>
    </row>
    <row r="53" spans="1:27" ht="13.5">
      <c r="A53" s="310" t="s">
        <v>206</v>
      </c>
      <c r="B53" s="142"/>
      <c r="C53" s="62">
        <v>3366670</v>
      </c>
      <c r="D53" s="156"/>
      <c r="E53" s="60">
        <v>10737000</v>
      </c>
      <c r="F53" s="60"/>
      <c r="G53" s="60">
        <v>607968</v>
      </c>
      <c r="H53" s="60">
        <v>647845</v>
      </c>
      <c r="I53" s="60">
        <v>1183923</v>
      </c>
      <c r="J53" s="60">
        <v>2439736</v>
      </c>
      <c r="K53" s="60">
        <v>1031982</v>
      </c>
      <c r="L53" s="60">
        <v>1405571</v>
      </c>
      <c r="M53" s="60">
        <v>446455</v>
      </c>
      <c r="N53" s="60">
        <v>2884008</v>
      </c>
      <c r="O53" s="60">
        <v>1014363</v>
      </c>
      <c r="P53" s="60">
        <v>552487</v>
      </c>
      <c r="Q53" s="60">
        <v>2145261</v>
      </c>
      <c r="R53" s="60">
        <v>3712111</v>
      </c>
      <c r="S53" s="60">
        <v>422234</v>
      </c>
      <c r="T53" s="60">
        <v>646360</v>
      </c>
      <c r="U53" s="60">
        <v>422175</v>
      </c>
      <c r="V53" s="60">
        <v>1490769</v>
      </c>
      <c r="W53" s="60">
        <v>10526624</v>
      </c>
      <c r="X53" s="60"/>
      <c r="Y53" s="60">
        <v>10526624</v>
      </c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152553</v>
      </c>
      <c r="D56" s="156"/>
      <c r="E56" s="60"/>
      <c r="F56" s="60"/>
      <c r="G56" s="60"/>
      <c r="H56" s="60"/>
      <c r="I56" s="60"/>
      <c r="J56" s="60"/>
      <c r="K56" s="60"/>
      <c r="L56" s="60"/>
      <c r="M56" s="60">
        <v>14850</v>
      </c>
      <c r="N56" s="60">
        <v>14850</v>
      </c>
      <c r="O56" s="60"/>
      <c r="P56" s="60"/>
      <c r="Q56" s="60"/>
      <c r="R56" s="60"/>
      <c r="S56" s="60"/>
      <c r="T56" s="60"/>
      <c r="U56" s="60">
        <v>402345</v>
      </c>
      <c r="V56" s="60">
        <v>402345</v>
      </c>
      <c r="W56" s="60">
        <v>417195</v>
      </c>
      <c r="X56" s="60"/>
      <c r="Y56" s="60">
        <v>417195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10256587</v>
      </c>
      <c r="D57" s="294">
        <f t="shared" si="11"/>
        <v>0</v>
      </c>
      <c r="E57" s="295">
        <f t="shared" si="11"/>
        <v>20879516</v>
      </c>
      <c r="F57" s="295">
        <f t="shared" si="11"/>
        <v>17099516</v>
      </c>
      <c r="G57" s="295">
        <f t="shared" si="11"/>
        <v>737968</v>
      </c>
      <c r="H57" s="295">
        <f t="shared" si="11"/>
        <v>1369745</v>
      </c>
      <c r="I57" s="295">
        <f t="shared" si="11"/>
        <v>2367435</v>
      </c>
      <c r="J57" s="295">
        <f t="shared" si="11"/>
        <v>4475148</v>
      </c>
      <c r="K57" s="295">
        <f t="shared" si="11"/>
        <v>1422801</v>
      </c>
      <c r="L57" s="295">
        <f t="shared" si="11"/>
        <v>1779605</v>
      </c>
      <c r="M57" s="295">
        <f t="shared" si="11"/>
        <v>996805</v>
      </c>
      <c r="N57" s="295">
        <f t="shared" si="11"/>
        <v>4199211</v>
      </c>
      <c r="O57" s="295">
        <f t="shared" si="11"/>
        <v>1530026</v>
      </c>
      <c r="P57" s="295">
        <f t="shared" si="11"/>
        <v>1516737</v>
      </c>
      <c r="Q57" s="295">
        <f t="shared" si="11"/>
        <v>2145261</v>
      </c>
      <c r="R57" s="295">
        <f t="shared" si="11"/>
        <v>5192024</v>
      </c>
      <c r="S57" s="295">
        <f t="shared" si="11"/>
        <v>2927194</v>
      </c>
      <c r="T57" s="295">
        <f t="shared" si="11"/>
        <v>1326276</v>
      </c>
      <c r="U57" s="295">
        <f t="shared" si="11"/>
        <v>5222389</v>
      </c>
      <c r="V57" s="295">
        <f t="shared" si="11"/>
        <v>9475859</v>
      </c>
      <c r="W57" s="295">
        <f t="shared" si="11"/>
        <v>23342242</v>
      </c>
      <c r="X57" s="295">
        <f t="shared" si="11"/>
        <v>17099516</v>
      </c>
      <c r="Y57" s="295">
        <f t="shared" si="11"/>
        <v>6242726</v>
      </c>
      <c r="Z57" s="296">
        <f>+IF(X57&lt;&gt;0,+(Y57/X57)*100,0)</f>
        <v>36.50820292223476</v>
      </c>
      <c r="AA57" s="297">
        <f>SUM(AA52:AA56)</f>
        <v>17099516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>
        <v>6223</v>
      </c>
      <c r="L58" s="60"/>
      <c r="M58" s="60">
        <v>505</v>
      </c>
      <c r="N58" s="60">
        <v>6728</v>
      </c>
      <c r="O58" s="60"/>
      <c r="P58" s="60"/>
      <c r="Q58" s="60"/>
      <c r="R58" s="60"/>
      <c r="S58" s="60"/>
      <c r="T58" s="60"/>
      <c r="U58" s="60"/>
      <c r="V58" s="60"/>
      <c r="W58" s="60">
        <v>6728</v>
      </c>
      <c r="X58" s="60"/>
      <c r="Y58" s="60">
        <v>6728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3112272</v>
      </c>
      <c r="D61" s="156"/>
      <c r="E61" s="60">
        <v>11996999</v>
      </c>
      <c r="F61" s="60">
        <v>14508795</v>
      </c>
      <c r="G61" s="60">
        <v>487995</v>
      </c>
      <c r="H61" s="60">
        <v>246252</v>
      </c>
      <c r="I61" s="60">
        <v>53484</v>
      </c>
      <c r="J61" s="60">
        <v>787731</v>
      </c>
      <c r="K61" s="60">
        <v>1191657</v>
      </c>
      <c r="L61" s="60">
        <v>23864</v>
      </c>
      <c r="M61" s="60">
        <v>262824</v>
      </c>
      <c r="N61" s="60">
        <v>1478345</v>
      </c>
      <c r="O61" s="60">
        <v>318449</v>
      </c>
      <c r="P61" s="60">
        <v>404397</v>
      </c>
      <c r="Q61" s="60">
        <v>663260</v>
      </c>
      <c r="R61" s="60">
        <v>1386106</v>
      </c>
      <c r="S61" s="60">
        <v>61456</v>
      </c>
      <c r="T61" s="60">
        <v>644878</v>
      </c>
      <c r="U61" s="60">
        <v>530092</v>
      </c>
      <c r="V61" s="60">
        <v>1236426</v>
      </c>
      <c r="W61" s="60">
        <v>4888608</v>
      </c>
      <c r="X61" s="60">
        <v>14508795</v>
      </c>
      <c r="Y61" s="60">
        <v>-9620187</v>
      </c>
      <c r="Z61" s="140">
        <v>-66.31</v>
      </c>
      <c r="AA61" s="155">
        <v>14508795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1335000</v>
      </c>
      <c r="D65" s="156">
        <v>2426000</v>
      </c>
      <c r="E65" s="60">
        <v>2426000</v>
      </c>
      <c r="F65" s="60">
        <v>2426000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2426000</v>
      </c>
      <c r="Y65" s="60">
        <v>-2426000</v>
      </c>
      <c r="Z65" s="140">
        <v>-100</v>
      </c>
      <c r="AA65" s="155"/>
    </row>
    <row r="66" spans="1:27" ht="13.5">
      <c r="A66" s="311" t="s">
        <v>224</v>
      </c>
      <c r="B66" s="316"/>
      <c r="C66" s="273">
        <v>16074000</v>
      </c>
      <c r="D66" s="274">
        <v>19230000</v>
      </c>
      <c r="E66" s="275">
        <v>19230000</v>
      </c>
      <c r="F66" s="275">
        <v>19230000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19230000</v>
      </c>
      <c r="Y66" s="275">
        <v>-19230000</v>
      </c>
      <c r="Z66" s="140">
        <v>-100</v>
      </c>
      <c r="AA66" s="277"/>
    </row>
    <row r="67" spans="1:27" ht="13.5">
      <c r="A67" s="311" t="s">
        <v>225</v>
      </c>
      <c r="B67" s="316"/>
      <c r="C67" s="62">
        <v>9281000</v>
      </c>
      <c r="D67" s="156">
        <v>6900000</v>
      </c>
      <c r="E67" s="60">
        <v>6900000</v>
      </c>
      <c r="F67" s="60">
        <v>6900000</v>
      </c>
      <c r="G67" s="60">
        <v>1225564</v>
      </c>
      <c r="H67" s="60">
        <v>1615313</v>
      </c>
      <c r="I67" s="60">
        <v>2420892</v>
      </c>
      <c r="J67" s="60">
        <v>5261769</v>
      </c>
      <c r="K67" s="60">
        <v>2620414</v>
      </c>
      <c r="L67" s="60">
        <v>1802434</v>
      </c>
      <c r="M67" s="60">
        <v>1259400</v>
      </c>
      <c r="N67" s="60">
        <v>5682248</v>
      </c>
      <c r="O67" s="60">
        <v>1851724</v>
      </c>
      <c r="P67" s="60">
        <v>1918168</v>
      </c>
      <c r="Q67" s="60">
        <v>2808161</v>
      </c>
      <c r="R67" s="60">
        <v>6578053</v>
      </c>
      <c r="S67" s="60">
        <v>2987901</v>
      </c>
      <c r="T67" s="60">
        <v>1969783</v>
      </c>
      <c r="U67" s="60">
        <v>5751916</v>
      </c>
      <c r="V67" s="60">
        <v>10709600</v>
      </c>
      <c r="W67" s="60">
        <v>28231670</v>
      </c>
      <c r="X67" s="60">
        <v>6900000</v>
      </c>
      <c r="Y67" s="60">
        <v>21331670</v>
      </c>
      <c r="Z67" s="140">
        <v>309.15</v>
      </c>
      <c r="AA67" s="155"/>
    </row>
    <row r="68" spans="1:27" ht="13.5">
      <c r="A68" s="311" t="s">
        <v>43</v>
      </c>
      <c r="B68" s="316"/>
      <c r="C68" s="62">
        <v>1012439</v>
      </c>
      <c r="D68" s="156">
        <v>3052000</v>
      </c>
      <c r="E68" s="60"/>
      <c r="F68" s="60">
        <v>3052000</v>
      </c>
      <c r="G68" s="60">
        <v>399</v>
      </c>
      <c r="H68" s="60">
        <v>684</v>
      </c>
      <c r="I68" s="60">
        <v>26</v>
      </c>
      <c r="J68" s="60">
        <v>1109</v>
      </c>
      <c r="K68" s="60">
        <v>268</v>
      </c>
      <c r="L68" s="60">
        <v>1036</v>
      </c>
      <c r="M68" s="60">
        <v>735</v>
      </c>
      <c r="N68" s="60">
        <v>2039</v>
      </c>
      <c r="O68" s="60">
        <v>-3250</v>
      </c>
      <c r="P68" s="60">
        <v>2964</v>
      </c>
      <c r="Q68" s="60">
        <v>360</v>
      </c>
      <c r="R68" s="60">
        <v>74</v>
      </c>
      <c r="S68" s="60">
        <v>749</v>
      </c>
      <c r="T68" s="60">
        <v>1371</v>
      </c>
      <c r="U68" s="60">
        <v>564</v>
      </c>
      <c r="V68" s="60">
        <v>2684</v>
      </c>
      <c r="W68" s="60">
        <v>5906</v>
      </c>
      <c r="X68" s="60">
        <v>3052000</v>
      </c>
      <c r="Y68" s="60">
        <v>-3046094</v>
      </c>
      <c r="Z68" s="140">
        <v>-99.81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27702439</v>
      </c>
      <c r="D69" s="218">
        <f t="shared" si="12"/>
        <v>31608000</v>
      </c>
      <c r="E69" s="220">
        <f t="shared" si="12"/>
        <v>28556000</v>
      </c>
      <c r="F69" s="220">
        <f t="shared" si="12"/>
        <v>31608000</v>
      </c>
      <c r="G69" s="220">
        <f t="shared" si="12"/>
        <v>1225963</v>
      </c>
      <c r="H69" s="220">
        <f t="shared" si="12"/>
        <v>1615997</v>
      </c>
      <c r="I69" s="220">
        <f t="shared" si="12"/>
        <v>2420918</v>
      </c>
      <c r="J69" s="220">
        <f t="shared" si="12"/>
        <v>5262878</v>
      </c>
      <c r="K69" s="220">
        <f t="shared" si="12"/>
        <v>2620682</v>
      </c>
      <c r="L69" s="220">
        <f t="shared" si="12"/>
        <v>1803470</v>
      </c>
      <c r="M69" s="220">
        <f t="shared" si="12"/>
        <v>1260135</v>
      </c>
      <c r="N69" s="220">
        <f t="shared" si="12"/>
        <v>5684287</v>
      </c>
      <c r="O69" s="220">
        <f t="shared" si="12"/>
        <v>1848474</v>
      </c>
      <c r="P69" s="220">
        <f t="shared" si="12"/>
        <v>1921132</v>
      </c>
      <c r="Q69" s="220">
        <f t="shared" si="12"/>
        <v>2808521</v>
      </c>
      <c r="R69" s="220">
        <f t="shared" si="12"/>
        <v>6578127</v>
      </c>
      <c r="S69" s="220">
        <f t="shared" si="12"/>
        <v>2988650</v>
      </c>
      <c r="T69" s="220">
        <f t="shared" si="12"/>
        <v>1971154</v>
      </c>
      <c r="U69" s="220">
        <f t="shared" si="12"/>
        <v>5752480</v>
      </c>
      <c r="V69" s="220">
        <f t="shared" si="12"/>
        <v>10712284</v>
      </c>
      <c r="W69" s="220">
        <f t="shared" si="12"/>
        <v>28237576</v>
      </c>
      <c r="X69" s="220">
        <f t="shared" si="12"/>
        <v>31608000</v>
      </c>
      <c r="Y69" s="220">
        <f t="shared" si="12"/>
        <v>-3370424</v>
      </c>
      <c r="Z69" s="221">
        <f>+IF(X69&lt;&gt;0,+(Y69/X69)*100,0)</f>
        <v>-10.66319919007846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151125968</v>
      </c>
      <c r="D5" s="357">
        <f t="shared" si="0"/>
        <v>0</v>
      </c>
      <c r="E5" s="356">
        <f t="shared" si="0"/>
        <v>120000000</v>
      </c>
      <c r="F5" s="358">
        <f t="shared" si="0"/>
        <v>301552723</v>
      </c>
      <c r="G5" s="358">
        <f t="shared" si="0"/>
        <v>12582901</v>
      </c>
      <c r="H5" s="356">
        <f t="shared" si="0"/>
        <v>18688894</v>
      </c>
      <c r="I5" s="356">
        <f t="shared" si="0"/>
        <v>10994621</v>
      </c>
      <c r="J5" s="358">
        <f t="shared" si="0"/>
        <v>42266416</v>
      </c>
      <c r="K5" s="358">
        <f t="shared" si="0"/>
        <v>13658233</v>
      </c>
      <c r="L5" s="356">
        <f t="shared" si="0"/>
        <v>9518293</v>
      </c>
      <c r="M5" s="356">
        <f t="shared" si="0"/>
        <v>21317571</v>
      </c>
      <c r="N5" s="358">
        <f t="shared" si="0"/>
        <v>44494097</v>
      </c>
      <c r="O5" s="358">
        <f t="shared" si="0"/>
        <v>9411044</v>
      </c>
      <c r="P5" s="356">
        <f t="shared" si="0"/>
        <v>4213924</v>
      </c>
      <c r="Q5" s="356">
        <f t="shared" si="0"/>
        <v>19835591</v>
      </c>
      <c r="R5" s="358">
        <f t="shared" si="0"/>
        <v>33460559</v>
      </c>
      <c r="S5" s="358">
        <f t="shared" si="0"/>
        <v>24665452</v>
      </c>
      <c r="T5" s="356">
        <f t="shared" si="0"/>
        <v>12146954</v>
      </c>
      <c r="U5" s="356">
        <f t="shared" si="0"/>
        <v>30709581</v>
      </c>
      <c r="V5" s="358">
        <f t="shared" si="0"/>
        <v>67521987</v>
      </c>
      <c r="W5" s="358">
        <f t="shared" si="0"/>
        <v>187743059</v>
      </c>
      <c r="X5" s="356">
        <f t="shared" si="0"/>
        <v>301552723</v>
      </c>
      <c r="Y5" s="358">
        <f t="shared" si="0"/>
        <v>-113809664</v>
      </c>
      <c r="Z5" s="359">
        <f>+IF(X5&lt;&gt;0,+(Y5/X5)*100,0)</f>
        <v>-37.74121582049187</v>
      </c>
      <c r="AA5" s="360">
        <f>+AA6+AA8+AA11+AA13+AA15</f>
        <v>301552723</v>
      </c>
    </row>
    <row r="6" spans="1:27" ht="13.5">
      <c r="A6" s="361" t="s">
        <v>205</v>
      </c>
      <c r="B6" s="142"/>
      <c r="C6" s="60">
        <f>+C7</f>
        <v>146856956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79481750</v>
      </c>
      <c r="G6" s="59">
        <f t="shared" si="1"/>
        <v>326262</v>
      </c>
      <c r="H6" s="60">
        <f t="shared" si="1"/>
        <v>3620675</v>
      </c>
      <c r="I6" s="60">
        <f t="shared" si="1"/>
        <v>5170550</v>
      </c>
      <c r="J6" s="59">
        <f t="shared" si="1"/>
        <v>9117487</v>
      </c>
      <c r="K6" s="59">
        <f t="shared" si="1"/>
        <v>6233676</v>
      </c>
      <c r="L6" s="60">
        <f t="shared" si="1"/>
        <v>4774224</v>
      </c>
      <c r="M6" s="60">
        <f t="shared" si="1"/>
        <v>6151578</v>
      </c>
      <c r="N6" s="59">
        <f t="shared" si="1"/>
        <v>17159478</v>
      </c>
      <c r="O6" s="59">
        <f t="shared" si="1"/>
        <v>3441102</v>
      </c>
      <c r="P6" s="60">
        <f t="shared" si="1"/>
        <v>4121300</v>
      </c>
      <c r="Q6" s="60">
        <f t="shared" si="1"/>
        <v>6420458</v>
      </c>
      <c r="R6" s="59">
        <f t="shared" si="1"/>
        <v>13982860</v>
      </c>
      <c r="S6" s="59">
        <f t="shared" si="1"/>
        <v>7214604</v>
      </c>
      <c r="T6" s="60">
        <f t="shared" si="1"/>
        <v>3679493</v>
      </c>
      <c r="U6" s="60">
        <f t="shared" si="1"/>
        <v>9006757</v>
      </c>
      <c r="V6" s="59">
        <f t="shared" si="1"/>
        <v>19900854</v>
      </c>
      <c r="W6" s="59">
        <f t="shared" si="1"/>
        <v>60160679</v>
      </c>
      <c r="X6" s="60">
        <f t="shared" si="1"/>
        <v>79481750</v>
      </c>
      <c r="Y6" s="59">
        <f t="shared" si="1"/>
        <v>-19321071</v>
      </c>
      <c r="Z6" s="61">
        <f>+IF(X6&lt;&gt;0,+(Y6/X6)*100,0)</f>
        <v>-24.308814287556576</v>
      </c>
      <c r="AA6" s="62">
        <f t="shared" si="1"/>
        <v>79481750</v>
      </c>
    </row>
    <row r="7" spans="1:27" ht="13.5">
      <c r="A7" s="291" t="s">
        <v>229</v>
      </c>
      <c r="B7" s="142"/>
      <c r="C7" s="60">
        <v>146856956</v>
      </c>
      <c r="D7" s="340"/>
      <c r="E7" s="60"/>
      <c r="F7" s="59">
        <v>79481750</v>
      </c>
      <c r="G7" s="59">
        <v>326262</v>
      </c>
      <c r="H7" s="60">
        <v>3620675</v>
      </c>
      <c r="I7" s="60">
        <v>5170550</v>
      </c>
      <c r="J7" s="59">
        <v>9117487</v>
      </c>
      <c r="K7" s="59">
        <v>6233676</v>
      </c>
      <c r="L7" s="60">
        <v>4774224</v>
      </c>
      <c r="M7" s="60">
        <v>6151578</v>
      </c>
      <c r="N7" s="59">
        <v>17159478</v>
      </c>
      <c r="O7" s="59">
        <v>3441102</v>
      </c>
      <c r="P7" s="60">
        <v>4121300</v>
      </c>
      <c r="Q7" s="60">
        <v>6420458</v>
      </c>
      <c r="R7" s="59">
        <v>13982860</v>
      </c>
      <c r="S7" s="59">
        <v>7214604</v>
      </c>
      <c r="T7" s="60">
        <v>3679493</v>
      </c>
      <c r="U7" s="60">
        <v>9006757</v>
      </c>
      <c r="V7" s="59">
        <v>19900854</v>
      </c>
      <c r="W7" s="59">
        <v>60160679</v>
      </c>
      <c r="X7" s="60">
        <v>79481750</v>
      </c>
      <c r="Y7" s="59">
        <v>-19321071</v>
      </c>
      <c r="Z7" s="61">
        <v>-24.31</v>
      </c>
      <c r="AA7" s="62">
        <v>79481750</v>
      </c>
    </row>
    <row r="8" spans="1:27" ht="13.5">
      <c r="A8" s="361" t="s">
        <v>206</v>
      </c>
      <c r="B8" s="142"/>
      <c r="C8" s="60">
        <f aca="true" t="shared" si="2" ref="C8:Y8">SUM(C9:C10)</f>
        <v>4269012</v>
      </c>
      <c r="D8" s="340">
        <f t="shared" si="2"/>
        <v>0</v>
      </c>
      <c r="E8" s="60">
        <f t="shared" si="2"/>
        <v>120000000</v>
      </c>
      <c r="F8" s="59">
        <f t="shared" si="2"/>
        <v>122586430</v>
      </c>
      <c r="G8" s="59">
        <f t="shared" si="2"/>
        <v>12256639</v>
      </c>
      <c r="H8" s="60">
        <f t="shared" si="2"/>
        <v>0</v>
      </c>
      <c r="I8" s="60">
        <f t="shared" si="2"/>
        <v>3424345</v>
      </c>
      <c r="J8" s="59">
        <f t="shared" si="2"/>
        <v>15680984</v>
      </c>
      <c r="K8" s="59">
        <f t="shared" si="2"/>
        <v>3065055</v>
      </c>
      <c r="L8" s="60">
        <f t="shared" si="2"/>
        <v>464558</v>
      </c>
      <c r="M8" s="60">
        <f t="shared" si="2"/>
        <v>10006583</v>
      </c>
      <c r="N8" s="59">
        <f t="shared" si="2"/>
        <v>13536196</v>
      </c>
      <c r="O8" s="59">
        <f t="shared" si="2"/>
        <v>4240080</v>
      </c>
      <c r="P8" s="60">
        <f t="shared" si="2"/>
        <v>92624</v>
      </c>
      <c r="Q8" s="60">
        <f t="shared" si="2"/>
        <v>7815773</v>
      </c>
      <c r="R8" s="59">
        <f t="shared" si="2"/>
        <v>12148477</v>
      </c>
      <c r="S8" s="59">
        <f t="shared" si="2"/>
        <v>2365018</v>
      </c>
      <c r="T8" s="60">
        <f t="shared" si="2"/>
        <v>1202548</v>
      </c>
      <c r="U8" s="60">
        <f t="shared" si="2"/>
        <v>7394238</v>
      </c>
      <c r="V8" s="59">
        <f t="shared" si="2"/>
        <v>10961804</v>
      </c>
      <c r="W8" s="59">
        <f t="shared" si="2"/>
        <v>52327461</v>
      </c>
      <c r="X8" s="60">
        <f t="shared" si="2"/>
        <v>122586430</v>
      </c>
      <c r="Y8" s="59">
        <f t="shared" si="2"/>
        <v>-70258969</v>
      </c>
      <c r="Z8" s="61">
        <f>+IF(X8&lt;&gt;0,+(Y8/X8)*100,0)</f>
        <v>-57.31382258215694</v>
      </c>
      <c r="AA8" s="62">
        <f>SUM(AA9:AA10)</f>
        <v>122586430</v>
      </c>
    </row>
    <row r="9" spans="1:27" ht="13.5">
      <c r="A9" s="291" t="s">
        <v>230</v>
      </c>
      <c r="B9" s="142"/>
      <c r="C9" s="60">
        <v>4269012</v>
      </c>
      <c r="D9" s="340"/>
      <c r="E9" s="60">
        <v>120000000</v>
      </c>
      <c r="F9" s="59">
        <v>122586430</v>
      </c>
      <c r="G9" s="59">
        <v>12256639</v>
      </c>
      <c r="H9" s="60"/>
      <c r="I9" s="60">
        <v>3424345</v>
      </c>
      <c r="J9" s="59">
        <v>15680984</v>
      </c>
      <c r="K9" s="59">
        <v>3065055</v>
      </c>
      <c r="L9" s="60">
        <v>464558</v>
      </c>
      <c r="M9" s="60">
        <v>10006583</v>
      </c>
      <c r="N9" s="59">
        <v>13536196</v>
      </c>
      <c r="O9" s="59">
        <v>4240080</v>
      </c>
      <c r="P9" s="60">
        <v>92624</v>
      </c>
      <c r="Q9" s="60">
        <v>7815773</v>
      </c>
      <c r="R9" s="59">
        <v>12148477</v>
      </c>
      <c r="S9" s="59">
        <v>2365018</v>
      </c>
      <c r="T9" s="60">
        <v>1202548</v>
      </c>
      <c r="U9" s="60">
        <v>7394238</v>
      </c>
      <c r="V9" s="59">
        <v>10961804</v>
      </c>
      <c r="W9" s="59">
        <v>52327461</v>
      </c>
      <c r="X9" s="60">
        <v>122586430</v>
      </c>
      <c r="Y9" s="59">
        <v>-70258969</v>
      </c>
      <c r="Z9" s="61">
        <v>-57.31</v>
      </c>
      <c r="AA9" s="62">
        <v>122586430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99484543</v>
      </c>
      <c r="G15" s="59">
        <f t="shared" si="5"/>
        <v>0</v>
      </c>
      <c r="H15" s="60">
        <f t="shared" si="5"/>
        <v>15068219</v>
      </c>
      <c r="I15" s="60">
        <f t="shared" si="5"/>
        <v>2399726</v>
      </c>
      <c r="J15" s="59">
        <f t="shared" si="5"/>
        <v>17467945</v>
      </c>
      <c r="K15" s="59">
        <f t="shared" si="5"/>
        <v>4359502</v>
      </c>
      <c r="L15" s="60">
        <f t="shared" si="5"/>
        <v>4279511</v>
      </c>
      <c r="M15" s="60">
        <f t="shared" si="5"/>
        <v>5159410</v>
      </c>
      <c r="N15" s="59">
        <f t="shared" si="5"/>
        <v>13798423</v>
      </c>
      <c r="O15" s="59">
        <f t="shared" si="5"/>
        <v>1729862</v>
      </c>
      <c r="P15" s="60">
        <f t="shared" si="5"/>
        <v>0</v>
      </c>
      <c r="Q15" s="60">
        <f t="shared" si="5"/>
        <v>5599360</v>
      </c>
      <c r="R15" s="59">
        <f t="shared" si="5"/>
        <v>7329222</v>
      </c>
      <c r="S15" s="59">
        <f t="shared" si="5"/>
        <v>15085830</v>
      </c>
      <c r="T15" s="60">
        <f t="shared" si="5"/>
        <v>7264913</v>
      </c>
      <c r="U15" s="60">
        <f t="shared" si="5"/>
        <v>14308586</v>
      </c>
      <c r="V15" s="59">
        <f t="shared" si="5"/>
        <v>36659329</v>
      </c>
      <c r="W15" s="59">
        <f t="shared" si="5"/>
        <v>75254919</v>
      </c>
      <c r="X15" s="60">
        <f t="shared" si="5"/>
        <v>99484543</v>
      </c>
      <c r="Y15" s="59">
        <f t="shared" si="5"/>
        <v>-24229624</v>
      </c>
      <c r="Z15" s="61">
        <f>+IF(X15&lt;&gt;0,+(Y15/X15)*100,0)</f>
        <v>-24.35516439976007</v>
      </c>
      <c r="AA15" s="62">
        <f>SUM(AA16:AA20)</f>
        <v>99484543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>
        <v>92248266</v>
      </c>
      <c r="G18" s="59"/>
      <c r="H18" s="60">
        <v>15068219</v>
      </c>
      <c r="I18" s="60">
        <v>2399726</v>
      </c>
      <c r="J18" s="59">
        <v>17467945</v>
      </c>
      <c r="K18" s="59">
        <v>4359502</v>
      </c>
      <c r="L18" s="60">
        <v>4279511</v>
      </c>
      <c r="M18" s="60">
        <v>5159410</v>
      </c>
      <c r="N18" s="59">
        <v>13798423</v>
      </c>
      <c r="O18" s="59">
        <v>1729862</v>
      </c>
      <c r="P18" s="60"/>
      <c r="Q18" s="60">
        <v>5599360</v>
      </c>
      <c r="R18" s="59">
        <v>7329222</v>
      </c>
      <c r="S18" s="59">
        <v>2486682</v>
      </c>
      <c r="T18" s="60">
        <v>2065158</v>
      </c>
      <c r="U18" s="60">
        <v>2613989</v>
      </c>
      <c r="V18" s="59">
        <v>7165829</v>
      </c>
      <c r="W18" s="59">
        <v>45761419</v>
      </c>
      <c r="X18" s="60">
        <v>92248266</v>
      </c>
      <c r="Y18" s="59">
        <v>-46486847</v>
      </c>
      <c r="Z18" s="61">
        <v>-50.39</v>
      </c>
      <c r="AA18" s="62">
        <v>92248266</v>
      </c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7236277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12599148</v>
      </c>
      <c r="T20" s="60">
        <v>5199755</v>
      </c>
      <c r="U20" s="60">
        <v>11694597</v>
      </c>
      <c r="V20" s="59">
        <v>29493500</v>
      </c>
      <c r="W20" s="59">
        <v>29493500</v>
      </c>
      <c r="X20" s="60">
        <v>7236277</v>
      </c>
      <c r="Y20" s="59">
        <v>22257223</v>
      </c>
      <c r="Z20" s="61">
        <v>307.58</v>
      </c>
      <c r="AA20" s="62">
        <v>7236277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175265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-158930</v>
      </c>
      <c r="V22" s="345">
        <f t="shared" si="6"/>
        <v>-158930</v>
      </c>
      <c r="W22" s="345">
        <f t="shared" si="6"/>
        <v>-158930</v>
      </c>
      <c r="X22" s="343">
        <f t="shared" si="6"/>
        <v>0</v>
      </c>
      <c r="Y22" s="345">
        <f t="shared" si="6"/>
        <v>-158930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175265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-158930</v>
      </c>
      <c r="V32" s="59">
        <v>-158930</v>
      </c>
      <c r="W32" s="59">
        <v>-158930</v>
      </c>
      <c r="X32" s="60"/>
      <c r="Y32" s="59">
        <v>-158930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7115660</v>
      </c>
      <c r="D40" s="344">
        <f t="shared" si="9"/>
        <v>0</v>
      </c>
      <c r="E40" s="343">
        <f t="shared" si="9"/>
        <v>20422256</v>
      </c>
      <c r="F40" s="345">
        <f t="shared" si="9"/>
        <v>25137429</v>
      </c>
      <c r="G40" s="345">
        <f t="shared" si="9"/>
        <v>146102</v>
      </c>
      <c r="H40" s="343">
        <f t="shared" si="9"/>
        <v>80481</v>
      </c>
      <c r="I40" s="343">
        <f t="shared" si="9"/>
        <v>1754368</v>
      </c>
      <c r="J40" s="345">
        <f t="shared" si="9"/>
        <v>1980951</v>
      </c>
      <c r="K40" s="345">
        <f t="shared" si="9"/>
        <v>631827</v>
      </c>
      <c r="L40" s="343">
        <f t="shared" si="9"/>
        <v>-143881</v>
      </c>
      <c r="M40" s="343">
        <f t="shared" si="9"/>
        <v>1799613</v>
      </c>
      <c r="N40" s="345">
        <f t="shared" si="9"/>
        <v>2287559</v>
      </c>
      <c r="O40" s="345">
        <f t="shared" si="9"/>
        <v>-958477</v>
      </c>
      <c r="P40" s="343">
        <f t="shared" si="9"/>
        <v>-1478816</v>
      </c>
      <c r="Q40" s="343">
        <f t="shared" si="9"/>
        <v>515914</v>
      </c>
      <c r="R40" s="345">
        <f t="shared" si="9"/>
        <v>-1921379</v>
      </c>
      <c r="S40" s="345">
        <f t="shared" si="9"/>
        <v>682896</v>
      </c>
      <c r="T40" s="343">
        <f t="shared" si="9"/>
        <v>-230334</v>
      </c>
      <c r="U40" s="343">
        <f t="shared" si="9"/>
        <v>1103780</v>
      </c>
      <c r="V40" s="345">
        <f t="shared" si="9"/>
        <v>1556342</v>
      </c>
      <c r="W40" s="345">
        <f t="shared" si="9"/>
        <v>3903473</v>
      </c>
      <c r="X40" s="343">
        <f t="shared" si="9"/>
        <v>25137429</v>
      </c>
      <c r="Y40" s="345">
        <f t="shared" si="9"/>
        <v>-21233956</v>
      </c>
      <c r="Z40" s="336">
        <f>+IF(X40&lt;&gt;0,+(Y40/X40)*100,0)</f>
        <v>-84.47147080952472</v>
      </c>
      <c r="AA40" s="350">
        <f>SUM(AA41:AA49)</f>
        <v>25137429</v>
      </c>
    </row>
    <row r="41" spans="1:27" ht="13.5">
      <c r="A41" s="361" t="s">
        <v>248</v>
      </c>
      <c r="B41" s="142"/>
      <c r="C41" s="362"/>
      <c r="D41" s="363"/>
      <c r="E41" s="362">
        <v>10372250</v>
      </c>
      <c r="F41" s="364">
        <v>17091692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17091692</v>
      </c>
      <c r="Y41" s="364">
        <v>-17091692</v>
      </c>
      <c r="Z41" s="365">
        <v>-100</v>
      </c>
      <c r="AA41" s="366">
        <v>17091692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7115660</v>
      </c>
      <c r="D43" s="369"/>
      <c r="E43" s="305"/>
      <c r="F43" s="370">
        <v>1100000</v>
      </c>
      <c r="G43" s="370">
        <v>5400</v>
      </c>
      <c r="H43" s="305"/>
      <c r="I43" s="305">
        <v>1667760</v>
      </c>
      <c r="J43" s="370">
        <v>1673160</v>
      </c>
      <c r="K43" s="370">
        <v>194368</v>
      </c>
      <c r="L43" s="305"/>
      <c r="M43" s="305">
        <v>1414808</v>
      </c>
      <c r="N43" s="370">
        <v>1609176</v>
      </c>
      <c r="O43" s="370"/>
      <c r="P43" s="305">
        <v>-1476391</v>
      </c>
      <c r="Q43" s="305">
        <v>491928</v>
      </c>
      <c r="R43" s="370">
        <v>-984463</v>
      </c>
      <c r="S43" s="370">
        <v>321550</v>
      </c>
      <c r="T43" s="305">
        <v>-317456</v>
      </c>
      <c r="U43" s="305">
        <v>415698</v>
      </c>
      <c r="V43" s="370">
        <v>419792</v>
      </c>
      <c r="W43" s="370">
        <v>2717665</v>
      </c>
      <c r="X43" s="305">
        <v>1100000</v>
      </c>
      <c r="Y43" s="370">
        <v>1617665</v>
      </c>
      <c r="Z43" s="371">
        <v>147.06</v>
      </c>
      <c r="AA43" s="303">
        <v>1100000</v>
      </c>
    </row>
    <row r="44" spans="1:27" ht="13.5">
      <c r="A44" s="361" t="s">
        <v>251</v>
      </c>
      <c r="B44" s="136"/>
      <c r="C44" s="60"/>
      <c r="D44" s="368"/>
      <c r="E44" s="54">
        <v>7658006</v>
      </c>
      <c r="F44" s="53">
        <v>1352365</v>
      </c>
      <c r="G44" s="53">
        <v>109577</v>
      </c>
      <c r="H44" s="54">
        <v>80384</v>
      </c>
      <c r="I44" s="54">
        <v>69391</v>
      </c>
      <c r="J44" s="53">
        <v>259352</v>
      </c>
      <c r="K44" s="53">
        <v>298468</v>
      </c>
      <c r="L44" s="54">
        <v>-124596</v>
      </c>
      <c r="M44" s="54">
        <v>120502</v>
      </c>
      <c r="N44" s="53">
        <v>294374</v>
      </c>
      <c r="O44" s="53">
        <v>-691462</v>
      </c>
      <c r="P44" s="54">
        <v>-2324</v>
      </c>
      <c r="Q44" s="54">
        <v>23986</v>
      </c>
      <c r="R44" s="53">
        <v>-669800</v>
      </c>
      <c r="S44" s="53">
        <v>202396</v>
      </c>
      <c r="T44" s="54">
        <v>-156766</v>
      </c>
      <c r="U44" s="54">
        <v>688082</v>
      </c>
      <c r="V44" s="53">
        <v>733712</v>
      </c>
      <c r="W44" s="53">
        <v>617638</v>
      </c>
      <c r="X44" s="54">
        <v>1352365</v>
      </c>
      <c r="Y44" s="53">
        <v>-734727</v>
      </c>
      <c r="Z44" s="94">
        <v>-54.33</v>
      </c>
      <c r="AA44" s="95">
        <v>1352365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2224000</v>
      </c>
      <c r="F48" s="53">
        <v>1356372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1356372</v>
      </c>
      <c r="Y48" s="53">
        <v>-1356372</v>
      </c>
      <c r="Z48" s="94">
        <v>-100</v>
      </c>
      <c r="AA48" s="95">
        <v>1356372</v>
      </c>
    </row>
    <row r="49" spans="1:27" ht="13.5">
      <c r="A49" s="361" t="s">
        <v>93</v>
      </c>
      <c r="B49" s="136"/>
      <c r="C49" s="54"/>
      <c r="D49" s="368"/>
      <c r="E49" s="54">
        <v>168000</v>
      </c>
      <c r="F49" s="53">
        <v>4237000</v>
      </c>
      <c r="G49" s="53">
        <v>31125</v>
      </c>
      <c r="H49" s="54">
        <v>97</v>
      </c>
      <c r="I49" s="54">
        <v>17217</v>
      </c>
      <c r="J49" s="53">
        <v>48439</v>
      </c>
      <c r="K49" s="53">
        <v>138991</v>
      </c>
      <c r="L49" s="54">
        <v>-19285</v>
      </c>
      <c r="M49" s="54">
        <v>264303</v>
      </c>
      <c r="N49" s="53">
        <v>384009</v>
      </c>
      <c r="O49" s="53">
        <v>-267015</v>
      </c>
      <c r="P49" s="54">
        <v>-101</v>
      </c>
      <c r="Q49" s="54"/>
      <c r="R49" s="53">
        <v>-267116</v>
      </c>
      <c r="S49" s="53">
        <v>158950</v>
      </c>
      <c r="T49" s="54">
        <v>243888</v>
      </c>
      <c r="U49" s="54"/>
      <c r="V49" s="53">
        <v>402838</v>
      </c>
      <c r="W49" s="53">
        <v>568170</v>
      </c>
      <c r="X49" s="54">
        <v>4237000</v>
      </c>
      <c r="Y49" s="53">
        <v>-3668830</v>
      </c>
      <c r="Z49" s="94">
        <v>-86.59</v>
      </c>
      <c r="AA49" s="95">
        <v>4237000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-28956</v>
      </c>
      <c r="J57" s="345">
        <f t="shared" si="13"/>
        <v>-28956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-28956</v>
      </c>
      <c r="X57" s="343">
        <f t="shared" si="13"/>
        <v>0</v>
      </c>
      <c r="Y57" s="345">
        <f t="shared" si="13"/>
        <v>-28956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>
        <v>-28956</v>
      </c>
      <c r="J58" s="59">
        <v>-28956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-28956</v>
      </c>
      <c r="X58" s="60"/>
      <c r="Y58" s="59">
        <v>-28956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158416893</v>
      </c>
      <c r="D60" s="346">
        <f t="shared" si="14"/>
        <v>0</v>
      </c>
      <c r="E60" s="219">
        <f t="shared" si="14"/>
        <v>140422256</v>
      </c>
      <c r="F60" s="264">
        <f t="shared" si="14"/>
        <v>326690152</v>
      </c>
      <c r="G60" s="264">
        <f t="shared" si="14"/>
        <v>12729003</v>
      </c>
      <c r="H60" s="219">
        <f t="shared" si="14"/>
        <v>18769375</v>
      </c>
      <c r="I60" s="219">
        <f t="shared" si="14"/>
        <v>12720033</v>
      </c>
      <c r="J60" s="264">
        <f t="shared" si="14"/>
        <v>44218411</v>
      </c>
      <c r="K60" s="264">
        <f t="shared" si="14"/>
        <v>14290060</v>
      </c>
      <c r="L60" s="219">
        <f t="shared" si="14"/>
        <v>9374412</v>
      </c>
      <c r="M60" s="219">
        <f t="shared" si="14"/>
        <v>23117184</v>
      </c>
      <c r="N60" s="264">
        <f t="shared" si="14"/>
        <v>46781656</v>
      </c>
      <c r="O60" s="264">
        <f t="shared" si="14"/>
        <v>8452567</v>
      </c>
      <c r="P60" s="219">
        <f t="shared" si="14"/>
        <v>2735108</v>
      </c>
      <c r="Q60" s="219">
        <f t="shared" si="14"/>
        <v>20351505</v>
      </c>
      <c r="R60" s="264">
        <f t="shared" si="14"/>
        <v>31539180</v>
      </c>
      <c r="S60" s="264">
        <f t="shared" si="14"/>
        <v>25348348</v>
      </c>
      <c r="T60" s="219">
        <f t="shared" si="14"/>
        <v>11916620</v>
      </c>
      <c r="U60" s="219">
        <f t="shared" si="14"/>
        <v>31654431</v>
      </c>
      <c r="V60" s="264">
        <f t="shared" si="14"/>
        <v>68919399</v>
      </c>
      <c r="W60" s="264">
        <f t="shared" si="14"/>
        <v>191458646</v>
      </c>
      <c r="X60" s="219">
        <f t="shared" si="14"/>
        <v>326690152</v>
      </c>
      <c r="Y60" s="264">
        <f t="shared" si="14"/>
        <v>-135231506</v>
      </c>
      <c r="Z60" s="337">
        <f>+IF(X60&lt;&gt;0,+(Y60/X60)*100,0)</f>
        <v>-41.39442379028309</v>
      </c>
      <c r="AA60" s="232">
        <f>+AA57+AA54+AA51+AA40+AA37+AA34+AA22+AA5</f>
        <v>326690152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177897750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87199750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87199750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1798000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>
        <v>1798000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88900000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88900000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177897750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2016-08-05T12:22:08Z</dcterms:created>
  <dcterms:modified xsi:type="dcterms:W3CDTF">2016-08-05T12:22:15Z</dcterms:modified>
  <cp:category/>
  <cp:version/>
  <cp:contentType/>
  <cp:contentStatus/>
</cp:coreProperties>
</file>