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<sst xmlns="http://schemas.openxmlformats.org/spreadsheetml/2006/main" count="857" uniqueCount="303">
  <si>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Letsemeng(FS161)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</si>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</sst>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14563811</v>
      </c>
      <c r="C5" s="19">
        <v>0</v>
      </c>
      <c r="D5" s="59">
        <v>15945566</v>
      </c>
      <c r="E5" s="60">
        <v>14836000</v>
      </c>
      <c r="F5" s="60">
        <v>1205130</v>
      </c>
      <c r="G5" s="60">
        <v>1192179</v>
      </c>
      <c r="H5" s="60">
        <v>1232431</v>
      </c>
      <c r="I5" s="60">
        <v>3629740</v>
      </c>
      <c r="J5" s="60">
        <v>1531319</v>
      </c>
      <c r="K5" s="60">
        <v>1136000</v>
      </c>
      <c r="L5" s="60">
        <v>1121390</v>
      </c>
      <c r="M5" s="60">
        <v>3788709</v>
      </c>
      <c r="N5" s="60">
        <v>1136098</v>
      </c>
      <c r="O5" s="60">
        <v>1405537</v>
      </c>
      <c r="P5" s="60">
        <v>1067703</v>
      </c>
      <c r="Q5" s="60">
        <v>3609338</v>
      </c>
      <c r="R5" s="60">
        <v>1106265</v>
      </c>
      <c r="S5" s="60">
        <v>1027393</v>
      </c>
      <c r="T5" s="60">
        <v>978976</v>
      </c>
      <c r="U5" s="60">
        <v>3112634</v>
      </c>
      <c r="V5" s="60">
        <v>14140421</v>
      </c>
      <c r="W5" s="60">
        <v>15945566</v>
      </c>
      <c r="X5" s="60">
        <v>-1805145</v>
      </c>
      <c r="Y5" s="61">
        <v>-11.32</v>
      </c>
      <c r="Z5" s="62">
        <v>14836000</v>
      </c>
    </row>
    <row r="6" spans="1:26" ht="12.75">
      <c r="A6" s="58" t="s">
        <v>32</v>
      </c>
      <c r="B6" s="19">
        <v>31316128</v>
      </c>
      <c r="C6" s="19">
        <v>0</v>
      </c>
      <c r="D6" s="59">
        <v>49323803</v>
      </c>
      <c r="E6" s="60">
        <v>42050242</v>
      </c>
      <c r="F6" s="60">
        <v>3289273</v>
      </c>
      <c r="G6" s="60">
        <v>3485667</v>
      </c>
      <c r="H6" s="60">
        <v>4165140</v>
      </c>
      <c r="I6" s="60">
        <v>10940080</v>
      </c>
      <c r="J6" s="60">
        <v>3398558</v>
      </c>
      <c r="K6" s="60">
        <v>3375478</v>
      </c>
      <c r="L6" s="60">
        <v>3024887</v>
      </c>
      <c r="M6" s="60">
        <v>9798923</v>
      </c>
      <c r="N6" s="60">
        <v>3987744</v>
      </c>
      <c r="O6" s="60">
        <v>4101044</v>
      </c>
      <c r="P6" s="60">
        <v>3623277</v>
      </c>
      <c r="Q6" s="60">
        <v>11712065</v>
      </c>
      <c r="R6" s="60">
        <v>3621478</v>
      </c>
      <c r="S6" s="60">
        <v>3546763</v>
      </c>
      <c r="T6" s="60">
        <v>3750264</v>
      </c>
      <c r="U6" s="60">
        <v>10918505</v>
      </c>
      <c r="V6" s="60">
        <v>43369573</v>
      </c>
      <c r="W6" s="60">
        <v>49323803</v>
      </c>
      <c r="X6" s="60">
        <v>-5954230</v>
      </c>
      <c r="Y6" s="61">
        <v>-12.07</v>
      </c>
      <c r="Z6" s="62">
        <v>42050242</v>
      </c>
    </row>
    <row r="7" spans="1:26" ht="12.75">
      <c r="A7" s="58" t="s">
        <v>33</v>
      </c>
      <c r="B7" s="19">
        <v>1849970</v>
      </c>
      <c r="C7" s="19">
        <v>0</v>
      </c>
      <c r="D7" s="59">
        <v>3710000</v>
      </c>
      <c r="E7" s="60">
        <v>878000</v>
      </c>
      <c r="F7" s="60">
        <v>0</v>
      </c>
      <c r="G7" s="60">
        <v>0</v>
      </c>
      <c r="H7" s="60">
        <v>518416</v>
      </c>
      <c r="I7" s="60">
        <v>518416</v>
      </c>
      <c r="J7" s="60">
        <v>0</v>
      </c>
      <c r="K7" s="60">
        <v>300000</v>
      </c>
      <c r="L7" s="60">
        <v>0</v>
      </c>
      <c r="M7" s="60">
        <v>300000</v>
      </c>
      <c r="N7" s="60">
        <v>63522</v>
      </c>
      <c r="O7" s="60">
        <v>0</v>
      </c>
      <c r="P7" s="60">
        <v>0</v>
      </c>
      <c r="Q7" s="60">
        <v>63522</v>
      </c>
      <c r="R7" s="60">
        <v>0</v>
      </c>
      <c r="S7" s="60">
        <v>0</v>
      </c>
      <c r="T7" s="60">
        <v>0</v>
      </c>
      <c r="U7" s="60">
        <v>0</v>
      </c>
      <c r="V7" s="60">
        <v>881938</v>
      </c>
      <c r="W7" s="60">
        <v>3710000</v>
      </c>
      <c r="X7" s="60">
        <v>-2828062</v>
      </c>
      <c r="Y7" s="61">
        <v>-76.23</v>
      </c>
      <c r="Z7" s="62">
        <v>878000</v>
      </c>
    </row>
    <row r="8" spans="1:26" ht="12.75">
      <c r="A8" s="58" t="s">
        <v>34</v>
      </c>
      <c r="B8" s="19">
        <v>53929000</v>
      </c>
      <c r="C8" s="19">
        <v>0</v>
      </c>
      <c r="D8" s="59">
        <v>53514000</v>
      </c>
      <c r="E8" s="60">
        <v>53514000</v>
      </c>
      <c r="F8" s="60">
        <v>21673000</v>
      </c>
      <c r="G8" s="60">
        <v>0</v>
      </c>
      <c r="H8" s="60">
        <v>0</v>
      </c>
      <c r="I8" s="60">
        <v>21673000</v>
      </c>
      <c r="J8" s="60">
        <v>0</v>
      </c>
      <c r="K8" s="60">
        <v>16595000</v>
      </c>
      <c r="L8" s="60">
        <v>0</v>
      </c>
      <c r="M8" s="60">
        <v>16595000</v>
      </c>
      <c r="N8" s="60">
        <v>0</v>
      </c>
      <c r="O8" s="60">
        <v>0</v>
      </c>
      <c r="P8" s="60">
        <v>12446000</v>
      </c>
      <c r="Q8" s="60">
        <v>12446000</v>
      </c>
      <c r="R8" s="60">
        <v>0</v>
      </c>
      <c r="S8" s="60">
        <v>0</v>
      </c>
      <c r="T8" s="60">
        <v>0</v>
      </c>
      <c r="U8" s="60">
        <v>0</v>
      </c>
      <c r="V8" s="60">
        <v>50714000</v>
      </c>
      <c r="W8" s="60">
        <v>53514000</v>
      </c>
      <c r="X8" s="60">
        <v>-2800000</v>
      </c>
      <c r="Y8" s="61">
        <v>-5.23</v>
      </c>
      <c r="Z8" s="62">
        <v>53514000</v>
      </c>
    </row>
    <row r="9" spans="1:26" ht="12.75">
      <c r="A9" s="58" t="s">
        <v>35</v>
      </c>
      <c r="B9" s="19">
        <v>11068993</v>
      </c>
      <c r="C9" s="19">
        <v>0</v>
      </c>
      <c r="D9" s="59">
        <v>10433187</v>
      </c>
      <c r="E9" s="60">
        <v>4265607</v>
      </c>
      <c r="F9" s="60">
        <v>21595</v>
      </c>
      <c r="G9" s="60">
        <v>21595</v>
      </c>
      <c r="H9" s="60">
        <v>21595</v>
      </c>
      <c r="I9" s="60">
        <v>64785</v>
      </c>
      <c r="J9" s="60">
        <v>12845</v>
      </c>
      <c r="K9" s="60">
        <v>21812</v>
      </c>
      <c r="L9" s="60">
        <v>21812</v>
      </c>
      <c r="M9" s="60">
        <v>56469</v>
      </c>
      <c r="N9" s="60">
        <v>21812</v>
      </c>
      <c r="O9" s="60">
        <v>75821</v>
      </c>
      <c r="P9" s="60">
        <v>21812</v>
      </c>
      <c r="Q9" s="60">
        <v>119445</v>
      </c>
      <c r="R9" s="60">
        <v>21462</v>
      </c>
      <c r="S9" s="60">
        <v>727018</v>
      </c>
      <c r="T9" s="60">
        <v>235952</v>
      </c>
      <c r="U9" s="60">
        <v>984432</v>
      </c>
      <c r="V9" s="60">
        <v>1225131</v>
      </c>
      <c r="W9" s="60">
        <v>10433409</v>
      </c>
      <c r="X9" s="60">
        <v>-9208278</v>
      </c>
      <c r="Y9" s="61">
        <v>-88.26</v>
      </c>
      <c r="Z9" s="62">
        <v>4265607</v>
      </c>
    </row>
    <row r="10" spans="1:26" ht="22.5">
      <c r="A10" s="63" t="s">
        <v>278</v>
      </c>
      <c r="B10" s="64">
        <f>SUM(B5:B9)</f>
        <v>112727902</v>
      </c>
      <c r="C10" s="64">
        <f>SUM(C5:C9)</f>
        <v>0</v>
      </c>
      <c r="D10" s="65">
        <f aca="true" t="shared" si="0" ref="D10:Z10">SUM(D5:D9)</f>
        <v>132926556</v>
      </c>
      <c r="E10" s="66">
        <f t="shared" si="0"/>
        <v>115543849</v>
      </c>
      <c r="F10" s="66">
        <f t="shared" si="0"/>
        <v>26188998</v>
      </c>
      <c r="G10" s="66">
        <f t="shared" si="0"/>
        <v>4699441</v>
      </c>
      <c r="H10" s="66">
        <f t="shared" si="0"/>
        <v>5937582</v>
      </c>
      <c r="I10" s="66">
        <f t="shared" si="0"/>
        <v>36826021</v>
      </c>
      <c r="J10" s="66">
        <f t="shared" si="0"/>
        <v>4942722</v>
      </c>
      <c r="K10" s="66">
        <f t="shared" si="0"/>
        <v>21428290</v>
      </c>
      <c r="L10" s="66">
        <f t="shared" si="0"/>
        <v>4168089</v>
      </c>
      <c r="M10" s="66">
        <f t="shared" si="0"/>
        <v>30539101</v>
      </c>
      <c r="N10" s="66">
        <f t="shared" si="0"/>
        <v>5209176</v>
      </c>
      <c r="O10" s="66">
        <f t="shared" si="0"/>
        <v>5582402</v>
      </c>
      <c r="P10" s="66">
        <f t="shared" si="0"/>
        <v>17158792</v>
      </c>
      <c r="Q10" s="66">
        <f t="shared" si="0"/>
        <v>27950370</v>
      </c>
      <c r="R10" s="66">
        <f t="shared" si="0"/>
        <v>4749205</v>
      </c>
      <c r="S10" s="66">
        <f t="shared" si="0"/>
        <v>5301174</v>
      </c>
      <c r="T10" s="66">
        <f t="shared" si="0"/>
        <v>4965192</v>
      </c>
      <c r="U10" s="66">
        <f t="shared" si="0"/>
        <v>15015571</v>
      </c>
      <c r="V10" s="66">
        <f t="shared" si="0"/>
        <v>110331063</v>
      </c>
      <c r="W10" s="66">
        <f t="shared" si="0"/>
        <v>132926778</v>
      </c>
      <c r="X10" s="66">
        <f t="shared" si="0"/>
        <v>-22595715</v>
      </c>
      <c r="Y10" s="67">
        <f>+IF(W10&lt;&gt;0,(X10/W10)*100,0)</f>
        <v>-16.998617840567835</v>
      </c>
      <c r="Z10" s="68">
        <f t="shared" si="0"/>
        <v>115543849</v>
      </c>
    </row>
    <row r="11" spans="1:26" ht="12.75">
      <c r="A11" s="58" t="s">
        <v>37</v>
      </c>
      <c r="B11" s="19">
        <v>38844544</v>
      </c>
      <c r="C11" s="19">
        <v>0</v>
      </c>
      <c r="D11" s="59">
        <v>40667044</v>
      </c>
      <c r="E11" s="60">
        <v>41941000</v>
      </c>
      <c r="F11" s="60">
        <v>3155969</v>
      </c>
      <c r="G11" s="60">
        <v>2986632</v>
      </c>
      <c r="H11" s="60">
        <v>3585637</v>
      </c>
      <c r="I11" s="60">
        <v>9728238</v>
      </c>
      <c r="J11" s="60">
        <v>3416624</v>
      </c>
      <c r="K11" s="60">
        <v>3373301</v>
      </c>
      <c r="L11" s="60">
        <v>3413768</v>
      </c>
      <c r="M11" s="60">
        <v>10203693</v>
      </c>
      <c r="N11" s="60">
        <v>3736318</v>
      </c>
      <c r="O11" s="60">
        <v>3566009</v>
      </c>
      <c r="P11" s="60">
        <v>3598716</v>
      </c>
      <c r="Q11" s="60">
        <v>10901043</v>
      </c>
      <c r="R11" s="60">
        <v>3492763</v>
      </c>
      <c r="S11" s="60">
        <v>3534427</v>
      </c>
      <c r="T11" s="60">
        <v>3482583</v>
      </c>
      <c r="U11" s="60">
        <v>10509773</v>
      </c>
      <c r="V11" s="60">
        <v>41342747</v>
      </c>
      <c r="W11" s="60">
        <v>40667281</v>
      </c>
      <c r="X11" s="60">
        <v>675466</v>
      </c>
      <c r="Y11" s="61">
        <v>1.66</v>
      </c>
      <c r="Z11" s="62">
        <v>41941000</v>
      </c>
    </row>
    <row r="12" spans="1:26" ht="12.75">
      <c r="A12" s="58" t="s">
        <v>38</v>
      </c>
      <c r="B12" s="19">
        <v>3143467</v>
      </c>
      <c r="C12" s="19">
        <v>0</v>
      </c>
      <c r="D12" s="59">
        <v>3265468</v>
      </c>
      <c r="E12" s="60">
        <v>3377877</v>
      </c>
      <c r="F12" s="60">
        <v>265657</v>
      </c>
      <c r="G12" s="60">
        <v>265657</v>
      </c>
      <c r="H12" s="60">
        <v>265657</v>
      </c>
      <c r="I12" s="60">
        <v>796971</v>
      </c>
      <c r="J12" s="60">
        <v>265471</v>
      </c>
      <c r="K12" s="60">
        <v>265471</v>
      </c>
      <c r="L12" s="60">
        <v>265471</v>
      </c>
      <c r="M12" s="60">
        <v>796413</v>
      </c>
      <c r="N12" s="60">
        <v>265472</v>
      </c>
      <c r="O12" s="60">
        <v>382309</v>
      </c>
      <c r="P12" s="60">
        <v>282626</v>
      </c>
      <c r="Q12" s="60">
        <v>930407</v>
      </c>
      <c r="R12" s="60">
        <v>282626</v>
      </c>
      <c r="S12" s="60">
        <v>289648</v>
      </c>
      <c r="T12" s="60">
        <v>282626</v>
      </c>
      <c r="U12" s="60">
        <v>854900</v>
      </c>
      <c r="V12" s="60">
        <v>3378691</v>
      </c>
      <c r="W12" s="60">
        <v>3265468</v>
      </c>
      <c r="X12" s="60">
        <v>113223</v>
      </c>
      <c r="Y12" s="61">
        <v>3.47</v>
      </c>
      <c r="Z12" s="62">
        <v>3377877</v>
      </c>
    </row>
    <row r="13" spans="1:26" ht="12.75">
      <c r="A13" s="58" t="s">
        <v>279</v>
      </c>
      <c r="B13" s="19">
        <v>28593065</v>
      </c>
      <c r="C13" s="19">
        <v>0</v>
      </c>
      <c r="D13" s="59">
        <v>19000000</v>
      </c>
      <c r="E13" s="60">
        <v>19000000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19000000</v>
      </c>
      <c r="X13" s="60">
        <v>-19000000</v>
      </c>
      <c r="Y13" s="61">
        <v>-100</v>
      </c>
      <c r="Z13" s="62">
        <v>19000000</v>
      </c>
    </row>
    <row r="14" spans="1:26" ht="12.75">
      <c r="A14" s="58" t="s">
        <v>40</v>
      </c>
      <c r="B14" s="19">
        <v>992213</v>
      </c>
      <c r="C14" s="19">
        <v>0</v>
      </c>
      <c r="D14" s="59">
        <v>0</v>
      </c>
      <c r="E14" s="60">
        <v>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38454</v>
      </c>
      <c r="S14" s="60">
        <v>0</v>
      </c>
      <c r="T14" s="60">
        <v>0</v>
      </c>
      <c r="U14" s="60">
        <v>38454</v>
      </c>
      <c r="V14" s="60">
        <v>38454</v>
      </c>
      <c r="W14" s="60"/>
      <c r="X14" s="60">
        <v>38454</v>
      </c>
      <c r="Y14" s="61">
        <v>0</v>
      </c>
      <c r="Z14" s="62">
        <v>50000</v>
      </c>
    </row>
    <row r="15" spans="1:26" ht="12.75">
      <c r="A15" s="58" t="s">
        <v>41</v>
      </c>
      <c r="B15" s="19">
        <v>22604783</v>
      </c>
      <c r="C15" s="19">
        <v>0</v>
      </c>
      <c r="D15" s="59">
        <v>27982412</v>
      </c>
      <c r="E15" s="60">
        <v>24782412</v>
      </c>
      <c r="F15" s="60">
        <v>467560</v>
      </c>
      <c r="G15" s="60">
        <v>2451970</v>
      </c>
      <c r="H15" s="60">
        <v>3088086</v>
      </c>
      <c r="I15" s="60">
        <v>6007616</v>
      </c>
      <c r="J15" s="60">
        <v>1485644</v>
      </c>
      <c r="K15" s="60">
        <v>1622349</v>
      </c>
      <c r="L15" s="60">
        <v>1803226</v>
      </c>
      <c r="M15" s="60">
        <v>4911219</v>
      </c>
      <c r="N15" s="60">
        <v>2258781</v>
      </c>
      <c r="O15" s="60">
        <v>967988</v>
      </c>
      <c r="P15" s="60">
        <v>1701100</v>
      </c>
      <c r="Q15" s="60">
        <v>4927869</v>
      </c>
      <c r="R15" s="60">
        <v>4424038</v>
      </c>
      <c r="S15" s="60">
        <v>0</v>
      </c>
      <c r="T15" s="60">
        <v>3825127</v>
      </c>
      <c r="U15" s="60">
        <v>8249165</v>
      </c>
      <c r="V15" s="60">
        <v>24095869</v>
      </c>
      <c r="W15" s="60">
        <v>27982412</v>
      </c>
      <c r="X15" s="60">
        <v>-3886543</v>
      </c>
      <c r="Y15" s="61">
        <v>-13.89</v>
      </c>
      <c r="Z15" s="62">
        <v>24782412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47242631</v>
      </c>
      <c r="C17" s="19">
        <v>0</v>
      </c>
      <c r="D17" s="59">
        <v>41721503</v>
      </c>
      <c r="E17" s="60">
        <v>26392617</v>
      </c>
      <c r="F17" s="60">
        <v>2807675</v>
      </c>
      <c r="G17" s="60">
        <v>1281323</v>
      </c>
      <c r="H17" s="60">
        <v>1728659</v>
      </c>
      <c r="I17" s="60">
        <v>5817657</v>
      </c>
      <c r="J17" s="60">
        <v>2284561</v>
      </c>
      <c r="K17" s="60">
        <v>2488954</v>
      </c>
      <c r="L17" s="60">
        <v>1096059</v>
      </c>
      <c r="M17" s="60">
        <v>5869574</v>
      </c>
      <c r="N17" s="60">
        <v>1013597</v>
      </c>
      <c r="O17" s="60">
        <v>661380</v>
      </c>
      <c r="P17" s="60">
        <v>2203802</v>
      </c>
      <c r="Q17" s="60">
        <v>3878779</v>
      </c>
      <c r="R17" s="60">
        <v>700758</v>
      </c>
      <c r="S17" s="60">
        <v>389607</v>
      </c>
      <c r="T17" s="60">
        <v>2799040</v>
      </c>
      <c r="U17" s="60">
        <v>3889405</v>
      </c>
      <c r="V17" s="60">
        <v>19455415</v>
      </c>
      <c r="W17" s="60">
        <v>41721547</v>
      </c>
      <c r="X17" s="60">
        <v>-22266132</v>
      </c>
      <c r="Y17" s="61">
        <v>-53.37</v>
      </c>
      <c r="Z17" s="62">
        <v>26392617</v>
      </c>
    </row>
    <row r="18" spans="1:26" ht="12.75">
      <c r="A18" s="70" t="s">
        <v>44</v>
      </c>
      <c r="B18" s="71">
        <f>SUM(B11:B17)</f>
        <v>141420703</v>
      </c>
      <c r="C18" s="71">
        <f>SUM(C11:C17)</f>
        <v>0</v>
      </c>
      <c r="D18" s="72">
        <f aca="true" t="shared" si="1" ref="D18:Z18">SUM(D11:D17)</f>
        <v>132636427</v>
      </c>
      <c r="E18" s="73">
        <f t="shared" si="1"/>
        <v>115543906</v>
      </c>
      <c r="F18" s="73">
        <f t="shared" si="1"/>
        <v>6696861</v>
      </c>
      <c r="G18" s="73">
        <f t="shared" si="1"/>
        <v>6985582</v>
      </c>
      <c r="H18" s="73">
        <f t="shared" si="1"/>
        <v>8668039</v>
      </c>
      <c r="I18" s="73">
        <f t="shared" si="1"/>
        <v>22350482</v>
      </c>
      <c r="J18" s="73">
        <f t="shared" si="1"/>
        <v>7452300</v>
      </c>
      <c r="K18" s="73">
        <f t="shared" si="1"/>
        <v>7750075</v>
      </c>
      <c r="L18" s="73">
        <f t="shared" si="1"/>
        <v>6578524</v>
      </c>
      <c r="M18" s="73">
        <f t="shared" si="1"/>
        <v>21780899</v>
      </c>
      <c r="N18" s="73">
        <f t="shared" si="1"/>
        <v>7274168</v>
      </c>
      <c r="O18" s="73">
        <f t="shared" si="1"/>
        <v>5577686</v>
      </c>
      <c r="P18" s="73">
        <f t="shared" si="1"/>
        <v>7786244</v>
      </c>
      <c r="Q18" s="73">
        <f t="shared" si="1"/>
        <v>20638098</v>
      </c>
      <c r="R18" s="73">
        <f t="shared" si="1"/>
        <v>8938639</v>
      </c>
      <c r="S18" s="73">
        <f t="shared" si="1"/>
        <v>4213682</v>
      </c>
      <c r="T18" s="73">
        <f t="shared" si="1"/>
        <v>10389376</v>
      </c>
      <c r="U18" s="73">
        <f t="shared" si="1"/>
        <v>23541697</v>
      </c>
      <c r="V18" s="73">
        <f t="shared" si="1"/>
        <v>88311176</v>
      </c>
      <c r="W18" s="73">
        <f t="shared" si="1"/>
        <v>132636708</v>
      </c>
      <c r="X18" s="73">
        <f t="shared" si="1"/>
        <v>-44325532</v>
      </c>
      <c r="Y18" s="67">
        <f>+IF(W18&lt;&gt;0,(X18/W18)*100,0)</f>
        <v>-33.41875161738785</v>
      </c>
      <c r="Z18" s="74">
        <f t="shared" si="1"/>
        <v>115543906</v>
      </c>
    </row>
    <row r="19" spans="1:26" ht="12.75">
      <c r="A19" s="70" t="s">
        <v>45</v>
      </c>
      <c r="B19" s="75">
        <f>+B10-B18</f>
        <v>-28692801</v>
      </c>
      <c r="C19" s="75">
        <f>+C10-C18</f>
        <v>0</v>
      </c>
      <c r="D19" s="76">
        <f aca="true" t="shared" si="2" ref="D19:Z19">+D10-D18</f>
        <v>290129</v>
      </c>
      <c r="E19" s="77">
        <f t="shared" si="2"/>
        <v>-57</v>
      </c>
      <c r="F19" s="77">
        <f t="shared" si="2"/>
        <v>19492137</v>
      </c>
      <c r="G19" s="77">
        <f t="shared" si="2"/>
        <v>-2286141</v>
      </c>
      <c r="H19" s="77">
        <f t="shared" si="2"/>
        <v>-2730457</v>
      </c>
      <c r="I19" s="77">
        <f t="shared" si="2"/>
        <v>14475539</v>
      </c>
      <c r="J19" s="77">
        <f t="shared" si="2"/>
        <v>-2509578</v>
      </c>
      <c r="K19" s="77">
        <f t="shared" si="2"/>
        <v>13678215</v>
      </c>
      <c r="L19" s="77">
        <f t="shared" si="2"/>
        <v>-2410435</v>
      </c>
      <c r="M19" s="77">
        <f t="shared" si="2"/>
        <v>8758202</v>
      </c>
      <c r="N19" s="77">
        <f t="shared" si="2"/>
        <v>-2064992</v>
      </c>
      <c r="O19" s="77">
        <f t="shared" si="2"/>
        <v>4716</v>
      </c>
      <c r="P19" s="77">
        <f t="shared" si="2"/>
        <v>9372548</v>
      </c>
      <c r="Q19" s="77">
        <f t="shared" si="2"/>
        <v>7312272</v>
      </c>
      <c r="R19" s="77">
        <f t="shared" si="2"/>
        <v>-4189434</v>
      </c>
      <c r="S19" s="77">
        <f t="shared" si="2"/>
        <v>1087492</v>
      </c>
      <c r="T19" s="77">
        <f t="shared" si="2"/>
        <v>-5424184</v>
      </c>
      <c r="U19" s="77">
        <f t="shared" si="2"/>
        <v>-8526126</v>
      </c>
      <c r="V19" s="77">
        <f t="shared" si="2"/>
        <v>22019887</v>
      </c>
      <c r="W19" s="77">
        <f>IF(E10=E18,0,W10-W18)</f>
        <v>290070</v>
      </c>
      <c r="X19" s="77">
        <f t="shared" si="2"/>
        <v>21729817</v>
      </c>
      <c r="Y19" s="78">
        <f>+IF(W19&lt;&gt;0,(X19/W19)*100,0)</f>
        <v>7491.2321163857005</v>
      </c>
      <c r="Z19" s="79">
        <f t="shared" si="2"/>
        <v>-57</v>
      </c>
    </row>
    <row r="20" spans="1:26" ht="12.75">
      <c r="A20" s="58" t="s">
        <v>46</v>
      </c>
      <c r="B20" s="19">
        <v>17445377</v>
      </c>
      <c r="C20" s="19">
        <v>0</v>
      </c>
      <c r="D20" s="59">
        <v>0</v>
      </c>
      <c r="E20" s="60">
        <v>18645000</v>
      </c>
      <c r="F20" s="60">
        <v>5899000</v>
      </c>
      <c r="G20" s="60">
        <v>0</v>
      </c>
      <c r="H20" s="60">
        <v>0</v>
      </c>
      <c r="I20" s="60">
        <v>5899000</v>
      </c>
      <c r="J20" s="60">
        <v>0</v>
      </c>
      <c r="K20" s="60">
        <v>5153000</v>
      </c>
      <c r="L20" s="60">
        <v>0</v>
      </c>
      <c r="M20" s="60">
        <v>5153000</v>
      </c>
      <c r="N20" s="60">
        <v>0</v>
      </c>
      <c r="O20" s="60">
        <v>0</v>
      </c>
      <c r="P20" s="60">
        <v>5926000</v>
      </c>
      <c r="Q20" s="60">
        <v>5926000</v>
      </c>
      <c r="R20" s="60">
        <v>0</v>
      </c>
      <c r="S20" s="60">
        <v>0</v>
      </c>
      <c r="T20" s="60">
        <v>0</v>
      </c>
      <c r="U20" s="60">
        <v>0</v>
      </c>
      <c r="V20" s="60">
        <v>16978000</v>
      </c>
      <c r="W20" s="60"/>
      <c r="X20" s="60">
        <v>16978000</v>
      </c>
      <c r="Y20" s="61">
        <v>0</v>
      </c>
      <c r="Z20" s="62">
        <v>18645000</v>
      </c>
    </row>
    <row r="21" spans="1:26" ht="12.75">
      <c r="A21" s="58" t="s">
        <v>280</v>
      </c>
      <c r="B21" s="80">
        <v>0</v>
      </c>
      <c r="C21" s="80">
        <v>0</v>
      </c>
      <c r="D21" s="81">
        <v>66807000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66807000</v>
      </c>
      <c r="X21" s="82">
        <v>-66807000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-11247424</v>
      </c>
      <c r="C22" s="86">
        <f>SUM(C19:C21)</f>
        <v>0</v>
      </c>
      <c r="D22" s="87">
        <f aca="true" t="shared" si="3" ref="D22:Z22">SUM(D19:D21)</f>
        <v>67097129</v>
      </c>
      <c r="E22" s="88">
        <f t="shared" si="3"/>
        <v>18644943</v>
      </c>
      <c r="F22" s="88">
        <f t="shared" si="3"/>
        <v>25391137</v>
      </c>
      <c r="G22" s="88">
        <f t="shared" si="3"/>
        <v>-2286141</v>
      </c>
      <c r="H22" s="88">
        <f t="shared" si="3"/>
        <v>-2730457</v>
      </c>
      <c r="I22" s="88">
        <f t="shared" si="3"/>
        <v>20374539</v>
      </c>
      <c r="J22" s="88">
        <f t="shared" si="3"/>
        <v>-2509578</v>
      </c>
      <c r="K22" s="88">
        <f t="shared" si="3"/>
        <v>18831215</v>
      </c>
      <c r="L22" s="88">
        <f t="shared" si="3"/>
        <v>-2410435</v>
      </c>
      <c r="M22" s="88">
        <f t="shared" si="3"/>
        <v>13911202</v>
      </c>
      <c r="N22" s="88">
        <f t="shared" si="3"/>
        <v>-2064992</v>
      </c>
      <c r="O22" s="88">
        <f t="shared" si="3"/>
        <v>4716</v>
      </c>
      <c r="P22" s="88">
        <f t="shared" si="3"/>
        <v>15298548</v>
      </c>
      <c r="Q22" s="88">
        <f t="shared" si="3"/>
        <v>13238272</v>
      </c>
      <c r="R22" s="88">
        <f t="shared" si="3"/>
        <v>-4189434</v>
      </c>
      <c r="S22" s="88">
        <f t="shared" si="3"/>
        <v>1087492</v>
      </c>
      <c r="T22" s="88">
        <f t="shared" si="3"/>
        <v>-5424184</v>
      </c>
      <c r="U22" s="88">
        <f t="shared" si="3"/>
        <v>-8526126</v>
      </c>
      <c r="V22" s="88">
        <f t="shared" si="3"/>
        <v>38997887</v>
      </c>
      <c r="W22" s="88">
        <f t="shared" si="3"/>
        <v>67097070</v>
      </c>
      <c r="X22" s="88">
        <f t="shared" si="3"/>
        <v>-28099183</v>
      </c>
      <c r="Y22" s="89">
        <f>+IF(W22&lt;&gt;0,(X22/W22)*100,0)</f>
        <v>-41.8784054206838</v>
      </c>
      <c r="Z22" s="90">
        <f t="shared" si="3"/>
        <v>18644943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-11247424</v>
      </c>
      <c r="C24" s="75">
        <f>SUM(C22:C23)</f>
        <v>0</v>
      </c>
      <c r="D24" s="76">
        <f aca="true" t="shared" si="4" ref="D24:Z24">SUM(D22:D23)</f>
        <v>67097129</v>
      </c>
      <c r="E24" s="77">
        <f t="shared" si="4"/>
        <v>18644943</v>
      </c>
      <c r="F24" s="77">
        <f t="shared" si="4"/>
        <v>25391137</v>
      </c>
      <c r="G24" s="77">
        <f t="shared" si="4"/>
        <v>-2286141</v>
      </c>
      <c r="H24" s="77">
        <f t="shared" si="4"/>
        <v>-2730457</v>
      </c>
      <c r="I24" s="77">
        <f t="shared" si="4"/>
        <v>20374539</v>
      </c>
      <c r="J24" s="77">
        <f t="shared" si="4"/>
        <v>-2509578</v>
      </c>
      <c r="K24" s="77">
        <f t="shared" si="4"/>
        <v>18831215</v>
      </c>
      <c r="L24" s="77">
        <f t="shared" si="4"/>
        <v>-2410435</v>
      </c>
      <c r="M24" s="77">
        <f t="shared" si="4"/>
        <v>13911202</v>
      </c>
      <c r="N24" s="77">
        <f t="shared" si="4"/>
        <v>-2064992</v>
      </c>
      <c r="O24" s="77">
        <f t="shared" si="4"/>
        <v>4716</v>
      </c>
      <c r="P24" s="77">
        <f t="shared" si="4"/>
        <v>15298548</v>
      </c>
      <c r="Q24" s="77">
        <f t="shared" si="4"/>
        <v>13238272</v>
      </c>
      <c r="R24" s="77">
        <f t="shared" si="4"/>
        <v>-4189434</v>
      </c>
      <c r="S24" s="77">
        <f t="shared" si="4"/>
        <v>1087492</v>
      </c>
      <c r="T24" s="77">
        <f t="shared" si="4"/>
        <v>-5424184</v>
      </c>
      <c r="U24" s="77">
        <f t="shared" si="4"/>
        <v>-8526126</v>
      </c>
      <c r="V24" s="77">
        <f t="shared" si="4"/>
        <v>38997887</v>
      </c>
      <c r="W24" s="77">
        <f t="shared" si="4"/>
        <v>67097070</v>
      </c>
      <c r="X24" s="77">
        <f t="shared" si="4"/>
        <v>-28099183</v>
      </c>
      <c r="Y24" s="78">
        <f>+IF(W24&lt;&gt;0,(X24/W24)*100,0)</f>
        <v>-41.8784054206838</v>
      </c>
      <c r="Z24" s="79">
        <f t="shared" si="4"/>
        <v>18644943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16244423</v>
      </c>
      <c r="C27" s="22">
        <v>0</v>
      </c>
      <c r="D27" s="99">
        <v>66806936</v>
      </c>
      <c r="E27" s="100">
        <v>22219295</v>
      </c>
      <c r="F27" s="100">
        <v>209641</v>
      </c>
      <c r="G27" s="100">
        <v>593685</v>
      </c>
      <c r="H27" s="100">
        <v>1186609</v>
      </c>
      <c r="I27" s="100">
        <v>1989935</v>
      </c>
      <c r="J27" s="100">
        <v>2797931</v>
      </c>
      <c r="K27" s="100">
        <v>3334050</v>
      </c>
      <c r="L27" s="100">
        <v>1155362</v>
      </c>
      <c r="M27" s="100">
        <v>7287343</v>
      </c>
      <c r="N27" s="100">
        <v>979304</v>
      </c>
      <c r="O27" s="100">
        <v>606991</v>
      </c>
      <c r="P27" s="100">
        <v>1540114</v>
      </c>
      <c r="Q27" s="100">
        <v>3126409</v>
      </c>
      <c r="R27" s="100">
        <v>2025506</v>
      </c>
      <c r="S27" s="100">
        <v>1459739</v>
      </c>
      <c r="T27" s="100">
        <v>65091</v>
      </c>
      <c r="U27" s="100">
        <v>3550336</v>
      </c>
      <c r="V27" s="100">
        <v>15954023</v>
      </c>
      <c r="W27" s="100">
        <v>22219295</v>
      </c>
      <c r="X27" s="100">
        <v>-6265272</v>
      </c>
      <c r="Y27" s="101">
        <v>-28.2</v>
      </c>
      <c r="Z27" s="102">
        <v>22219295</v>
      </c>
    </row>
    <row r="28" spans="1:26" ht="12.75">
      <c r="A28" s="103" t="s">
        <v>46</v>
      </c>
      <c r="B28" s="19">
        <v>13638829</v>
      </c>
      <c r="C28" s="19">
        <v>0</v>
      </c>
      <c r="D28" s="59">
        <v>62496840</v>
      </c>
      <c r="E28" s="60">
        <v>18645180</v>
      </c>
      <c r="F28" s="60">
        <v>188303</v>
      </c>
      <c r="G28" s="60">
        <v>256338</v>
      </c>
      <c r="H28" s="60">
        <v>679440</v>
      </c>
      <c r="I28" s="60">
        <v>1124081</v>
      </c>
      <c r="J28" s="60">
        <v>2310256</v>
      </c>
      <c r="K28" s="60">
        <v>3113194</v>
      </c>
      <c r="L28" s="60">
        <v>1140890</v>
      </c>
      <c r="M28" s="60">
        <v>6564340</v>
      </c>
      <c r="N28" s="60">
        <v>927844</v>
      </c>
      <c r="O28" s="60">
        <v>535200</v>
      </c>
      <c r="P28" s="60">
        <v>1530161</v>
      </c>
      <c r="Q28" s="60">
        <v>2993205</v>
      </c>
      <c r="R28" s="60">
        <v>1013127</v>
      </c>
      <c r="S28" s="60">
        <v>1438864</v>
      </c>
      <c r="T28" s="60">
        <v>0</v>
      </c>
      <c r="U28" s="60">
        <v>2451991</v>
      </c>
      <c r="V28" s="60">
        <v>13133617</v>
      </c>
      <c r="W28" s="60">
        <v>18645180</v>
      </c>
      <c r="X28" s="60">
        <v>-5511563</v>
      </c>
      <c r="Y28" s="61">
        <v>-29.56</v>
      </c>
      <c r="Z28" s="62">
        <v>18645180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2605594</v>
      </c>
      <c r="C31" s="19">
        <v>0</v>
      </c>
      <c r="D31" s="59">
        <v>4310096</v>
      </c>
      <c r="E31" s="60">
        <v>3574115</v>
      </c>
      <c r="F31" s="60">
        <v>21338</v>
      </c>
      <c r="G31" s="60">
        <v>337347</v>
      </c>
      <c r="H31" s="60">
        <v>507169</v>
      </c>
      <c r="I31" s="60">
        <v>865854</v>
      </c>
      <c r="J31" s="60">
        <v>487675</v>
      </c>
      <c r="K31" s="60">
        <v>220856</v>
      </c>
      <c r="L31" s="60">
        <v>14472</v>
      </c>
      <c r="M31" s="60">
        <v>723003</v>
      </c>
      <c r="N31" s="60">
        <v>51460</v>
      </c>
      <c r="O31" s="60">
        <v>71791</v>
      </c>
      <c r="P31" s="60">
        <v>9953</v>
      </c>
      <c r="Q31" s="60">
        <v>133204</v>
      </c>
      <c r="R31" s="60">
        <v>1012379</v>
      </c>
      <c r="S31" s="60">
        <v>20875</v>
      </c>
      <c r="T31" s="60">
        <v>65091</v>
      </c>
      <c r="U31" s="60">
        <v>1098345</v>
      </c>
      <c r="V31" s="60">
        <v>2820406</v>
      </c>
      <c r="W31" s="60">
        <v>3574115</v>
      </c>
      <c r="X31" s="60">
        <v>-753709</v>
      </c>
      <c r="Y31" s="61">
        <v>-21.09</v>
      </c>
      <c r="Z31" s="62">
        <v>3574115</v>
      </c>
    </row>
    <row r="32" spans="1:26" ht="12.75">
      <c r="A32" s="70" t="s">
        <v>54</v>
      </c>
      <c r="B32" s="22">
        <f>SUM(B28:B31)</f>
        <v>16244423</v>
      </c>
      <c r="C32" s="22">
        <f>SUM(C28:C31)</f>
        <v>0</v>
      </c>
      <c r="D32" s="99">
        <f aca="true" t="shared" si="5" ref="D32:Z32">SUM(D28:D31)</f>
        <v>66806936</v>
      </c>
      <c r="E32" s="100">
        <f t="shared" si="5"/>
        <v>22219295</v>
      </c>
      <c r="F32" s="100">
        <f t="shared" si="5"/>
        <v>209641</v>
      </c>
      <c r="G32" s="100">
        <f t="shared" si="5"/>
        <v>593685</v>
      </c>
      <c r="H32" s="100">
        <f t="shared" si="5"/>
        <v>1186609</v>
      </c>
      <c r="I32" s="100">
        <f t="shared" si="5"/>
        <v>1989935</v>
      </c>
      <c r="J32" s="100">
        <f t="shared" si="5"/>
        <v>2797931</v>
      </c>
      <c r="K32" s="100">
        <f t="shared" si="5"/>
        <v>3334050</v>
      </c>
      <c r="L32" s="100">
        <f t="shared" si="5"/>
        <v>1155362</v>
      </c>
      <c r="M32" s="100">
        <f t="shared" si="5"/>
        <v>7287343</v>
      </c>
      <c r="N32" s="100">
        <f t="shared" si="5"/>
        <v>979304</v>
      </c>
      <c r="O32" s="100">
        <f t="shared" si="5"/>
        <v>606991</v>
      </c>
      <c r="P32" s="100">
        <f t="shared" si="5"/>
        <v>1540114</v>
      </c>
      <c r="Q32" s="100">
        <f t="shared" si="5"/>
        <v>3126409</v>
      </c>
      <c r="R32" s="100">
        <f t="shared" si="5"/>
        <v>2025506</v>
      </c>
      <c r="S32" s="100">
        <f t="shared" si="5"/>
        <v>1459739</v>
      </c>
      <c r="T32" s="100">
        <f t="shared" si="5"/>
        <v>65091</v>
      </c>
      <c r="U32" s="100">
        <f t="shared" si="5"/>
        <v>3550336</v>
      </c>
      <c r="V32" s="100">
        <f t="shared" si="5"/>
        <v>15954023</v>
      </c>
      <c r="W32" s="100">
        <f t="shared" si="5"/>
        <v>22219295</v>
      </c>
      <c r="X32" s="100">
        <f t="shared" si="5"/>
        <v>-6265272</v>
      </c>
      <c r="Y32" s="101">
        <f>+IF(W32&lt;&gt;0,(X32/W32)*100,0)</f>
        <v>-28.19743830756106</v>
      </c>
      <c r="Z32" s="102">
        <f t="shared" si="5"/>
        <v>22219295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38104680</v>
      </c>
      <c r="C35" s="19">
        <v>0</v>
      </c>
      <c r="D35" s="59">
        <v>48368000</v>
      </c>
      <c r="E35" s="60">
        <v>48367408</v>
      </c>
      <c r="F35" s="60">
        <v>40424820</v>
      </c>
      <c r="G35" s="60">
        <v>0</v>
      </c>
      <c r="H35" s="60">
        <v>40424820</v>
      </c>
      <c r="I35" s="60">
        <v>40424820</v>
      </c>
      <c r="J35" s="60">
        <v>40424820</v>
      </c>
      <c r="K35" s="60">
        <v>40424820</v>
      </c>
      <c r="L35" s="60">
        <v>40424820</v>
      </c>
      <c r="M35" s="60">
        <v>40424820</v>
      </c>
      <c r="N35" s="60">
        <v>40424820</v>
      </c>
      <c r="O35" s="60">
        <v>40424820</v>
      </c>
      <c r="P35" s="60">
        <v>40424820</v>
      </c>
      <c r="Q35" s="60">
        <v>40424820</v>
      </c>
      <c r="R35" s="60">
        <v>40424820</v>
      </c>
      <c r="S35" s="60">
        <v>40424820</v>
      </c>
      <c r="T35" s="60">
        <v>40424820</v>
      </c>
      <c r="U35" s="60">
        <v>40424820</v>
      </c>
      <c r="V35" s="60">
        <v>40424820</v>
      </c>
      <c r="W35" s="60">
        <v>48367408</v>
      </c>
      <c r="X35" s="60">
        <v>-7942588</v>
      </c>
      <c r="Y35" s="61">
        <v>-16.42</v>
      </c>
      <c r="Z35" s="62">
        <v>48367408</v>
      </c>
    </row>
    <row r="36" spans="1:26" ht="12.75">
      <c r="A36" s="58" t="s">
        <v>57</v>
      </c>
      <c r="B36" s="19">
        <v>601604260</v>
      </c>
      <c r="C36" s="19">
        <v>0</v>
      </c>
      <c r="D36" s="59">
        <v>632330000</v>
      </c>
      <c r="E36" s="60">
        <v>632330778</v>
      </c>
      <c r="F36" s="60">
        <v>196586</v>
      </c>
      <c r="G36" s="60">
        <v>0</v>
      </c>
      <c r="H36" s="60">
        <v>196586</v>
      </c>
      <c r="I36" s="60">
        <v>196586</v>
      </c>
      <c r="J36" s="60">
        <v>196586</v>
      </c>
      <c r="K36" s="60">
        <v>196586</v>
      </c>
      <c r="L36" s="60">
        <v>196586</v>
      </c>
      <c r="M36" s="60">
        <v>196586</v>
      </c>
      <c r="N36" s="60">
        <v>196586</v>
      </c>
      <c r="O36" s="60">
        <v>196586</v>
      </c>
      <c r="P36" s="60">
        <v>196586</v>
      </c>
      <c r="Q36" s="60">
        <v>196586</v>
      </c>
      <c r="R36" s="60">
        <v>196586</v>
      </c>
      <c r="S36" s="60">
        <v>196586</v>
      </c>
      <c r="T36" s="60">
        <v>196586</v>
      </c>
      <c r="U36" s="60">
        <v>196586</v>
      </c>
      <c r="V36" s="60">
        <v>196586</v>
      </c>
      <c r="W36" s="60">
        <v>632330778</v>
      </c>
      <c r="X36" s="60">
        <v>-632134192</v>
      </c>
      <c r="Y36" s="61">
        <v>-99.97</v>
      </c>
      <c r="Z36" s="62">
        <v>632330778</v>
      </c>
    </row>
    <row r="37" spans="1:26" ht="12.75">
      <c r="A37" s="58" t="s">
        <v>58</v>
      </c>
      <c r="B37" s="19">
        <v>23749146</v>
      </c>
      <c r="C37" s="19">
        <v>0</v>
      </c>
      <c r="D37" s="59">
        <v>11627000</v>
      </c>
      <c r="E37" s="60">
        <v>11627962</v>
      </c>
      <c r="F37" s="60">
        <v>35273076</v>
      </c>
      <c r="G37" s="60">
        <v>0</v>
      </c>
      <c r="H37" s="60">
        <v>35273076</v>
      </c>
      <c r="I37" s="60">
        <v>35273076</v>
      </c>
      <c r="J37" s="60">
        <v>35273076</v>
      </c>
      <c r="K37" s="60">
        <v>35273076</v>
      </c>
      <c r="L37" s="60">
        <v>35273076</v>
      </c>
      <c r="M37" s="60">
        <v>35273076</v>
      </c>
      <c r="N37" s="60">
        <v>35273076</v>
      </c>
      <c r="O37" s="60">
        <v>35273076</v>
      </c>
      <c r="P37" s="60">
        <v>35273076</v>
      </c>
      <c r="Q37" s="60">
        <v>35273076</v>
      </c>
      <c r="R37" s="60">
        <v>35273076</v>
      </c>
      <c r="S37" s="60">
        <v>35273076</v>
      </c>
      <c r="T37" s="60">
        <v>35273076</v>
      </c>
      <c r="U37" s="60">
        <v>35273076</v>
      </c>
      <c r="V37" s="60">
        <v>35273076</v>
      </c>
      <c r="W37" s="60">
        <v>11627962</v>
      </c>
      <c r="X37" s="60">
        <v>23645114</v>
      </c>
      <c r="Y37" s="61">
        <v>203.35</v>
      </c>
      <c r="Z37" s="62">
        <v>11627962</v>
      </c>
    </row>
    <row r="38" spans="1:26" ht="12.75">
      <c r="A38" s="58" t="s">
        <v>59</v>
      </c>
      <c r="B38" s="19">
        <v>10747405</v>
      </c>
      <c r="C38" s="19">
        <v>0</v>
      </c>
      <c r="D38" s="59">
        <v>8096000</v>
      </c>
      <c r="E38" s="60">
        <v>8095630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8095630</v>
      </c>
      <c r="X38" s="60">
        <v>-8095630</v>
      </c>
      <c r="Y38" s="61">
        <v>-100</v>
      </c>
      <c r="Z38" s="62">
        <v>8095630</v>
      </c>
    </row>
    <row r="39" spans="1:26" ht="12.75">
      <c r="A39" s="58" t="s">
        <v>60</v>
      </c>
      <c r="B39" s="19">
        <v>605212389</v>
      </c>
      <c r="C39" s="19">
        <v>0</v>
      </c>
      <c r="D39" s="59">
        <v>660975000</v>
      </c>
      <c r="E39" s="60">
        <v>660974594</v>
      </c>
      <c r="F39" s="60">
        <v>5348330</v>
      </c>
      <c r="G39" s="60">
        <v>0</v>
      </c>
      <c r="H39" s="60">
        <v>5348330</v>
      </c>
      <c r="I39" s="60">
        <v>5348330</v>
      </c>
      <c r="J39" s="60">
        <v>5348330</v>
      </c>
      <c r="K39" s="60">
        <v>5348330</v>
      </c>
      <c r="L39" s="60">
        <v>5348330</v>
      </c>
      <c r="M39" s="60">
        <v>5348330</v>
      </c>
      <c r="N39" s="60">
        <v>5348330</v>
      </c>
      <c r="O39" s="60">
        <v>5348330</v>
      </c>
      <c r="P39" s="60">
        <v>5348330</v>
      </c>
      <c r="Q39" s="60">
        <v>5348330</v>
      </c>
      <c r="R39" s="60">
        <v>5348330</v>
      </c>
      <c r="S39" s="60">
        <v>5348330</v>
      </c>
      <c r="T39" s="60">
        <v>5348330</v>
      </c>
      <c r="U39" s="60">
        <v>5348330</v>
      </c>
      <c r="V39" s="60">
        <v>5348330</v>
      </c>
      <c r="W39" s="60">
        <v>660974594</v>
      </c>
      <c r="X39" s="60">
        <v>-655626264</v>
      </c>
      <c r="Y39" s="61">
        <v>-99.19</v>
      </c>
      <c r="Z39" s="62">
        <v>660974594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-4006530</v>
      </c>
      <c r="C42" s="19">
        <v>0</v>
      </c>
      <c r="D42" s="59">
        <v>15905288</v>
      </c>
      <c r="E42" s="60">
        <v>43819270</v>
      </c>
      <c r="F42" s="60">
        <v>23663370</v>
      </c>
      <c r="G42" s="60">
        <v>-2569516</v>
      </c>
      <c r="H42" s="60">
        <v>-5097937</v>
      </c>
      <c r="I42" s="60">
        <v>15995917</v>
      </c>
      <c r="J42" s="60">
        <v>-3189127</v>
      </c>
      <c r="K42" s="60">
        <v>17175163</v>
      </c>
      <c r="L42" s="60">
        <v>-5225222</v>
      </c>
      <c r="M42" s="60">
        <v>8760814</v>
      </c>
      <c r="N42" s="60">
        <v>-3693648</v>
      </c>
      <c r="O42" s="60">
        <v>-810890</v>
      </c>
      <c r="P42" s="60">
        <v>14099574</v>
      </c>
      <c r="Q42" s="60">
        <v>9595036</v>
      </c>
      <c r="R42" s="60">
        <v>-6104257</v>
      </c>
      <c r="S42" s="60">
        <v>-1336104</v>
      </c>
      <c r="T42" s="60">
        <v>-6771911</v>
      </c>
      <c r="U42" s="60">
        <v>-14212272</v>
      </c>
      <c r="V42" s="60">
        <v>20139495</v>
      </c>
      <c r="W42" s="60">
        <v>43819270</v>
      </c>
      <c r="X42" s="60">
        <v>-23679775</v>
      </c>
      <c r="Y42" s="61">
        <v>-54.04</v>
      </c>
      <c r="Z42" s="62">
        <v>43819270</v>
      </c>
    </row>
    <row r="43" spans="1:26" ht="12.75">
      <c r="A43" s="58" t="s">
        <v>63</v>
      </c>
      <c r="B43" s="19">
        <v>-7732471</v>
      </c>
      <c r="C43" s="19">
        <v>0</v>
      </c>
      <c r="D43" s="59">
        <v>-66607000</v>
      </c>
      <c r="E43" s="60">
        <v>-18645000</v>
      </c>
      <c r="F43" s="60">
        <v>-209641</v>
      </c>
      <c r="G43" s="60">
        <v>-593685</v>
      </c>
      <c r="H43" s="60">
        <v>-1186609</v>
      </c>
      <c r="I43" s="60">
        <v>-1989935</v>
      </c>
      <c r="J43" s="60">
        <v>-2797931</v>
      </c>
      <c r="K43" s="60">
        <v>-3334050</v>
      </c>
      <c r="L43" s="60">
        <v>-1155362</v>
      </c>
      <c r="M43" s="60">
        <v>-7287343</v>
      </c>
      <c r="N43" s="60">
        <v>-979304</v>
      </c>
      <c r="O43" s="60">
        <v>-606991</v>
      </c>
      <c r="P43" s="60">
        <v>-1540113</v>
      </c>
      <c r="Q43" s="60">
        <v>-3126408</v>
      </c>
      <c r="R43" s="60">
        <v>-2025506</v>
      </c>
      <c r="S43" s="60">
        <v>-1459739</v>
      </c>
      <c r="T43" s="60">
        <v>-65091</v>
      </c>
      <c r="U43" s="60">
        <v>-3550336</v>
      </c>
      <c r="V43" s="60">
        <v>-15954022</v>
      </c>
      <c r="W43" s="60">
        <v>-18645000</v>
      </c>
      <c r="X43" s="60">
        <v>2690978</v>
      </c>
      <c r="Y43" s="61">
        <v>-14.43</v>
      </c>
      <c r="Z43" s="62">
        <v>-18645000</v>
      </c>
    </row>
    <row r="44" spans="1:26" ht="12.75">
      <c r="A44" s="58" t="s">
        <v>64</v>
      </c>
      <c r="B44" s="19">
        <v>-99269</v>
      </c>
      <c r="C44" s="19">
        <v>0</v>
      </c>
      <c r="D44" s="59">
        <v>-713248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3194564</v>
      </c>
      <c r="C45" s="22">
        <v>0</v>
      </c>
      <c r="D45" s="99">
        <v>-35514960</v>
      </c>
      <c r="E45" s="100">
        <v>41074270</v>
      </c>
      <c r="F45" s="100">
        <v>26532339</v>
      </c>
      <c r="G45" s="100">
        <v>23369138</v>
      </c>
      <c r="H45" s="100">
        <v>17084592</v>
      </c>
      <c r="I45" s="100">
        <v>17084592</v>
      </c>
      <c r="J45" s="100">
        <v>11097534</v>
      </c>
      <c r="K45" s="100">
        <v>24938647</v>
      </c>
      <c r="L45" s="100">
        <v>18558063</v>
      </c>
      <c r="M45" s="100">
        <v>18558063</v>
      </c>
      <c r="N45" s="100">
        <v>13885111</v>
      </c>
      <c r="O45" s="100">
        <v>12467230</v>
      </c>
      <c r="P45" s="100">
        <v>25026691</v>
      </c>
      <c r="Q45" s="100">
        <v>13885111</v>
      </c>
      <c r="R45" s="100">
        <v>16896928</v>
      </c>
      <c r="S45" s="100">
        <v>14101085</v>
      </c>
      <c r="T45" s="100">
        <v>7264083</v>
      </c>
      <c r="U45" s="100">
        <v>7264083</v>
      </c>
      <c r="V45" s="100">
        <v>7264083</v>
      </c>
      <c r="W45" s="100">
        <v>41074270</v>
      </c>
      <c r="X45" s="100">
        <v>-33810187</v>
      </c>
      <c r="Y45" s="101">
        <v>-82.31</v>
      </c>
      <c r="Z45" s="102">
        <v>41074270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3350441</v>
      </c>
      <c r="C49" s="52">
        <v>0</v>
      </c>
      <c r="D49" s="129">
        <v>2942455</v>
      </c>
      <c r="E49" s="54">
        <v>2927309</v>
      </c>
      <c r="F49" s="54">
        <v>0</v>
      </c>
      <c r="G49" s="54">
        <v>0</v>
      </c>
      <c r="H49" s="54">
        <v>0</v>
      </c>
      <c r="I49" s="54">
        <v>2797935</v>
      </c>
      <c r="J49" s="54">
        <v>0</v>
      </c>
      <c r="K49" s="54">
        <v>0</v>
      </c>
      <c r="L49" s="54">
        <v>0</v>
      </c>
      <c r="M49" s="54">
        <v>3158784</v>
      </c>
      <c r="N49" s="54">
        <v>0</v>
      </c>
      <c r="O49" s="54">
        <v>0</v>
      </c>
      <c r="P49" s="54">
        <v>0</v>
      </c>
      <c r="Q49" s="54">
        <v>2644462</v>
      </c>
      <c r="R49" s="54">
        <v>0</v>
      </c>
      <c r="S49" s="54">
        <v>0</v>
      </c>
      <c r="T49" s="54">
        <v>0</v>
      </c>
      <c r="U49" s="54">
        <v>15300726</v>
      </c>
      <c r="V49" s="54">
        <v>59610275</v>
      </c>
      <c r="W49" s="54">
        <v>92732387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9628517</v>
      </c>
      <c r="C51" s="52">
        <v>0</v>
      </c>
      <c r="D51" s="129">
        <v>8723696</v>
      </c>
      <c r="E51" s="54">
        <v>9497184</v>
      </c>
      <c r="F51" s="54">
        <v>0</v>
      </c>
      <c r="G51" s="54">
        <v>0</v>
      </c>
      <c r="H51" s="54">
        <v>0</v>
      </c>
      <c r="I51" s="54">
        <v>15305</v>
      </c>
      <c r="J51" s="54">
        <v>0</v>
      </c>
      <c r="K51" s="54">
        <v>0</v>
      </c>
      <c r="L51" s="54">
        <v>0</v>
      </c>
      <c r="M51" s="54">
        <v>458295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28322997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47.99948474123714</v>
      </c>
      <c r="C58" s="5">
        <f>IF(C67=0,0,+(C76/C67)*100)</f>
        <v>0</v>
      </c>
      <c r="D58" s="6">
        <f aca="true" t="shared" si="6" ref="D58:Z58">IF(D67=0,0,+(D76/D67)*100)</f>
        <v>70.72589747267206</v>
      </c>
      <c r="E58" s="7">
        <f t="shared" si="6"/>
        <v>99.99957810537038</v>
      </c>
      <c r="F58" s="7">
        <f t="shared" si="6"/>
        <v>60.33993836333769</v>
      </c>
      <c r="G58" s="7">
        <f t="shared" si="6"/>
        <v>53.110641094213015</v>
      </c>
      <c r="H58" s="7">
        <f t="shared" si="6"/>
        <v>55.390748912797996</v>
      </c>
      <c r="I58" s="7">
        <f t="shared" si="6"/>
        <v>56.18538183724988</v>
      </c>
      <c r="J58" s="7">
        <f t="shared" si="6"/>
        <v>83.86381648061402</v>
      </c>
      <c r="K58" s="7">
        <f t="shared" si="6"/>
        <v>61.23000045661311</v>
      </c>
      <c r="L58" s="7">
        <f t="shared" si="6"/>
        <v>30.36077907964181</v>
      </c>
      <c r="M58" s="7">
        <f t="shared" si="6"/>
        <v>60.022254061634875</v>
      </c>
      <c r="N58" s="7">
        <f t="shared" si="6"/>
        <v>61.40304482456719</v>
      </c>
      <c r="O58" s="7">
        <f t="shared" si="6"/>
        <v>79.33042299750063</v>
      </c>
      <c r="P58" s="7">
        <f t="shared" si="6"/>
        <v>52.59721849165846</v>
      </c>
      <c r="Q58" s="7">
        <f t="shared" si="6"/>
        <v>65.15013018063685</v>
      </c>
      <c r="R58" s="7">
        <f t="shared" si="6"/>
        <v>56.59975595120124</v>
      </c>
      <c r="S58" s="7">
        <f t="shared" si="6"/>
        <v>53.40493415615908</v>
      </c>
      <c r="T58" s="7">
        <f t="shared" si="6"/>
        <v>73.82782434386921</v>
      </c>
      <c r="U58" s="7">
        <f t="shared" si="6"/>
        <v>61.36501819274971</v>
      </c>
      <c r="V58" s="7">
        <f t="shared" si="6"/>
        <v>60.74394130522774</v>
      </c>
      <c r="W58" s="7">
        <f t="shared" si="6"/>
        <v>87.15574069668116</v>
      </c>
      <c r="X58" s="7">
        <f t="shared" si="6"/>
        <v>0</v>
      </c>
      <c r="Y58" s="7">
        <f t="shared" si="6"/>
        <v>0</v>
      </c>
      <c r="Z58" s="8">
        <f t="shared" si="6"/>
        <v>99.99957810537038</v>
      </c>
    </row>
    <row r="59" spans="1:26" ht="12.75">
      <c r="A59" s="37" t="s">
        <v>31</v>
      </c>
      <c r="B59" s="9">
        <f aca="true" t="shared" si="7" ref="B59:Z66">IF(B68=0,0,+(B77/B68)*100)</f>
        <v>83.39105059795132</v>
      </c>
      <c r="C59" s="9">
        <f t="shared" si="7"/>
        <v>0</v>
      </c>
      <c r="D59" s="2">
        <f t="shared" si="7"/>
        <v>84.99999937286641</v>
      </c>
      <c r="E59" s="10">
        <f t="shared" si="7"/>
        <v>99.99999325963871</v>
      </c>
      <c r="F59" s="10">
        <f t="shared" si="7"/>
        <v>73.72067743728893</v>
      </c>
      <c r="G59" s="10">
        <f t="shared" si="7"/>
        <v>55.62738481385765</v>
      </c>
      <c r="H59" s="10">
        <f t="shared" si="7"/>
        <v>35.95860539048433</v>
      </c>
      <c r="I59" s="10">
        <f t="shared" si="7"/>
        <v>54.95636051067019</v>
      </c>
      <c r="J59" s="10">
        <f t="shared" si="7"/>
        <v>134.76558444060316</v>
      </c>
      <c r="K59" s="10">
        <f t="shared" si="7"/>
        <v>36.12279929577465</v>
      </c>
      <c r="L59" s="10">
        <f t="shared" si="7"/>
        <v>16.460464245267033</v>
      </c>
      <c r="M59" s="10">
        <f t="shared" si="7"/>
        <v>70.1725046711162</v>
      </c>
      <c r="N59" s="10">
        <f t="shared" si="7"/>
        <v>34.57324984288327</v>
      </c>
      <c r="O59" s="10">
        <f t="shared" si="7"/>
        <v>167.79394637067543</v>
      </c>
      <c r="P59" s="10">
        <f t="shared" si="7"/>
        <v>39.71207348860123</v>
      </c>
      <c r="Q59" s="10">
        <f t="shared" si="7"/>
        <v>87.97178319126665</v>
      </c>
      <c r="R59" s="10">
        <f t="shared" si="7"/>
        <v>70.1144843233764</v>
      </c>
      <c r="S59" s="10">
        <f t="shared" si="7"/>
        <v>60.756010601590624</v>
      </c>
      <c r="T59" s="10">
        <f t="shared" si="7"/>
        <v>77.78985388814435</v>
      </c>
      <c r="U59" s="10">
        <f t="shared" si="7"/>
        <v>69.43954862666153</v>
      </c>
      <c r="V59" s="10">
        <f t="shared" si="7"/>
        <v>70.64855424035818</v>
      </c>
      <c r="W59" s="10">
        <f t="shared" si="7"/>
        <v>93.04153267434972</v>
      </c>
      <c r="X59" s="10">
        <f t="shared" si="7"/>
        <v>0</v>
      </c>
      <c r="Y59" s="10">
        <f t="shared" si="7"/>
        <v>0</v>
      </c>
      <c r="Z59" s="11">
        <f t="shared" si="7"/>
        <v>99.99999325963871</v>
      </c>
    </row>
    <row r="60" spans="1:26" ht="12.75">
      <c r="A60" s="38" t="s">
        <v>32</v>
      </c>
      <c r="B60" s="12">
        <f t="shared" si="7"/>
        <v>23.664314438873156</v>
      </c>
      <c r="C60" s="12">
        <f t="shared" si="7"/>
        <v>0</v>
      </c>
      <c r="D60" s="3">
        <f t="shared" si="7"/>
        <v>66.11131749107018</v>
      </c>
      <c r="E60" s="13">
        <f t="shared" si="7"/>
        <v>99.99943163228406</v>
      </c>
      <c r="F60" s="13">
        <f t="shared" si="7"/>
        <v>55.43747812966573</v>
      </c>
      <c r="G60" s="13">
        <f t="shared" si="7"/>
        <v>52.24985634026429</v>
      </c>
      <c r="H60" s="13">
        <f t="shared" si="7"/>
        <v>61.14056190188085</v>
      </c>
      <c r="I60" s="13">
        <f t="shared" si="7"/>
        <v>56.59315105556815</v>
      </c>
      <c r="J60" s="13">
        <f t="shared" si="7"/>
        <v>60.92854675424106</v>
      </c>
      <c r="K60" s="13">
        <f t="shared" si="7"/>
        <v>69.67970166003155</v>
      </c>
      <c r="L60" s="13">
        <f t="shared" si="7"/>
        <v>35.513921677074215</v>
      </c>
      <c r="M60" s="13">
        <f t="shared" si="7"/>
        <v>56.0977058397132</v>
      </c>
      <c r="N60" s="13">
        <f t="shared" si="7"/>
        <v>69.04678434723994</v>
      </c>
      <c r="O60" s="13">
        <f t="shared" si="7"/>
        <v>49.01161752958515</v>
      </c>
      <c r="P60" s="13">
        <f t="shared" si="7"/>
        <v>56.39419784907419</v>
      </c>
      <c r="Q60" s="13">
        <f t="shared" si="7"/>
        <v>58.117121105458345</v>
      </c>
      <c r="R60" s="13">
        <f t="shared" si="7"/>
        <v>52.47136666300334</v>
      </c>
      <c r="S60" s="13">
        <f t="shared" si="7"/>
        <v>51.275543361651174</v>
      </c>
      <c r="T60" s="13">
        <f t="shared" si="7"/>
        <v>72.79356866609923</v>
      </c>
      <c r="U60" s="13">
        <f t="shared" si="7"/>
        <v>59.06314097030684</v>
      </c>
      <c r="V60" s="13">
        <f t="shared" si="7"/>
        <v>57.51459439086477</v>
      </c>
      <c r="W60" s="13">
        <f t="shared" si="7"/>
        <v>85.25296194212761</v>
      </c>
      <c r="X60" s="13">
        <f t="shared" si="7"/>
        <v>0</v>
      </c>
      <c r="Y60" s="13">
        <f t="shared" si="7"/>
        <v>0</v>
      </c>
      <c r="Z60" s="14">
        <f t="shared" si="7"/>
        <v>99.99943163228406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85.39485966965285</v>
      </c>
      <c r="E61" s="13">
        <f t="shared" si="7"/>
        <v>100.0000114122682</v>
      </c>
      <c r="F61" s="13">
        <f t="shared" si="7"/>
        <v>102.24276958278296</v>
      </c>
      <c r="G61" s="13">
        <f t="shared" si="7"/>
        <v>82.21042098438313</v>
      </c>
      <c r="H61" s="13">
        <f t="shared" si="7"/>
        <v>86.58251570285877</v>
      </c>
      <c r="I61" s="13">
        <f t="shared" si="7"/>
        <v>89.61188079053531</v>
      </c>
      <c r="J61" s="13">
        <f t="shared" si="7"/>
        <v>109.11180033754151</v>
      </c>
      <c r="K61" s="13">
        <f t="shared" si="7"/>
        <v>116.22100742476951</v>
      </c>
      <c r="L61" s="13">
        <f t="shared" si="7"/>
        <v>75.32619980675864</v>
      </c>
      <c r="M61" s="13">
        <f t="shared" si="7"/>
        <v>103.72246738878307</v>
      </c>
      <c r="N61" s="13">
        <f t="shared" si="7"/>
        <v>104.43634630779526</v>
      </c>
      <c r="O61" s="13">
        <f t="shared" si="7"/>
        <v>94.59392910507965</v>
      </c>
      <c r="P61" s="13">
        <f t="shared" si="7"/>
        <v>95.82986645662525</v>
      </c>
      <c r="Q61" s="13">
        <f t="shared" si="7"/>
        <v>98.79586552565014</v>
      </c>
      <c r="R61" s="13">
        <f t="shared" si="7"/>
        <v>95.24951126733262</v>
      </c>
      <c r="S61" s="13">
        <f t="shared" si="7"/>
        <v>96.14009980701609</v>
      </c>
      <c r="T61" s="13">
        <f t="shared" si="7"/>
        <v>116.2120334102186</v>
      </c>
      <c r="U61" s="13">
        <f t="shared" si="7"/>
        <v>103.18814907621426</v>
      </c>
      <c r="V61" s="13">
        <f t="shared" si="7"/>
        <v>98.4124192563645</v>
      </c>
      <c r="W61" s="13">
        <f t="shared" si="7"/>
        <v>68.48090305219252</v>
      </c>
      <c r="X61" s="13">
        <f t="shared" si="7"/>
        <v>0</v>
      </c>
      <c r="Y61" s="13">
        <f t="shared" si="7"/>
        <v>0</v>
      </c>
      <c r="Z61" s="14">
        <f t="shared" si="7"/>
        <v>100.0000114122682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55.003000876905084</v>
      </c>
      <c r="E62" s="13">
        <f t="shared" si="7"/>
        <v>99.99768665912934</v>
      </c>
      <c r="F62" s="13">
        <f t="shared" si="7"/>
        <v>33.72794445181188</v>
      </c>
      <c r="G62" s="13">
        <f t="shared" si="7"/>
        <v>41.86631621448307</v>
      </c>
      <c r="H62" s="13">
        <f t="shared" si="7"/>
        <v>52.37559569184057</v>
      </c>
      <c r="I62" s="13">
        <f t="shared" si="7"/>
        <v>42.80869410227819</v>
      </c>
      <c r="J62" s="13">
        <f t="shared" si="7"/>
        <v>46.32534405546298</v>
      </c>
      <c r="K62" s="13">
        <f t="shared" si="7"/>
        <v>56.61564466147057</v>
      </c>
      <c r="L62" s="13">
        <f t="shared" si="7"/>
        <v>26.121259195232078</v>
      </c>
      <c r="M62" s="13">
        <f t="shared" si="7"/>
        <v>41.65801225907009</v>
      </c>
      <c r="N62" s="13">
        <f t="shared" si="7"/>
        <v>49.9505640229866</v>
      </c>
      <c r="O62" s="13">
        <f t="shared" si="7"/>
        <v>23.211240081831704</v>
      </c>
      <c r="P62" s="13">
        <f t="shared" si="7"/>
        <v>42.361458636546786</v>
      </c>
      <c r="Q62" s="13">
        <f t="shared" si="7"/>
        <v>35.608604379919704</v>
      </c>
      <c r="R62" s="13">
        <f t="shared" si="7"/>
        <v>31.0712016159232</v>
      </c>
      <c r="S62" s="13">
        <f t="shared" si="7"/>
        <v>30.165302331047638</v>
      </c>
      <c r="T62" s="13">
        <f t="shared" si="7"/>
        <v>57.38684090669113</v>
      </c>
      <c r="U62" s="13">
        <f t="shared" si="7"/>
        <v>39.10670106489404</v>
      </c>
      <c r="V62" s="13">
        <f t="shared" si="7"/>
        <v>39.41975936984015</v>
      </c>
      <c r="W62" s="13">
        <f t="shared" si="7"/>
        <v>93.00401626571568</v>
      </c>
      <c r="X62" s="13">
        <f t="shared" si="7"/>
        <v>0</v>
      </c>
      <c r="Y62" s="13">
        <f t="shared" si="7"/>
        <v>0</v>
      </c>
      <c r="Z62" s="14">
        <f t="shared" si="7"/>
        <v>99.99768665912934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39.99938304293507</v>
      </c>
      <c r="E63" s="13">
        <f t="shared" si="7"/>
        <v>99.99845760733767</v>
      </c>
      <c r="F63" s="13">
        <f t="shared" si="7"/>
        <v>25.135583078151235</v>
      </c>
      <c r="G63" s="13">
        <f t="shared" si="7"/>
        <v>32.83015593054212</v>
      </c>
      <c r="H63" s="13">
        <f t="shared" si="7"/>
        <v>31.188404174232602</v>
      </c>
      <c r="I63" s="13">
        <f t="shared" si="7"/>
        <v>29.80529443955694</v>
      </c>
      <c r="J63" s="13">
        <f t="shared" si="7"/>
        <v>27.55437142995019</v>
      </c>
      <c r="K63" s="13">
        <f t="shared" si="7"/>
        <v>33.235067915006134</v>
      </c>
      <c r="L63" s="13">
        <f t="shared" si="7"/>
        <v>17.97424733813935</v>
      </c>
      <c r="M63" s="13">
        <f t="shared" si="7"/>
        <v>26.247686569469785</v>
      </c>
      <c r="N63" s="13">
        <f t="shared" si="7"/>
        <v>39.14594089665291</v>
      </c>
      <c r="O63" s="13">
        <f t="shared" si="7"/>
        <v>26.645018075727783</v>
      </c>
      <c r="P63" s="13">
        <f t="shared" si="7"/>
        <v>26.994112571689588</v>
      </c>
      <c r="Q63" s="13">
        <f t="shared" si="7"/>
        <v>30.927203687396855</v>
      </c>
      <c r="R63" s="13">
        <f t="shared" si="7"/>
        <v>26.094659387127805</v>
      </c>
      <c r="S63" s="13">
        <f t="shared" si="7"/>
        <v>20.673936496198788</v>
      </c>
      <c r="T63" s="13">
        <f t="shared" si="7"/>
        <v>35.976942355889726</v>
      </c>
      <c r="U63" s="13">
        <f t="shared" si="7"/>
        <v>27.612124375449866</v>
      </c>
      <c r="V63" s="13">
        <f t="shared" si="7"/>
        <v>28.64050723148014</v>
      </c>
      <c r="W63" s="13">
        <f t="shared" si="7"/>
        <v>109.99830336807143</v>
      </c>
      <c r="X63" s="13">
        <f t="shared" si="7"/>
        <v>0</v>
      </c>
      <c r="Y63" s="13">
        <f t="shared" si="7"/>
        <v>0</v>
      </c>
      <c r="Z63" s="14">
        <f t="shared" si="7"/>
        <v>99.99845760733767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39.999665785285885</v>
      </c>
      <c r="E64" s="13">
        <f t="shared" si="7"/>
        <v>100.0008842028322</v>
      </c>
      <c r="F64" s="13">
        <f t="shared" si="7"/>
        <v>20.751664820467315</v>
      </c>
      <c r="G64" s="13">
        <f t="shared" si="7"/>
        <v>27.53930199494034</v>
      </c>
      <c r="H64" s="13">
        <f t="shared" si="7"/>
        <v>30.70146416338751</v>
      </c>
      <c r="I64" s="13">
        <f t="shared" si="7"/>
        <v>26.44154976804768</v>
      </c>
      <c r="J64" s="13">
        <f t="shared" si="7"/>
        <v>26.738276394998216</v>
      </c>
      <c r="K64" s="13">
        <f t="shared" si="7"/>
        <v>32.47196476342313</v>
      </c>
      <c r="L64" s="13">
        <f t="shared" si="7"/>
        <v>17.81388534378786</v>
      </c>
      <c r="M64" s="13">
        <f t="shared" si="7"/>
        <v>25.67084594062472</v>
      </c>
      <c r="N64" s="13">
        <f t="shared" si="7"/>
        <v>32.12646663922868</v>
      </c>
      <c r="O64" s="13">
        <f t="shared" si="7"/>
        <v>25.028038367013117</v>
      </c>
      <c r="P64" s="13">
        <f t="shared" si="7"/>
        <v>26.555686871303376</v>
      </c>
      <c r="Q64" s="13">
        <f t="shared" si="7"/>
        <v>27.9034557828025</v>
      </c>
      <c r="R64" s="13">
        <f t="shared" si="7"/>
        <v>20.752903440930183</v>
      </c>
      <c r="S64" s="13">
        <f t="shared" si="7"/>
        <v>21.01321716533183</v>
      </c>
      <c r="T64" s="13">
        <f t="shared" si="7"/>
        <v>33.190635993490844</v>
      </c>
      <c r="U64" s="13">
        <f t="shared" si="7"/>
        <v>24.982547427814723</v>
      </c>
      <c r="V64" s="13">
        <f t="shared" si="7"/>
        <v>26.248518296617725</v>
      </c>
      <c r="W64" s="13">
        <f t="shared" si="7"/>
        <v>107.99644512254076</v>
      </c>
      <c r="X64" s="13">
        <f t="shared" si="7"/>
        <v>0</v>
      </c>
      <c r="Y64" s="13">
        <f t="shared" si="7"/>
        <v>0</v>
      </c>
      <c r="Z64" s="14">
        <f t="shared" si="7"/>
        <v>100.0008842028322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50623108</v>
      </c>
      <c r="C67" s="24"/>
      <c r="D67" s="25">
        <v>65269369</v>
      </c>
      <c r="E67" s="26">
        <v>56886242</v>
      </c>
      <c r="F67" s="26">
        <v>4494403</v>
      </c>
      <c r="G67" s="26">
        <v>4677846</v>
      </c>
      <c r="H67" s="26">
        <v>5397571</v>
      </c>
      <c r="I67" s="26">
        <v>14569820</v>
      </c>
      <c r="J67" s="26">
        <v>4929877</v>
      </c>
      <c r="K67" s="26">
        <v>4511478</v>
      </c>
      <c r="L67" s="26">
        <v>4146277</v>
      </c>
      <c r="M67" s="26">
        <v>13587632</v>
      </c>
      <c r="N67" s="26">
        <v>5123842</v>
      </c>
      <c r="O67" s="26">
        <v>5506581</v>
      </c>
      <c r="P67" s="26">
        <v>4690980</v>
      </c>
      <c r="Q67" s="26">
        <v>15321403</v>
      </c>
      <c r="R67" s="26">
        <v>4727743</v>
      </c>
      <c r="S67" s="26">
        <v>4574156</v>
      </c>
      <c r="T67" s="26">
        <v>4729240</v>
      </c>
      <c r="U67" s="26">
        <v>14031139</v>
      </c>
      <c r="V67" s="26">
        <v>57509994</v>
      </c>
      <c r="W67" s="26">
        <v>65269369</v>
      </c>
      <c r="X67" s="26"/>
      <c r="Y67" s="25"/>
      <c r="Z67" s="27">
        <v>56886242</v>
      </c>
    </row>
    <row r="68" spans="1:26" ht="12.75" hidden="1">
      <c r="A68" s="37" t="s">
        <v>31</v>
      </c>
      <c r="B68" s="19">
        <v>14563811</v>
      </c>
      <c r="C68" s="19"/>
      <c r="D68" s="20">
        <v>15945566</v>
      </c>
      <c r="E68" s="21">
        <v>14836000</v>
      </c>
      <c r="F68" s="21">
        <v>1205130</v>
      </c>
      <c r="G68" s="21">
        <v>1192179</v>
      </c>
      <c r="H68" s="21">
        <v>1232431</v>
      </c>
      <c r="I68" s="21">
        <v>3629740</v>
      </c>
      <c r="J68" s="21">
        <v>1531319</v>
      </c>
      <c r="K68" s="21">
        <v>1136000</v>
      </c>
      <c r="L68" s="21">
        <v>1121390</v>
      </c>
      <c r="M68" s="21">
        <v>3788709</v>
      </c>
      <c r="N68" s="21">
        <v>1136098</v>
      </c>
      <c r="O68" s="21">
        <v>1405537</v>
      </c>
      <c r="P68" s="21">
        <v>1067703</v>
      </c>
      <c r="Q68" s="21">
        <v>3609338</v>
      </c>
      <c r="R68" s="21">
        <v>1106265</v>
      </c>
      <c r="S68" s="21">
        <v>1027393</v>
      </c>
      <c r="T68" s="21">
        <v>978976</v>
      </c>
      <c r="U68" s="21">
        <v>3112634</v>
      </c>
      <c r="V68" s="21">
        <v>14140421</v>
      </c>
      <c r="W68" s="21">
        <v>15945566</v>
      </c>
      <c r="X68" s="21"/>
      <c r="Y68" s="20"/>
      <c r="Z68" s="23">
        <v>14836000</v>
      </c>
    </row>
    <row r="69" spans="1:26" ht="12.75" hidden="1">
      <c r="A69" s="38" t="s">
        <v>32</v>
      </c>
      <c r="B69" s="19">
        <v>31316128</v>
      </c>
      <c r="C69" s="19"/>
      <c r="D69" s="20">
        <v>49323803</v>
      </c>
      <c r="E69" s="21">
        <v>42050242</v>
      </c>
      <c r="F69" s="21">
        <v>3289273</v>
      </c>
      <c r="G69" s="21">
        <v>3485667</v>
      </c>
      <c r="H69" s="21">
        <v>4165140</v>
      </c>
      <c r="I69" s="21">
        <v>10940080</v>
      </c>
      <c r="J69" s="21">
        <v>3398558</v>
      </c>
      <c r="K69" s="21">
        <v>3375478</v>
      </c>
      <c r="L69" s="21">
        <v>3024887</v>
      </c>
      <c r="M69" s="21">
        <v>9798923</v>
      </c>
      <c r="N69" s="21">
        <v>3987744</v>
      </c>
      <c r="O69" s="21">
        <v>4101044</v>
      </c>
      <c r="P69" s="21">
        <v>3623277</v>
      </c>
      <c r="Q69" s="21">
        <v>11712065</v>
      </c>
      <c r="R69" s="21">
        <v>3621478</v>
      </c>
      <c r="S69" s="21">
        <v>3546763</v>
      </c>
      <c r="T69" s="21">
        <v>3750264</v>
      </c>
      <c r="U69" s="21">
        <v>10918505</v>
      </c>
      <c r="V69" s="21">
        <v>43369573</v>
      </c>
      <c r="W69" s="21">
        <v>49323803</v>
      </c>
      <c r="X69" s="21"/>
      <c r="Y69" s="20"/>
      <c r="Z69" s="23">
        <v>42050242</v>
      </c>
    </row>
    <row r="70" spans="1:26" ht="12.75" hidden="1">
      <c r="A70" s="39" t="s">
        <v>103</v>
      </c>
      <c r="B70" s="19">
        <v>14161586</v>
      </c>
      <c r="C70" s="19"/>
      <c r="D70" s="20">
        <v>25591079</v>
      </c>
      <c r="E70" s="21">
        <v>17525000</v>
      </c>
      <c r="F70" s="21">
        <v>1266559</v>
      </c>
      <c r="G70" s="21">
        <v>1334135</v>
      </c>
      <c r="H70" s="21">
        <v>2021288</v>
      </c>
      <c r="I70" s="21">
        <v>4621982</v>
      </c>
      <c r="J70" s="21">
        <v>1263252</v>
      </c>
      <c r="K70" s="21">
        <v>1348190</v>
      </c>
      <c r="L70" s="21">
        <v>833155</v>
      </c>
      <c r="M70" s="21">
        <v>3444597</v>
      </c>
      <c r="N70" s="21">
        <v>1796298</v>
      </c>
      <c r="O70" s="21">
        <v>1425490</v>
      </c>
      <c r="P70" s="21">
        <v>1396550</v>
      </c>
      <c r="Q70" s="21">
        <v>4618338</v>
      </c>
      <c r="R70" s="21">
        <v>1387773</v>
      </c>
      <c r="S70" s="21">
        <v>1351408</v>
      </c>
      <c r="T70" s="21">
        <v>1577242</v>
      </c>
      <c r="U70" s="21">
        <v>4316423</v>
      </c>
      <c r="V70" s="21">
        <v>17001340</v>
      </c>
      <c r="W70" s="21">
        <v>25591079</v>
      </c>
      <c r="X70" s="21"/>
      <c r="Y70" s="20"/>
      <c r="Z70" s="23">
        <v>17525000</v>
      </c>
    </row>
    <row r="71" spans="1:26" ht="12.75" hidden="1">
      <c r="A71" s="39" t="s">
        <v>104</v>
      </c>
      <c r="B71" s="19">
        <v>5159123</v>
      </c>
      <c r="C71" s="19"/>
      <c r="D71" s="20">
        <v>8412541</v>
      </c>
      <c r="E71" s="21">
        <v>7824182</v>
      </c>
      <c r="F71" s="21">
        <v>588174</v>
      </c>
      <c r="G71" s="21">
        <v>631565</v>
      </c>
      <c r="H71" s="21">
        <v>620497</v>
      </c>
      <c r="I71" s="21">
        <v>1840236</v>
      </c>
      <c r="J71" s="21">
        <v>598886</v>
      </c>
      <c r="K71" s="21">
        <v>500503</v>
      </c>
      <c r="L71" s="21">
        <v>661756</v>
      </c>
      <c r="M71" s="21">
        <v>1761145</v>
      </c>
      <c r="N71" s="21">
        <v>662473</v>
      </c>
      <c r="O71" s="21">
        <v>1146255</v>
      </c>
      <c r="P71" s="21">
        <v>697391</v>
      </c>
      <c r="Q71" s="21">
        <v>2506119</v>
      </c>
      <c r="R71" s="21">
        <v>704984</v>
      </c>
      <c r="S71" s="21">
        <v>663693</v>
      </c>
      <c r="T71" s="21">
        <v>634527</v>
      </c>
      <c r="U71" s="21">
        <v>2003204</v>
      </c>
      <c r="V71" s="21">
        <v>8110704</v>
      </c>
      <c r="W71" s="21">
        <v>8412541</v>
      </c>
      <c r="X71" s="21"/>
      <c r="Y71" s="20"/>
      <c r="Z71" s="23">
        <v>7824182</v>
      </c>
    </row>
    <row r="72" spans="1:26" ht="12.75" hidden="1">
      <c r="A72" s="39" t="s">
        <v>105</v>
      </c>
      <c r="B72" s="19">
        <v>6245959</v>
      </c>
      <c r="C72" s="19"/>
      <c r="D72" s="20">
        <v>7780120</v>
      </c>
      <c r="E72" s="21">
        <v>8558132</v>
      </c>
      <c r="F72" s="21">
        <v>740321</v>
      </c>
      <c r="G72" s="21">
        <v>783554</v>
      </c>
      <c r="H72" s="21">
        <v>785869</v>
      </c>
      <c r="I72" s="21">
        <v>2309744</v>
      </c>
      <c r="J72" s="21">
        <v>787454</v>
      </c>
      <c r="K72" s="21">
        <v>786645</v>
      </c>
      <c r="L72" s="21">
        <v>788734</v>
      </c>
      <c r="M72" s="21">
        <v>2362833</v>
      </c>
      <c r="N72" s="21">
        <v>787908</v>
      </c>
      <c r="O72" s="21">
        <v>788350</v>
      </c>
      <c r="P72" s="21">
        <v>788120</v>
      </c>
      <c r="Q72" s="21">
        <v>2364378</v>
      </c>
      <c r="R72" s="21">
        <v>787962</v>
      </c>
      <c r="S72" s="21">
        <v>789748</v>
      </c>
      <c r="T72" s="21">
        <v>798000</v>
      </c>
      <c r="U72" s="21">
        <v>2375710</v>
      </c>
      <c r="V72" s="21">
        <v>9412665</v>
      </c>
      <c r="W72" s="21">
        <v>7780120</v>
      </c>
      <c r="X72" s="21"/>
      <c r="Y72" s="20"/>
      <c r="Z72" s="23">
        <v>8558132</v>
      </c>
    </row>
    <row r="73" spans="1:26" ht="12.75" hidden="1">
      <c r="A73" s="39" t="s">
        <v>106</v>
      </c>
      <c r="B73" s="19">
        <v>5749460</v>
      </c>
      <c r="C73" s="19"/>
      <c r="D73" s="20">
        <v>7540063</v>
      </c>
      <c r="E73" s="21">
        <v>8142928</v>
      </c>
      <c r="F73" s="21">
        <v>694219</v>
      </c>
      <c r="G73" s="21">
        <v>736413</v>
      </c>
      <c r="H73" s="21">
        <v>737486</v>
      </c>
      <c r="I73" s="21">
        <v>2168118</v>
      </c>
      <c r="J73" s="21">
        <v>740216</v>
      </c>
      <c r="K73" s="21">
        <v>740140</v>
      </c>
      <c r="L73" s="21">
        <v>741242</v>
      </c>
      <c r="M73" s="21">
        <v>2221598</v>
      </c>
      <c r="N73" s="21">
        <v>741065</v>
      </c>
      <c r="O73" s="21">
        <v>740949</v>
      </c>
      <c r="P73" s="21">
        <v>741216</v>
      </c>
      <c r="Q73" s="21">
        <v>2223230</v>
      </c>
      <c r="R73" s="21">
        <v>740759</v>
      </c>
      <c r="S73" s="21">
        <v>741914</v>
      </c>
      <c r="T73" s="21">
        <v>740495</v>
      </c>
      <c r="U73" s="21">
        <v>2223168</v>
      </c>
      <c r="V73" s="21">
        <v>8836114</v>
      </c>
      <c r="W73" s="21">
        <v>7540063</v>
      </c>
      <c r="X73" s="21"/>
      <c r="Y73" s="20"/>
      <c r="Z73" s="23">
        <v>8142928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>
        <v>8750</v>
      </c>
      <c r="K74" s="21"/>
      <c r="L74" s="21"/>
      <c r="M74" s="21">
        <v>8750</v>
      </c>
      <c r="N74" s="21"/>
      <c r="O74" s="21"/>
      <c r="P74" s="21"/>
      <c r="Q74" s="21"/>
      <c r="R74" s="21"/>
      <c r="S74" s="21"/>
      <c r="T74" s="21"/>
      <c r="U74" s="21"/>
      <c r="V74" s="21">
        <v>8750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4743169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24298831</v>
      </c>
      <c r="C76" s="32"/>
      <c r="D76" s="33">
        <v>46162347</v>
      </c>
      <c r="E76" s="34">
        <v>56886002</v>
      </c>
      <c r="F76" s="34">
        <v>2711920</v>
      </c>
      <c r="G76" s="34">
        <v>2484434</v>
      </c>
      <c r="H76" s="34">
        <v>2989755</v>
      </c>
      <c r="I76" s="34">
        <v>8186109</v>
      </c>
      <c r="J76" s="34">
        <v>4134383</v>
      </c>
      <c r="K76" s="34">
        <v>2762378</v>
      </c>
      <c r="L76" s="34">
        <v>1258842</v>
      </c>
      <c r="M76" s="34">
        <v>8155603</v>
      </c>
      <c r="N76" s="34">
        <v>3146195</v>
      </c>
      <c r="O76" s="34">
        <v>4368394</v>
      </c>
      <c r="P76" s="34">
        <v>2467325</v>
      </c>
      <c r="Q76" s="34">
        <v>9981914</v>
      </c>
      <c r="R76" s="34">
        <v>2675891</v>
      </c>
      <c r="S76" s="34">
        <v>2442825</v>
      </c>
      <c r="T76" s="34">
        <v>3491495</v>
      </c>
      <c r="U76" s="34">
        <v>8610211</v>
      </c>
      <c r="V76" s="34">
        <v>34933837</v>
      </c>
      <c r="W76" s="34">
        <v>56886002</v>
      </c>
      <c r="X76" s="34"/>
      <c r="Y76" s="33"/>
      <c r="Z76" s="35">
        <v>56886002</v>
      </c>
    </row>
    <row r="77" spans="1:26" ht="12.75" hidden="1">
      <c r="A77" s="37" t="s">
        <v>31</v>
      </c>
      <c r="B77" s="19">
        <v>12144915</v>
      </c>
      <c r="C77" s="19"/>
      <c r="D77" s="20">
        <v>13553731</v>
      </c>
      <c r="E77" s="21">
        <v>14835999</v>
      </c>
      <c r="F77" s="21">
        <v>888430</v>
      </c>
      <c r="G77" s="21">
        <v>663178</v>
      </c>
      <c r="H77" s="21">
        <v>443165</v>
      </c>
      <c r="I77" s="21">
        <v>1994773</v>
      </c>
      <c r="J77" s="21">
        <v>2063691</v>
      </c>
      <c r="K77" s="21">
        <v>410355</v>
      </c>
      <c r="L77" s="21">
        <v>184586</v>
      </c>
      <c r="M77" s="21">
        <v>2658632</v>
      </c>
      <c r="N77" s="21">
        <v>392786</v>
      </c>
      <c r="O77" s="21">
        <v>2358406</v>
      </c>
      <c r="P77" s="21">
        <v>424007</v>
      </c>
      <c r="Q77" s="21">
        <v>3175199</v>
      </c>
      <c r="R77" s="21">
        <v>775652</v>
      </c>
      <c r="S77" s="21">
        <v>624203</v>
      </c>
      <c r="T77" s="21">
        <v>761544</v>
      </c>
      <c r="U77" s="21">
        <v>2161399</v>
      </c>
      <c r="V77" s="21">
        <v>9990003</v>
      </c>
      <c r="W77" s="21">
        <v>14835999</v>
      </c>
      <c r="X77" s="21"/>
      <c r="Y77" s="20"/>
      <c r="Z77" s="23">
        <v>14835999</v>
      </c>
    </row>
    <row r="78" spans="1:26" ht="12.75" hidden="1">
      <c r="A78" s="38" t="s">
        <v>32</v>
      </c>
      <c r="B78" s="19">
        <v>7410747</v>
      </c>
      <c r="C78" s="19"/>
      <c r="D78" s="20">
        <v>32608616</v>
      </c>
      <c r="E78" s="21">
        <v>42050003</v>
      </c>
      <c r="F78" s="21">
        <v>1823490</v>
      </c>
      <c r="G78" s="21">
        <v>1821256</v>
      </c>
      <c r="H78" s="21">
        <v>2546590</v>
      </c>
      <c r="I78" s="21">
        <v>6191336</v>
      </c>
      <c r="J78" s="21">
        <v>2070692</v>
      </c>
      <c r="K78" s="21">
        <v>2352023</v>
      </c>
      <c r="L78" s="21">
        <v>1074256</v>
      </c>
      <c r="M78" s="21">
        <v>5496971</v>
      </c>
      <c r="N78" s="21">
        <v>2753409</v>
      </c>
      <c r="O78" s="21">
        <v>2009988</v>
      </c>
      <c r="P78" s="21">
        <v>2043318</v>
      </c>
      <c r="Q78" s="21">
        <v>6806715</v>
      </c>
      <c r="R78" s="21">
        <v>1900239</v>
      </c>
      <c r="S78" s="21">
        <v>1818622</v>
      </c>
      <c r="T78" s="21">
        <v>2729951</v>
      </c>
      <c r="U78" s="21">
        <v>6448812</v>
      </c>
      <c r="V78" s="21">
        <v>24943834</v>
      </c>
      <c r="W78" s="21">
        <v>42050003</v>
      </c>
      <c r="X78" s="21"/>
      <c r="Y78" s="20"/>
      <c r="Z78" s="23">
        <v>42050003</v>
      </c>
    </row>
    <row r="79" spans="1:26" ht="12.75" hidden="1">
      <c r="A79" s="39" t="s">
        <v>103</v>
      </c>
      <c r="B79" s="19"/>
      <c r="C79" s="19"/>
      <c r="D79" s="20">
        <v>21853466</v>
      </c>
      <c r="E79" s="21">
        <v>17525002</v>
      </c>
      <c r="F79" s="21">
        <v>1294965</v>
      </c>
      <c r="G79" s="21">
        <v>1096798</v>
      </c>
      <c r="H79" s="21">
        <v>1750082</v>
      </c>
      <c r="I79" s="21">
        <v>4141845</v>
      </c>
      <c r="J79" s="21">
        <v>1378357</v>
      </c>
      <c r="K79" s="21">
        <v>1566880</v>
      </c>
      <c r="L79" s="21">
        <v>627584</v>
      </c>
      <c r="M79" s="21">
        <v>3572821</v>
      </c>
      <c r="N79" s="21">
        <v>1875988</v>
      </c>
      <c r="O79" s="21">
        <v>1348427</v>
      </c>
      <c r="P79" s="21">
        <v>1338312</v>
      </c>
      <c r="Q79" s="21">
        <v>4562727</v>
      </c>
      <c r="R79" s="21">
        <v>1321847</v>
      </c>
      <c r="S79" s="21">
        <v>1299245</v>
      </c>
      <c r="T79" s="21">
        <v>1832945</v>
      </c>
      <c r="U79" s="21">
        <v>4454037</v>
      </c>
      <c r="V79" s="21">
        <v>16731430</v>
      </c>
      <c r="W79" s="21">
        <v>17525002</v>
      </c>
      <c r="X79" s="21"/>
      <c r="Y79" s="20"/>
      <c r="Z79" s="23">
        <v>17525002</v>
      </c>
    </row>
    <row r="80" spans="1:26" ht="12.75" hidden="1">
      <c r="A80" s="39" t="s">
        <v>104</v>
      </c>
      <c r="B80" s="19"/>
      <c r="C80" s="19"/>
      <c r="D80" s="20">
        <v>4627150</v>
      </c>
      <c r="E80" s="21">
        <v>7824001</v>
      </c>
      <c r="F80" s="21">
        <v>198379</v>
      </c>
      <c r="G80" s="21">
        <v>264413</v>
      </c>
      <c r="H80" s="21">
        <v>324989</v>
      </c>
      <c r="I80" s="21">
        <v>787781</v>
      </c>
      <c r="J80" s="21">
        <v>277436</v>
      </c>
      <c r="K80" s="21">
        <v>283363</v>
      </c>
      <c r="L80" s="21">
        <v>172859</v>
      </c>
      <c r="M80" s="21">
        <v>733658</v>
      </c>
      <c r="N80" s="21">
        <v>330909</v>
      </c>
      <c r="O80" s="21">
        <v>266060</v>
      </c>
      <c r="P80" s="21">
        <v>295425</v>
      </c>
      <c r="Q80" s="21">
        <v>892394</v>
      </c>
      <c r="R80" s="21">
        <v>219047</v>
      </c>
      <c r="S80" s="21">
        <v>200205</v>
      </c>
      <c r="T80" s="21">
        <v>364135</v>
      </c>
      <c r="U80" s="21">
        <v>783387</v>
      </c>
      <c r="V80" s="21">
        <v>3197220</v>
      </c>
      <c r="W80" s="21">
        <v>7824001</v>
      </c>
      <c r="X80" s="21"/>
      <c r="Y80" s="20"/>
      <c r="Z80" s="23">
        <v>7824001</v>
      </c>
    </row>
    <row r="81" spans="1:26" ht="12.75" hidden="1">
      <c r="A81" s="39" t="s">
        <v>105</v>
      </c>
      <c r="B81" s="19"/>
      <c r="C81" s="19"/>
      <c r="D81" s="20">
        <v>3112000</v>
      </c>
      <c r="E81" s="21">
        <v>8558000</v>
      </c>
      <c r="F81" s="21">
        <v>186084</v>
      </c>
      <c r="G81" s="21">
        <v>257242</v>
      </c>
      <c r="H81" s="21">
        <v>245100</v>
      </c>
      <c r="I81" s="21">
        <v>688426</v>
      </c>
      <c r="J81" s="21">
        <v>216978</v>
      </c>
      <c r="K81" s="21">
        <v>261442</v>
      </c>
      <c r="L81" s="21">
        <v>141769</v>
      </c>
      <c r="M81" s="21">
        <v>620189</v>
      </c>
      <c r="N81" s="21">
        <v>308434</v>
      </c>
      <c r="O81" s="21">
        <v>210056</v>
      </c>
      <c r="P81" s="21">
        <v>212746</v>
      </c>
      <c r="Q81" s="21">
        <v>731236</v>
      </c>
      <c r="R81" s="21">
        <v>205616</v>
      </c>
      <c r="S81" s="21">
        <v>163272</v>
      </c>
      <c r="T81" s="21">
        <v>287096</v>
      </c>
      <c r="U81" s="21">
        <v>655984</v>
      </c>
      <c r="V81" s="21">
        <v>2695835</v>
      </c>
      <c r="W81" s="21">
        <v>8558000</v>
      </c>
      <c r="X81" s="21"/>
      <c r="Y81" s="20"/>
      <c r="Z81" s="23">
        <v>8558000</v>
      </c>
    </row>
    <row r="82" spans="1:26" ht="12.75" hidden="1">
      <c r="A82" s="39" t="s">
        <v>106</v>
      </c>
      <c r="B82" s="19"/>
      <c r="C82" s="19"/>
      <c r="D82" s="20">
        <v>3016000</v>
      </c>
      <c r="E82" s="21">
        <v>8143000</v>
      </c>
      <c r="F82" s="21">
        <v>144062</v>
      </c>
      <c r="G82" s="21">
        <v>202803</v>
      </c>
      <c r="H82" s="21">
        <v>226419</v>
      </c>
      <c r="I82" s="21">
        <v>573284</v>
      </c>
      <c r="J82" s="21">
        <v>197921</v>
      </c>
      <c r="K82" s="21">
        <v>240338</v>
      </c>
      <c r="L82" s="21">
        <v>132044</v>
      </c>
      <c r="M82" s="21">
        <v>570303</v>
      </c>
      <c r="N82" s="21">
        <v>238078</v>
      </c>
      <c r="O82" s="21">
        <v>185445</v>
      </c>
      <c r="P82" s="21">
        <v>196835</v>
      </c>
      <c r="Q82" s="21">
        <v>620358</v>
      </c>
      <c r="R82" s="21">
        <v>153729</v>
      </c>
      <c r="S82" s="21">
        <v>155900</v>
      </c>
      <c r="T82" s="21">
        <v>245775</v>
      </c>
      <c r="U82" s="21">
        <v>555404</v>
      </c>
      <c r="V82" s="21">
        <v>2319349</v>
      </c>
      <c r="W82" s="21">
        <v>8143000</v>
      </c>
      <c r="X82" s="21"/>
      <c r="Y82" s="20"/>
      <c r="Z82" s="23">
        <v>8143000</v>
      </c>
    </row>
    <row r="83" spans="1:26" ht="12.75" hidden="1">
      <c r="A83" s="39" t="s">
        <v>107</v>
      </c>
      <c r="B83" s="19">
        <v>7410747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4743169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5801000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5801000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5801000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80397274</v>
      </c>
      <c r="D5" s="153">
        <f>SUM(D6:D8)</f>
        <v>0</v>
      </c>
      <c r="E5" s="154">
        <f t="shared" si="0"/>
        <v>82220732</v>
      </c>
      <c r="F5" s="100">
        <f t="shared" si="0"/>
        <v>68526914</v>
      </c>
      <c r="G5" s="100">
        <f t="shared" si="0"/>
        <v>22888425</v>
      </c>
      <c r="H5" s="100">
        <f t="shared" si="0"/>
        <v>1202474</v>
      </c>
      <c r="I5" s="100">
        <f t="shared" si="0"/>
        <v>1761142</v>
      </c>
      <c r="J5" s="100">
        <f t="shared" si="0"/>
        <v>25852041</v>
      </c>
      <c r="K5" s="100">
        <f t="shared" si="0"/>
        <v>1541614</v>
      </c>
      <c r="L5" s="100">
        <f t="shared" si="0"/>
        <v>1446512</v>
      </c>
      <c r="M5" s="100">
        <f t="shared" si="0"/>
        <v>1131902</v>
      </c>
      <c r="N5" s="100">
        <f t="shared" si="0"/>
        <v>4120028</v>
      </c>
      <c r="O5" s="100">
        <f t="shared" si="0"/>
        <v>1210132</v>
      </c>
      <c r="P5" s="100">
        <f t="shared" si="0"/>
        <v>1461190</v>
      </c>
      <c r="Q5" s="100">
        <f t="shared" si="0"/>
        <v>19450215</v>
      </c>
      <c r="R5" s="100">
        <f t="shared" si="0"/>
        <v>22121537</v>
      </c>
      <c r="S5" s="100">
        <f t="shared" si="0"/>
        <v>1116777</v>
      </c>
      <c r="T5" s="100">
        <f t="shared" si="0"/>
        <v>1743111</v>
      </c>
      <c r="U5" s="100">
        <f t="shared" si="0"/>
        <v>989488</v>
      </c>
      <c r="V5" s="100">
        <f t="shared" si="0"/>
        <v>3849376</v>
      </c>
      <c r="W5" s="100">
        <f t="shared" si="0"/>
        <v>55942982</v>
      </c>
      <c r="X5" s="100">
        <f t="shared" si="0"/>
        <v>82220732</v>
      </c>
      <c r="Y5" s="100">
        <f t="shared" si="0"/>
        <v>-26277750</v>
      </c>
      <c r="Z5" s="137">
        <f>+IF(X5&lt;&gt;0,+(Y5/X5)*100,0)</f>
        <v>-31.96000492917042</v>
      </c>
      <c r="AA5" s="153">
        <f>SUM(AA6:AA8)</f>
        <v>68526914</v>
      </c>
    </row>
    <row r="6" spans="1:27" ht="12.75">
      <c r="A6" s="138" t="s">
        <v>75</v>
      </c>
      <c r="B6" s="136"/>
      <c r="C6" s="155"/>
      <c r="D6" s="155"/>
      <c r="E6" s="156">
        <v>8046</v>
      </c>
      <c r="F6" s="60">
        <v>8046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8046</v>
      </c>
      <c r="Y6" s="60">
        <v>-8046</v>
      </c>
      <c r="Z6" s="140">
        <v>-100</v>
      </c>
      <c r="AA6" s="155">
        <v>8046</v>
      </c>
    </row>
    <row r="7" spans="1:27" ht="12.75">
      <c r="A7" s="138" t="s">
        <v>76</v>
      </c>
      <c r="B7" s="136"/>
      <c r="C7" s="157">
        <v>77593086</v>
      </c>
      <c r="D7" s="157"/>
      <c r="E7" s="158">
        <v>82207686</v>
      </c>
      <c r="F7" s="159">
        <v>68228000</v>
      </c>
      <c r="G7" s="159">
        <v>22878130</v>
      </c>
      <c r="H7" s="159">
        <v>1192179</v>
      </c>
      <c r="I7" s="159">
        <v>1750847</v>
      </c>
      <c r="J7" s="159">
        <v>25821156</v>
      </c>
      <c r="K7" s="159">
        <v>1531319</v>
      </c>
      <c r="L7" s="159">
        <v>1436000</v>
      </c>
      <c r="M7" s="159">
        <v>1121390</v>
      </c>
      <c r="N7" s="159">
        <v>4088709</v>
      </c>
      <c r="O7" s="159">
        <v>1199620</v>
      </c>
      <c r="P7" s="159">
        <v>1424401</v>
      </c>
      <c r="Q7" s="159">
        <v>19439703</v>
      </c>
      <c r="R7" s="159">
        <v>22063724</v>
      </c>
      <c r="S7" s="159">
        <v>1106265</v>
      </c>
      <c r="T7" s="159">
        <v>1732599</v>
      </c>
      <c r="U7" s="159">
        <v>978976</v>
      </c>
      <c r="V7" s="159">
        <v>3817840</v>
      </c>
      <c r="W7" s="159">
        <v>55791429</v>
      </c>
      <c r="X7" s="159">
        <v>82207686</v>
      </c>
      <c r="Y7" s="159">
        <v>-26416257</v>
      </c>
      <c r="Z7" s="141">
        <v>-32.13</v>
      </c>
      <c r="AA7" s="157">
        <v>68228000</v>
      </c>
    </row>
    <row r="8" spans="1:27" ht="12.75">
      <c r="A8" s="138" t="s">
        <v>77</v>
      </c>
      <c r="B8" s="136"/>
      <c r="C8" s="155">
        <v>2804188</v>
      </c>
      <c r="D8" s="155"/>
      <c r="E8" s="156">
        <v>5000</v>
      </c>
      <c r="F8" s="60">
        <v>290868</v>
      </c>
      <c r="G8" s="60">
        <v>10295</v>
      </c>
      <c r="H8" s="60">
        <v>10295</v>
      </c>
      <c r="I8" s="60">
        <v>10295</v>
      </c>
      <c r="J8" s="60">
        <v>30885</v>
      </c>
      <c r="K8" s="60">
        <v>10295</v>
      </c>
      <c r="L8" s="60">
        <v>10512</v>
      </c>
      <c r="M8" s="60">
        <v>10512</v>
      </c>
      <c r="N8" s="60">
        <v>31319</v>
      </c>
      <c r="O8" s="60">
        <v>10512</v>
      </c>
      <c r="P8" s="60">
        <v>36789</v>
      </c>
      <c r="Q8" s="60">
        <v>10512</v>
      </c>
      <c r="R8" s="60">
        <v>57813</v>
      </c>
      <c r="S8" s="60">
        <v>10512</v>
      </c>
      <c r="T8" s="60">
        <v>10512</v>
      </c>
      <c r="U8" s="60">
        <v>10512</v>
      </c>
      <c r="V8" s="60">
        <v>31536</v>
      </c>
      <c r="W8" s="60">
        <v>151553</v>
      </c>
      <c r="X8" s="60">
        <v>5000</v>
      </c>
      <c r="Y8" s="60">
        <v>146553</v>
      </c>
      <c r="Z8" s="140">
        <v>2931.06</v>
      </c>
      <c r="AA8" s="155">
        <v>290868</v>
      </c>
    </row>
    <row r="9" spans="1:27" ht="12.75">
      <c r="A9" s="135" t="s">
        <v>78</v>
      </c>
      <c r="B9" s="136"/>
      <c r="C9" s="153">
        <f aca="true" t="shared" si="1" ref="C9:Y9">SUM(C10:C14)</f>
        <v>4366240</v>
      </c>
      <c r="D9" s="153">
        <f>SUM(D10:D14)</f>
        <v>0</v>
      </c>
      <c r="E9" s="154">
        <f t="shared" si="1"/>
        <v>232000</v>
      </c>
      <c r="F9" s="100">
        <f t="shared" si="1"/>
        <v>2714776</v>
      </c>
      <c r="G9" s="100">
        <f t="shared" si="1"/>
        <v>11300</v>
      </c>
      <c r="H9" s="100">
        <f t="shared" si="1"/>
        <v>11300</v>
      </c>
      <c r="I9" s="100">
        <f t="shared" si="1"/>
        <v>11300</v>
      </c>
      <c r="J9" s="100">
        <f t="shared" si="1"/>
        <v>33900</v>
      </c>
      <c r="K9" s="100">
        <f t="shared" si="1"/>
        <v>11300</v>
      </c>
      <c r="L9" s="100">
        <f t="shared" si="1"/>
        <v>11300</v>
      </c>
      <c r="M9" s="100">
        <f t="shared" si="1"/>
        <v>11300</v>
      </c>
      <c r="N9" s="100">
        <f t="shared" si="1"/>
        <v>33900</v>
      </c>
      <c r="O9" s="100">
        <f t="shared" si="1"/>
        <v>11300</v>
      </c>
      <c r="P9" s="100">
        <f t="shared" si="1"/>
        <v>15325</v>
      </c>
      <c r="Q9" s="100">
        <f t="shared" si="1"/>
        <v>11300</v>
      </c>
      <c r="R9" s="100">
        <f t="shared" si="1"/>
        <v>37925</v>
      </c>
      <c r="S9" s="100">
        <f t="shared" si="1"/>
        <v>10950</v>
      </c>
      <c r="T9" s="100">
        <f t="shared" si="1"/>
        <v>11300</v>
      </c>
      <c r="U9" s="100">
        <f t="shared" si="1"/>
        <v>225440</v>
      </c>
      <c r="V9" s="100">
        <f t="shared" si="1"/>
        <v>247690</v>
      </c>
      <c r="W9" s="100">
        <f t="shared" si="1"/>
        <v>353415</v>
      </c>
      <c r="X9" s="100">
        <f t="shared" si="1"/>
        <v>232606</v>
      </c>
      <c r="Y9" s="100">
        <f t="shared" si="1"/>
        <v>120809</v>
      </c>
      <c r="Z9" s="137">
        <f>+IF(X9&lt;&gt;0,+(Y9/X9)*100,0)</f>
        <v>51.93718132808268</v>
      </c>
      <c r="AA9" s="153">
        <f>SUM(AA10:AA14)</f>
        <v>2714776</v>
      </c>
    </row>
    <row r="10" spans="1:27" ht="12.75">
      <c r="A10" s="138" t="s">
        <v>79</v>
      </c>
      <c r="B10" s="136"/>
      <c r="C10" s="155">
        <v>365911</v>
      </c>
      <c r="D10" s="155"/>
      <c r="E10" s="156">
        <v>108000</v>
      </c>
      <c r="F10" s="60">
        <v>108457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4725</v>
      </c>
      <c r="Q10" s="60"/>
      <c r="R10" s="60">
        <v>4725</v>
      </c>
      <c r="S10" s="60"/>
      <c r="T10" s="60"/>
      <c r="U10" s="60"/>
      <c r="V10" s="60"/>
      <c r="W10" s="60">
        <v>4725</v>
      </c>
      <c r="X10" s="60">
        <v>108287</v>
      </c>
      <c r="Y10" s="60">
        <v>-103562</v>
      </c>
      <c r="Z10" s="140">
        <v>-95.64</v>
      </c>
      <c r="AA10" s="155">
        <v>108457</v>
      </c>
    </row>
    <row r="11" spans="1:27" ht="12.75">
      <c r="A11" s="138" t="s">
        <v>80</v>
      </c>
      <c r="B11" s="136"/>
      <c r="C11" s="155">
        <v>4000329</v>
      </c>
      <c r="D11" s="155"/>
      <c r="E11" s="156">
        <v>36000</v>
      </c>
      <c r="F11" s="60">
        <v>2518204</v>
      </c>
      <c r="G11" s="60">
        <v>2550</v>
      </c>
      <c r="H11" s="60">
        <v>2550</v>
      </c>
      <c r="I11" s="60">
        <v>2550</v>
      </c>
      <c r="J11" s="60">
        <v>7650</v>
      </c>
      <c r="K11" s="60">
        <v>2550</v>
      </c>
      <c r="L11" s="60">
        <v>2550</v>
      </c>
      <c r="M11" s="60">
        <v>2550</v>
      </c>
      <c r="N11" s="60">
        <v>7650</v>
      </c>
      <c r="O11" s="60">
        <v>2550</v>
      </c>
      <c r="P11" s="60">
        <v>2550</v>
      </c>
      <c r="Q11" s="60">
        <v>2550</v>
      </c>
      <c r="R11" s="60">
        <v>7650</v>
      </c>
      <c r="S11" s="60">
        <v>2550</v>
      </c>
      <c r="T11" s="60">
        <v>2550</v>
      </c>
      <c r="U11" s="60">
        <v>2550</v>
      </c>
      <c r="V11" s="60">
        <v>7650</v>
      </c>
      <c r="W11" s="60">
        <v>30600</v>
      </c>
      <c r="X11" s="60">
        <v>36204</v>
      </c>
      <c r="Y11" s="60">
        <v>-5604</v>
      </c>
      <c r="Z11" s="140">
        <v>-15.48</v>
      </c>
      <c r="AA11" s="155">
        <v>2518204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88000</v>
      </c>
      <c r="F13" s="60">
        <v>88115</v>
      </c>
      <c r="G13" s="60">
        <v>8750</v>
      </c>
      <c r="H13" s="60">
        <v>8750</v>
      </c>
      <c r="I13" s="60">
        <v>8750</v>
      </c>
      <c r="J13" s="60">
        <v>26250</v>
      </c>
      <c r="K13" s="60">
        <v>8750</v>
      </c>
      <c r="L13" s="60">
        <v>8750</v>
      </c>
      <c r="M13" s="60">
        <v>8750</v>
      </c>
      <c r="N13" s="60">
        <v>26250</v>
      </c>
      <c r="O13" s="60">
        <v>8750</v>
      </c>
      <c r="P13" s="60">
        <v>8050</v>
      </c>
      <c r="Q13" s="60">
        <v>8750</v>
      </c>
      <c r="R13" s="60">
        <v>25550</v>
      </c>
      <c r="S13" s="60">
        <v>8400</v>
      </c>
      <c r="T13" s="60">
        <v>8750</v>
      </c>
      <c r="U13" s="60">
        <v>222890</v>
      </c>
      <c r="V13" s="60">
        <v>240040</v>
      </c>
      <c r="W13" s="60">
        <v>318090</v>
      </c>
      <c r="X13" s="60">
        <v>88115</v>
      </c>
      <c r="Y13" s="60">
        <v>229975</v>
      </c>
      <c r="Z13" s="140">
        <v>260.99</v>
      </c>
      <c r="AA13" s="155">
        <v>88115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6603973</v>
      </c>
      <c r="D15" s="153">
        <f>SUM(D16:D18)</f>
        <v>0</v>
      </c>
      <c r="E15" s="154">
        <f t="shared" si="2"/>
        <v>1150021</v>
      </c>
      <c r="F15" s="100">
        <f t="shared" si="2"/>
        <v>2398792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21748000</v>
      </c>
      <c r="M15" s="100">
        <f t="shared" si="2"/>
        <v>0</v>
      </c>
      <c r="N15" s="100">
        <f t="shared" si="2"/>
        <v>21748000</v>
      </c>
      <c r="O15" s="100">
        <f t="shared" si="2"/>
        <v>0</v>
      </c>
      <c r="P15" s="100">
        <f t="shared" si="2"/>
        <v>2438</v>
      </c>
      <c r="Q15" s="100">
        <f t="shared" si="2"/>
        <v>0</v>
      </c>
      <c r="R15" s="100">
        <f t="shared" si="2"/>
        <v>2438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21750438</v>
      </c>
      <c r="X15" s="100">
        <f t="shared" si="2"/>
        <v>1149813</v>
      </c>
      <c r="Y15" s="100">
        <f t="shared" si="2"/>
        <v>20600625</v>
      </c>
      <c r="Z15" s="137">
        <f>+IF(X15&lt;&gt;0,+(Y15/X15)*100,0)</f>
        <v>1791.650033527191</v>
      </c>
      <c r="AA15" s="153">
        <f>SUM(AA16:AA18)</f>
        <v>2398792</v>
      </c>
    </row>
    <row r="16" spans="1:27" ht="12.75">
      <c r="A16" s="138" t="s">
        <v>85</v>
      </c>
      <c r="B16" s="136"/>
      <c r="C16" s="155">
        <v>1010000</v>
      </c>
      <c r="D16" s="155"/>
      <c r="E16" s="156">
        <v>1000000</v>
      </c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1000000</v>
      </c>
      <c r="Y16" s="60">
        <v>-1000000</v>
      </c>
      <c r="Z16" s="140">
        <v>-100</v>
      </c>
      <c r="AA16" s="155">
        <v>1000000</v>
      </c>
    </row>
    <row r="17" spans="1:27" ht="12.75">
      <c r="A17" s="138" t="s">
        <v>86</v>
      </c>
      <c r="B17" s="136"/>
      <c r="C17" s="155">
        <v>5593973</v>
      </c>
      <c r="D17" s="155"/>
      <c r="E17" s="156">
        <v>150021</v>
      </c>
      <c r="F17" s="60">
        <v>1398792</v>
      </c>
      <c r="G17" s="60"/>
      <c r="H17" s="60"/>
      <c r="I17" s="60"/>
      <c r="J17" s="60"/>
      <c r="K17" s="60"/>
      <c r="L17" s="60">
        <v>21748000</v>
      </c>
      <c r="M17" s="60"/>
      <c r="N17" s="60">
        <v>21748000</v>
      </c>
      <c r="O17" s="60"/>
      <c r="P17" s="60">
        <v>2438</v>
      </c>
      <c r="Q17" s="60"/>
      <c r="R17" s="60">
        <v>2438</v>
      </c>
      <c r="S17" s="60"/>
      <c r="T17" s="60"/>
      <c r="U17" s="60"/>
      <c r="V17" s="60"/>
      <c r="W17" s="60">
        <v>21750438</v>
      </c>
      <c r="X17" s="60">
        <v>149813</v>
      </c>
      <c r="Y17" s="60">
        <v>21600625</v>
      </c>
      <c r="Z17" s="140">
        <v>14418.39</v>
      </c>
      <c r="AA17" s="155">
        <v>1398792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38805792</v>
      </c>
      <c r="D19" s="153">
        <f>SUM(D20:D23)</f>
        <v>0</v>
      </c>
      <c r="E19" s="154">
        <f t="shared" si="3"/>
        <v>116130803</v>
      </c>
      <c r="F19" s="100">
        <f t="shared" si="3"/>
        <v>60548367</v>
      </c>
      <c r="G19" s="100">
        <f t="shared" si="3"/>
        <v>9188273</v>
      </c>
      <c r="H19" s="100">
        <f t="shared" si="3"/>
        <v>3485667</v>
      </c>
      <c r="I19" s="100">
        <f t="shared" si="3"/>
        <v>4165140</v>
      </c>
      <c r="J19" s="100">
        <f t="shared" si="3"/>
        <v>16839080</v>
      </c>
      <c r="K19" s="100">
        <f t="shared" si="3"/>
        <v>3389808</v>
      </c>
      <c r="L19" s="100">
        <f t="shared" si="3"/>
        <v>3375478</v>
      </c>
      <c r="M19" s="100">
        <f t="shared" si="3"/>
        <v>3024887</v>
      </c>
      <c r="N19" s="100">
        <f t="shared" si="3"/>
        <v>9790173</v>
      </c>
      <c r="O19" s="100">
        <f t="shared" si="3"/>
        <v>3987744</v>
      </c>
      <c r="P19" s="100">
        <f t="shared" si="3"/>
        <v>4103449</v>
      </c>
      <c r="Q19" s="100">
        <f t="shared" si="3"/>
        <v>3623277</v>
      </c>
      <c r="R19" s="100">
        <f t="shared" si="3"/>
        <v>11714470</v>
      </c>
      <c r="S19" s="100">
        <f t="shared" si="3"/>
        <v>3621478</v>
      </c>
      <c r="T19" s="100">
        <f t="shared" si="3"/>
        <v>3546763</v>
      </c>
      <c r="U19" s="100">
        <f t="shared" si="3"/>
        <v>3750264</v>
      </c>
      <c r="V19" s="100">
        <f t="shared" si="3"/>
        <v>10918505</v>
      </c>
      <c r="W19" s="100">
        <f t="shared" si="3"/>
        <v>49262228</v>
      </c>
      <c r="X19" s="100">
        <f t="shared" si="3"/>
        <v>116130803</v>
      </c>
      <c r="Y19" s="100">
        <f t="shared" si="3"/>
        <v>-66868575</v>
      </c>
      <c r="Z19" s="137">
        <f>+IF(X19&lt;&gt;0,+(Y19/X19)*100,0)</f>
        <v>-57.5803949276059</v>
      </c>
      <c r="AA19" s="153">
        <f>SUM(AA20:AA23)</f>
        <v>60548367</v>
      </c>
    </row>
    <row r="20" spans="1:27" ht="12.75">
      <c r="A20" s="138" t="s">
        <v>89</v>
      </c>
      <c r="B20" s="136"/>
      <c r="C20" s="155">
        <v>14375410</v>
      </c>
      <c r="D20" s="155"/>
      <c r="E20" s="156">
        <v>92398079</v>
      </c>
      <c r="F20" s="60">
        <v>22020000</v>
      </c>
      <c r="G20" s="60">
        <v>7165559</v>
      </c>
      <c r="H20" s="60">
        <v>1334135</v>
      </c>
      <c r="I20" s="60">
        <v>2021288</v>
      </c>
      <c r="J20" s="60">
        <v>10520982</v>
      </c>
      <c r="K20" s="60">
        <v>1263252</v>
      </c>
      <c r="L20" s="60">
        <v>1348190</v>
      </c>
      <c r="M20" s="60">
        <v>833155</v>
      </c>
      <c r="N20" s="60">
        <v>3444597</v>
      </c>
      <c r="O20" s="60">
        <v>1796298</v>
      </c>
      <c r="P20" s="60">
        <v>1425490</v>
      </c>
      <c r="Q20" s="60">
        <v>1396550</v>
      </c>
      <c r="R20" s="60">
        <v>4618338</v>
      </c>
      <c r="S20" s="60">
        <v>1387773</v>
      </c>
      <c r="T20" s="60">
        <v>1351408</v>
      </c>
      <c r="U20" s="60">
        <v>1577242</v>
      </c>
      <c r="V20" s="60">
        <v>4316423</v>
      </c>
      <c r="W20" s="60">
        <v>22900340</v>
      </c>
      <c r="X20" s="60">
        <v>92398079</v>
      </c>
      <c r="Y20" s="60">
        <v>-69497739</v>
      </c>
      <c r="Z20" s="140">
        <v>-75.22</v>
      </c>
      <c r="AA20" s="155">
        <v>22020000</v>
      </c>
    </row>
    <row r="21" spans="1:27" ht="12.75">
      <c r="A21" s="138" t="s">
        <v>90</v>
      </c>
      <c r="B21" s="136"/>
      <c r="C21" s="155">
        <v>7211196</v>
      </c>
      <c r="D21" s="155"/>
      <c r="E21" s="156">
        <v>8412541</v>
      </c>
      <c r="F21" s="60">
        <v>7824182</v>
      </c>
      <c r="G21" s="60">
        <v>588174</v>
      </c>
      <c r="H21" s="60">
        <v>631565</v>
      </c>
      <c r="I21" s="60">
        <v>620497</v>
      </c>
      <c r="J21" s="60">
        <v>1840236</v>
      </c>
      <c r="K21" s="60">
        <v>598886</v>
      </c>
      <c r="L21" s="60">
        <v>500503</v>
      </c>
      <c r="M21" s="60">
        <v>661756</v>
      </c>
      <c r="N21" s="60">
        <v>1761145</v>
      </c>
      <c r="O21" s="60">
        <v>662473</v>
      </c>
      <c r="P21" s="60">
        <v>1148660</v>
      </c>
      <c r="Q21" s="60">
        <v>697391</v>
      </c>
      <c r="R21" s="60">
        <v>2508524</v>
      </c>
      <c r="S21" s="60">
        <v>704984</v>
      </c>
      <c r="T21" s="60">
        <v>663693</v>
      </c>
      <c r="U21" s="60">
        <v>634527</v>
      </c>
      <c r="V21" s="60">
        <v>2003204</v>
      </c>
      <c r="W21" s="60">
        <v>8113109</v>
      </c>
      <c r="X21" s="60">
        <v>8412541</v>
      </c>
      <c r="Y21" s="60">
        <v>-299432</v>
      </c>
      <c r="Z21" s="140">
        <v>-3.56</v>
      </c>
      <c r="AA21" s="155">
        <v>7824182</v>
      </c>
    </row>
    <row r="22" spans="1:27" ht="12.75">
      <c r="A22" s="138" t="s">
        <v>91</v>
      </c>
      <c r="B22" s="136"/>
      <c r="C22" s="157">
        <v>11056711</v>
      </c>
      <c r="D22" s="157"/>
      <c r="E22" s="158">
        <v>7780120</v>
      </c>
      <c r="F22" s="159">
        <v>22561257</v>
      </c>
      <c r="G22" s="159">
        <v>740321</v>
      </c>
      <c r="H22" s="159">
        <v>783554</v>
      </c>
      <c r="I22" s="159">
        <v>785869</v>
      </c>
      <c r="J22" s="159">
        <v>2309744</v>
      </c>
      <c r="K22" s="159">
        <v>787454</v>
      </c>
      <c r="L22" s="159">
        <v>786645</v>
      </c>
      <c r="M22" s="159">
        <v>788734</v>
      </c>
      <c r="N22" s="159">
        <v>2362833</v>
      </c>
      <c r="O22" s="159">
        <v>787908</v>
      </c>
      <c r="P22" s="159">
        <v>788350</v>
      </c>
      <c r="Q22" s="159">
        <v>788120</v>
      </c>
      <c r="R22" s="159">
        <v>2364378</v>
      </c>
      <c r="S22" s="159">
        <v>787962</v>
      </c>
      <c r="T22" s="159">
        <v>789748</v>
      </c>
      <c r="U22" s="159">
        <v>798000</v>
      </c>
      <c r="V22" s="159">
        <v>2375710</v>
      </c>
      <c r="W22" s="159">
        <v>9412665</v>
      </c>
      <c r="X22" s="159">
        <v>7780120</v>
      </c>
      <c r="Y22" s="159">
        <v>1632545</v>
      </c>
      <c r="Z22" s="141">
        <v>20.98</v>
      </c>
      <c r="AA22" s="157">
        <v>22561257</v>
      </c>
    </row>
    <row r="23" spans="1:27" ht="12.75">
      <c r="A23" s="138" t="s">
        <v>92</v>
      </c>
      <c r="B23" s="136"/>
      <c r="C23" s="155">
        <v>6162475</v>
      </c>
      <c r="D23" s="155"/>
      <c r="E23" s="156">
        <v>7540063</v>
      </c>
      <c r="F23" s="60">
        <v>8142928</v>
      </c>
      <c r="G23" s="60">
        <v>694219</v>
      </c>
      <c r="H23" s="60">
        <v>736413</v>
      </c>
      <c r="I23" s="60">
        <v>737486</v>
      </c>
      <c r="J23" s="60">
        <v>2168118</v>
      </c>
      <c r="K23" s="60">
        <v>740216</v>
      </c>
      <c r="L23" s="60">
        <v>740140</v>
      </c>
      <c r="M23" s="60">
        <v>741242</v>
      </c>
      <c r="N23" s="60">
        <v>2221598</v>
      </c>
      <c r="O23" s="60">
        <v>741065</v>
      </c>
      <c r="P23" s="60">
        <v>740949</v>
      </c>
      <c r="Q23" s="60">
        <v>741216</v>
      </c>
      <c r="R23" s="60">
        <v>2223230</v>
      </c>
      <c r="S23" s="60">
        <v>740759</v>
      </c>
      <c r="T23" s="60">
        <v>741914</v>
      </c>
      <c r="U23" s="60">
        <v>740495</v>
      </c>
      <c r="V23" s="60">
        <v>2223168</v>
      </c>
      <c r="W23" s="60">
        <v>8836114</v>
      </c>
      <c r="X23" s="60">
        <v>7540063</v>
      </c>
      <c r="Y23" s="60">
        <v>1296051</v>
      </c>
      <c r="Z23" s="140">
        <v>17.19</v>
      </c>
      <c r="AA23" s="155">
        <v>8142928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130173279</v>
      </c>
      <c r="D25" s="168">
        <f>+D5+D9+D15+D19+D24</f>
        <v>0</v>
      </c>
      <c r="E25" s="169">
        <f t="shared" si="4"/>
        <v>199733556</v>
      </c>
      <c r="F25" s="73">
        <f t="shared" si="4"/>
        <v>134188849</v>
      </c>
      <c r="G25" s="73">
        <f t="shared" si="4"/>
        <v>32087998</v>
      </c>
      <c r="H25" s="73">
        <f t="shared" si="4"/>
        <v>4699441</v>
      </c>
      <c r="I25" s="73">
        <f t="shared" si="4"/>
        <v>5937582</v>
      </c>
      <c r="J25" s="73">
        <f t="shared" si="4"/>
        <v>42725021</v>
      </c>
      <c r="K25" s="73">
        <f t="shared" si="4"/>
        <v>4942722</v>
      </c>
      <c r="L25" s="73">
        <f t="shared" si="4"/>
        <v>26581290</v>
      </c>
      <c r="M25" s="73">
        <f t="shared" si="4"/>
        <v>4168089</v>
      </c>
      <c r="N25" s="73">
        <f t="shared" si="4"/>
        <v>35692101</v>
      </c>
      <c r="O25" s="73">
        <f t="shared" si="4"/>
        <v>5209176</v>
      </c>
      <c r="P25" s="73">
        <f t="shared" si="4"/>
        <v>5582402</v>
      </c>
      <c r="Q25" s="73">
        <f t="shared" si="4"/>
        <v>23084792</v>
      </c>
      <c r="R25" s="73">
        <f t="shared" si="4"/>
        <v>33876370</v>
      </c>
      <c r="S25" s="73">
        <f t="shared" si="4"/>
        <v>4749205</v>
      </c>
      <c r="T25" s="73">
        <f t="shared" si="4"/>
        <v>5301174</v>
      </c>
      <c r="U25" s="73">
        <f t="shared" si="4"/>
        <v>4965192</v>
      </c>
      <c r="V25" s="73">
        <f t="shared" si="4"/>
        <v>15015571</v>
      </c>
      <c r="W25" s="73">
        <f t="shared" si="4"/>
        <v>127309063</v>
      </c>
      <c r="X25" s="73">
        <f t="shared" si="4"/>
        <v>199733954</v>
      </c>
      <c r="Y25" s="73">
        <f t="shared" si="4"/>
        <v>-72424891</v>
      </c>
      <c r="Z25" s="170">
        <f>+IF(X25&lt;&gt;0,+(Y25/X25)*100,0)</f>
        <v>-36.260680545081485</v>
      </c>
      <c r="AA25" s="168">
        <f>+AA5+AA9+AA15+AA19+AA24</f>
        <v>134188849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115104464</v>
      </c>
      <c r="D28" s="153">
        <f>SUM(D29:D31)</f>
        <v>0</v>
      </c>
      <c r="E28" s="154">
        <f t="shared" si="5"/>
        <v>86325236</v>
      </c>
      <c r="F28" s="100">
        <f t="shared" si="5"/>
        <v>75771724</v>
      </c>
      <c r="G28" s="100">
        <f t="shared" si="5"/>
        <v>3405553</v>
      </c>
      <c r="H28" s="100">
        <f t="shared" si="5"/>
        <v>2466997</v>
      </c>
      <c r="I28" s="100">
        <f t="shared" si="5"/>
        <v>2605690</v>
      </c>
      <c r="J28" s="100">
        <f t="shared" si="5"/>
        <v>8478240</v>
      </c>
      <c r="K28" s="100">
        <f t="shared" si="5"/>
        <v>3340706</v>
      </c>
      <c r="L28" s="100">
        <f t="shared" si="5"/>
        <v>3141255</v>
      </c>
      <c r="M28" s="100">
        <f t="shared" si="5"/>
        <v>2369016</v>
      </c>
      <c r="N28" s="100">
        <f t="shared" si="5"/>
        <v>8850977</v>
      </c>
      <c r="O28" s="100">
        <f t="shared" si="5"/>
        <v>2180481</v>
      </c>
      <c r="P28" s="100">
        <f t="shared" si="5"/>
        <v>2502379</v>
      </c>
      <c r="Q28" s="100">
        <f t="shared" si="5"/>
        <v>3632260</v>
      </c>
      <c r="R28" s="100">
        <f t="shared" si="5"/>
        <v>8315120</v>
      </c>
      <c r="S28" s="100">
        <f t="shared" si="5"/>
        <v>2175432</v>
      </c>
      <c r="T28" s="100">
        <f t="shared" si="5"/>
        <v>2295849</v>
      </c>
      <c r="U28" s="100">
        <f t="shared" si="5"/>
        <v>2753596</v>
      </c>
      <c r="V28" s="100">
        <f t="shared" si="5"/>
        <v>7224877</v>
      </c>
      <c r="W28" s="100">
        <f t="shared" si="5"/>
        <v>32869214</v>
      </c>
      <c r="X28" s="100">
        <f t="shared" si="5"/>
        <v>86326025</v>
      </c>
      <c r="Y28" s="100">
        <f t="shared" si="5"/>
        <v>-53456811</v>
      </c>
      <c r="Z28" s="137">
        <f>+IF(X28&lt;&gt;0,+(Y28/X28)*100,0)</f>
        <v>-61.924328150172556</v>
      </c>
      <c r="AA28" s="153">
        <f>SUM(AA29:AA31)</f>
        <v>75771724</v>
      </c>
    </row>
    <row r="29" spans="1:27" ht="12.75">
      <c r="A29" s="138" t="s">
        <v>75</v>
      </c>
      <c r="B29" s="136"/>
      <c r="C29" s="155">
        <v>3143467</v>
      </c>
      <c r="D29" s="155"/>
      <c r="E29" s="156">
        <v>9747192</v>
      </c>
      <c r="F29" s="60">
        <v>6178069</v>
      </c>
      <c r="G29" s="60">
        <v>727572</v>
      </c>
      <c r="H29" s="60">
        <v>969734</v>
      </c>
      <c r="I29" s="60">
        <v>818382</v>
      </c>
      <c r="J29" s="60">
        <v>2515688</v>
      </c>
      <c r="K29" s="60">
        <v>1379142</v>
      </c>
      <c r="L29" s="60">
        <v>1605241</v>
      </c>
      <c r="M29" s="60">
        <v>1035258</v>
      </c>
      <c r="N29" s="60">
        <v>4019641</v>
      </c>
      <c r="O29" s="60">
        <v>665406</v>
      </c>
      <c r="P29" s="60">
        <v>865228</v>
      </c>
      <c r="Q29" s="60">
        <v>739145</v>
      </c>
      <c r="R29" s="60">
        <v>2269779</v>
      </c>
      <c r="S29" s="60">
        <v>709013</v>
      </c>
      <c r="T29" s="60">
        <v>776287</v>
      </c>
      <c r="U29" s="60">
        <v>752341</v>
      </c>
      <c r="V29" s="60">
        <v>2237641</v>
      </c>
      <c r="W29" s="60">
        <v>11042749</v>
      </c>
      <c r="X29" s="60">
        <v>9748117</v>
      </c>
      <c r="Y29" s="60">
        <v>1294632</v>
      </c>
      <c r="Z29" s="140">
        <v>13.28</v>
      </c>
      <c r="AA29" s="155">
        <v>6178069</v>
      </c>
    </row>
    <row r="30" spans="1:27" ht="12.75">
      <c r="A30" s="138" t="s">
        <v>76</v>
      </c>
      <c r="B30" s="136"/>
      <c r="C30" s="157">
        <v>72942434</v>
      </c>
      <c r="D30" s="157"/>
      <c r="E30" s="158">
        <v>30608000</v>
      </c>
      <c r="F30" s="159">
        <v>25727616</v>
      </c>
      <c r="G30" s="159">
        <v>1919595</v>
      </c>
      <c r="H30" s="159">
        <v>721521</v>
      </c>
      <c r="I30" s="159">
        <v>879215</v>
      </c>
      <c r="J30" s="159">
        <v>3520331</v>
      </c>
      <c r="K30" s="159">
        <v>1216079</v>
      </c>
      <c r="L30" s="159">
        <v>922686</v>
      </c>
      <c r="M30" s="159">
        <v>815483</v>
      </c>
      <c r="N30" s="159">
        <v>2954248</v>
      </c>
      <c r="O30" s="159">
        <v>1026729</v>
      </c>
      <c r="P30" s="159">
        <v>918025</v>
      </c>
      <c r="Q30" s="159">
        <v>2239690</v>
      </c>
      <c r="R30" s="159">
        <v>4184444</v>
      </c>
      <c r="S30" s="159">
        <v>846415</v>
      </c>
      <c r="T30" s="159">
        <v>876868</v>
      </c>
      <c r="U30" s="159">
        <v>1034205</v>
      </c>
      <c r="V30" s="159">
        <v>2757488</v>
      </c>
      <c r="W30" s="159">
        <v>13416511</v>
      </c>
      <c r="X30" s="159">
        <v>30608174</v>
      </c>
      <c r="Y30" s="159">
        <v>-17191663</v>
      </c>
      <c r="Z30" s="141">
        <v>-56.17</v>
      </c>
      <c r="AA30" s="157">
        <v>25727616</v>
      </c>
    </row>
    <row r="31" spans="1:27" ht="12.75">
      <c r="A31" s="138" t="s">
        <v>77</v>
      </c>
      <c r="B31" s="136"/>
      <c r="C31" s="155">
        <v>39018563</v>
      </c>
      <c r="D31" s="155"/>
      <c r="E31" s="156">
        <v>45970044</v>
      </c>
      <c r="F31" s="60">
        <v>43866039</v>
      </c>
      <c r="G31" s="60">
        <v>758386</v>
      </c>
      <c r="H31" s="60">
        <v>775742</v>
      </c>
      <c r="I31" s="60">
        <v>908093</v>
      </c>
      <c r="J31" s="60">
        <v>2442221</v>
      </c>
      <c r="K31" s="60">
        <v>745485</v>
      </c>
      <c r="L31" s="60">
        <v>613328</v>
      </c>
      <c r="M31" s="60">
        <v>518275</v>
      </c>
      <c r="N31" s="60">
        <v>1877088</v>
      </c>
      <c r="O31" s="60">
        <v>488346</v>
      </c>
      <c r="P31" s="60">
        <v>719126</v>
      </c>
      <c r="Q31" s="60">
        <v>653425</v>
      </c>
      <c r="R31" s="60">
        <v>1860897</v>
      </c>
      <c r="S31" s="60">
        <v>620004</v>
      </c>
      <c r="T31" s="60">
        <v>642694</v>
      </c>
      <c r="U31" s="60">
        <v>967050</v>
      </c>
      <c r="V31" s="60">
        <v>2229748</v>
      </c>
      <c r="W31" s="60">
        <v>8409954</v>
      </c>
      <c r="X31" s="60">
        <v>45969734</v>
      </c>
      <c r="Y31" s="60">
        <v>-37559780</v>
      </c>
      <c r="Z31" s="140">
        <v>-81.71</v>
      </c>
      <c r="AA31" s="155">
        <v>43866039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2468482</v>
      </c>
      <c r="F32" s="100">
        <f t="shared" si="6"/>
        <v>2468395</v>
      </c>
      <c r="G32" s="100">
        <f t="shared" si="6"/>
        <v>340168</v>
      </c>
      <c r="H32" s="100">
        <f t="shared" si="6"/>
        <v>76758</v>
      </c>
      <c r="I32" s="100">
        <f t="shared" si="6"/>
        <v>148874</v>
      </c>
      <c r="J32" s="100">
        <f t="shared" si="6"/>
        <v>565800</v>
      </c>
      <c r="K32" s="100">
        <f t="shared" si="6"/>
        <v>166525</v>
      </c>
      <c r="L32" s="100">
        <f t="shared" si="6"/>
        <v>143544</v>
      </c>
      <c r="M32" s="100">
        <f t="shared" si="6"/>
        <v>92801</v>
      </c>
      <c r="N32" s="100">
        <f t="shared" si="6"/>
        <v>402870</v>
      </c>
      <c r="O32" s="100">
        <f t="shared" si="6"/>
        <v>553412</v>
      </c>
      <c r="P32" s="100">
        <f t="shared" si="6"/>
        <v>139639</v>
      </c>
      <c r="Q32" s="100">
        <f t="shared" si="6"/>
        <v>181878</v>
      </c>
      <c r="R32" s="100">
        <f t="shared" si="6"/>
        <v>874929</v>
      </c>
      <c r="S32" s="100">
        <f t="shared" si="6"/>
        <v>221221</v>
      </c>
      <c r="T32" s="100">
        <f t="shared" si="6"/>
        <v>149652</v>
      </c>
      <c r="U32" s="100">
        <f t="shared" si="6"/>
        <v>169376</v>
      </c>
      <c r="V32" s="100">
        <f t="shared" si="6"/>
        <v>540249</v>
      </c>
      <c r="W32" s="100">
        <f t="shared" si="6"/>
        <v>2383848</v>
      </c>
      <c r="X32" s="100">
        <f t="shared" si="6"/>
        <v>2468395</v>
      </c>
      <c r="Y32" s="100">
        <f t="shared" si="6"/>
        <v>-84547</v>
      </c>
      <c r="Z32" s="137">
        <f>+IF(X32&lt;&gt;0,+(Y32/X32)*100,0)</f>
        <v>-3.42518113997152</v>
      </c>
      <c r="AA32" s="153">
        <f>SUM(AA33:AA37)</f>
        <v>2468395</v>
      </c>
    </row>
    <row r="33" spans="1:27" ht="12.75">
      <c r="A33" s="138" t="s">
        <v>79</v>
      </c>
      <c r="B33" s="136"/>
      <c r="C33" s="155"/>
      <c r="D33" s="155"/>
      <c r="E33" s="156">
        <v>2276482</v>
      </c>
      <c r="F33" s="60">
        <v>2276482</v>
      </c>
      <c r="G33" s="60">
        <v>330971</v>
      </c>
      <c r="H33" s="60">
        <v>75660</v>
      </c>
      <c r="I33" s="60">
        <v>143971</v>
      </c>
      <c r="J33" s="60">
        <v>550602</v>
      </c>
      <c r="K33" s="60">
        <v>161763</v>
      </c>
      <c r="L33" s="60">
        <v>131588</v>
      </c>
      <c r="M33" s="60">
        <v>87555</v>
      </c>
      <c r="N33" s="60">
        <v>380906</v>
      </c>
      <c r="O33" s="60">
        <v>534852</v>
      </c>
      <c r="P33" s="60">
        <v>137323</v>
      </c>
      <c r="Q33" s="60">
        <v>171933</v>
      </c>
      <c r="R33" s="60">
        <v>844108</v>
      </c>
      <c r="S33" s="60">
        <v>197243</v>
      </c>
      <c r="T33" s="60">
        <v>149652</v>
      </c>
      <c r="U33" s="60">
        <v>169376</v>
      </c>
      <c r="V33" s="60">
        <v>516271</v>
      </c>
      <c r="W33" s="60">
        <v>2291887</v>
      </c>
      <c r="X33" s="60">
        <v>2276482</v>
      </c>
      <c r="Y33" s="60">
        <v>15405</v>
      </c>
      <c r="Z33" s="140">
        <v>0.68</v>
      </c>
      <c r="AA33" s="155">
        <v>2276482</v>
      </c>
    </row>
    <row r="34" spans="1:27" ht="12.75">
      <c r="A34" s="138" t="s">
        <v>80</v>
      </c>
      <c r="B34" s="136"/>
      <c r="C34" s="155"/>
      <c r="D34" s="155"/>
      <c r="E34" s="156">
        <v>181000</v>
      </c>
      <c r="F34" s="60">
        <v>181288</v>
      </c>
      <c r="G34" s="60">
        <v>9197</v>
      </c>
      <c r="H34" s="60">
        <v>1098</v>
      </c>
      <c r="I34" s="60">
        <v>4903</v>
      </c>
      <c r="J34" s="60">
        <v>15198</v>
      </c>
      <c r="K34" s="60">
        <v>4762</v>
      </c>
      <c r="L34" s="60">
        <v>11956</v>
      </c>
      <c r="M34" s="60">
        <v>5246</v>
      </c>
      <c r="N34" s="60">
        <v>21964</v>
      </c>
      <c r="O34" s="60">
        <v>18560</v>
      </c>
      <c r="P34" s="60">
        <v>2316</v>
      </c>
      <c r="Q34" s="60">
        <v>9945</v>
      </c>
      <c r="R34" s="60">
        <v>30821</v>
      </c>
      <c r="S34" s="60">
        <v>23978</v>
      </c>
      <c r="T34" s="60"/>
      <c r="U34" s="60"/>
      <c r="V34" s="60">
        <v>23978</v>
      </c>
      <c r="W34" s="60">
        <v>91961</v>
      </c>
      <c r="X34" s="60">
        <v>181288</v>
      </c>
      <c r="Y34" s="60">
        <v>-89327</v>
      </c>
      <c r="Z34" s="140">
        <v>-49.27</v>
      </c>
      <c r="AA34" s="155">
        <v>181288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11000</v>
      </c>
      <c r="F36" s="60">
        <v>10625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10625</v>
      </c>
      <c r="Y36" s="60">
        <v>-10625</v>
      </c>
      <c r="Z36" s="140">
        <v>-100</v>
      </c>
      <c r="AA36" s="155">
        <v>10625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4568297</v>
      </c>
      <c r="F38" s="100">
        <f t="shared" si="7"/>
        <v>4567844</v>
      </c>
      <c r="G38" s="100">
        <f t="shared" si="7"/>
        <v>984927</v>
      </c>
      <c r="H38" s="100">
        <f t="shared" si="7"/>
        <v>835919</v>
      </c>
      <c r="I38" s="100">
        <f t="shared" si="7"/>
        <v>1059563</v>
      </c>
      <c r="J38" s="100">
        <f t="shared" si="7"/>
        <v>2880409</v>
      </c>
      <c r="K38" s="100">
        <f t="shared" si="7"/>
        <v>1328660</v>
      </c>
      <c r="L38" s="100">
        <f t="shared" si="7"/>
        <v>1245984</v>
      </c>
      <c r="M38" s="100">
        <f t="shared" si="7"/>
        <v>932765</v>
      </c>
      <c r="N38" s="100">
        <f t="shared" si="7"/>
        <v>3507409</v>
      </c>
      <c r="O38" s="100">
        <f t="shared" si="7"/>
        <v>941167</v>
      </c>
      <c r="P38" s="100">
        <f t="shared" si="7"/>
        <v>931380</v>
      </c>
      <c r="Q38" s="100">
        <f t="shared" si="7"/>
        <v>1170659</v>
      </c>
      <c r="R38" s="100">
        <f t="shared" si="7"/>
        <v>3043206</v>
      </c>
      <c r="S38" s="100">
        <f t="shared" si="7"/>
        <v>923947</v>
      </c>
      <c r="T38" s="100">
        <f t="shared" si="7"/>
        <v>758459</v>
      </c>
      <c r="U38" s="100">
        <f t="shared" si="7"/>
        <v>1899999</v>
      </c>
      <c r="V38" s="100">
        <f t="shared" si="7"/>
        <v>3582405</v>
      </c>
      <c r="W38" s="100">
        <f t="shared" si="7"/>
        <v>13013429</v>
      </c>
      <c r="X38" s="100">
        <f t="shared" si="7"/>
        <v>4567844</v>
      </c>
      <c r="Y38" s="100">
        <f t="shared" si="7"/>
        <v>8445585</v>
      </c>
      <c r="Z38" s="137">
        <f>+IF(X38&lt;&gt;0,+(Y38/X38)*100,0)</f>
        <v>184.89215043245787</v>
      </c>
      <c r="AA38" s="153">
        <f>SUM(AA39:AA41)</f>
        <v>4567844</v>
      </c>
    </row>
    <row r="39" spans="1:27" ht="12.75">
      <c r="A39" s="138" t="s">
        <v>85</v>
      </c>
      <c r="B39" s="136"/>
      <c r="C39" s="155"/>
      <c r="D39" s="155"/>
      <c r="E39" s="156">
        <v>2315000</v>
      </c>
      <c r="F39" s="60">
        <v>2314547</v>
      </c>
      <c r="G39" s="60">
        <v>433531</v>
      </c>
      <c r="H39" s="60">
        <v>281903</v>
      </c>
      <c r="I39" s="60">
        <v>80251</v>
      </c>
      <c r="J39" s="60">
        <v>795685</v>
      </c>
      <c r="K39" s="60">
        <v>92678</v>
      </c>
      <c r="L39" s="60">
        <v>235356</v>
      </c>
      <c r="M39" s="60">
        <v>85779</v>
      </c>
      <c r="N39" s="60">
        <v>413813</v>
      </c>
      <c r="O39" s="60">
        <v>292639</v>
      </c>
      <c r="P39" s="60">
        <v>224288</v>
      </c>
      <c r="Q39" s="60">
        <v>532949</v>
      </c>
      <c r="R39" s="60">
        <v>1049876</v>
      </c>
      <c r="S39" s="60">
        <v>269877</v>
      </c>
      <c r="T39" s="60">
        <v>74404</v>
      </c>
      <c r="U39" s="60">
        <v>208422</v>
      </c>
      <c r="V39" s="60">
        <v>552703</v>
      </c>
      <c r="W39" s="60">
        <v>2812077</v>
      </c>
      <c r="X39" s="60">
        <v>2314547</v>
      </c>
      <c r="Y39" s="60">
        <v>497530</v>
      </c>
      <c r="Z39" s="140">
        <v>21.5</v>
      </c>
      <c r="AA39" s="155">
        <v>2314547</v>
      </c>
    </row>
    <row r="40" spans="1:27" ht="12.75">
      <c r="A40" s="138" t="s">
        <v>86</v>
      </c>
      <c r="B40" s="136"/>
      <c r="C40" s="155"/>
      <c r="D40" s="155"/>
      <c r="E40" s="156">
        <v>2253297</v>
      </c>
      <c r="F40" s="60">
        <v>2253297</v>
      </c>
      <c r="G40" s="60">
        <v>551396</v>
      </c>
      <c r="H40" s="60">
        <v>554016</v>
      </c>
      <c r="I40" s="60">
        <v>979312</v>
      </c>
      <c r="J40" s="60">
        <v>2084724</v>
      </c>
      <c r="K40" s="60">
        <v>1235982</v>
      </c>
      <c r="L40" s="60">
        <v>1010628</v>
      </c>
      <c r="M40" s="60">
        <v>846986</v>
      </c>
      <c r="N40" s="60">
        <v>3093596</v>
      </c>
      <c r="O40" s="60">
        <v>648528</v>
      </c>
      <c r="P40" s="60">
        <v>707092</v>
      </c>
      <c r="Q40" s="60">
        <v>637710</v>
      </c>
      <c r="R40" s="60">
        <v>1993330</v>
      </c>
      <c r="S40" s="60">
        <v>654070</v>
      </c>
      <c r="T40" s="60">
        <v>684055</v>
      </c>
      <c r="U40" s="60">
        <v>1691577</v>
      </c>
      <c r="V40" s="60">
        <v>3029702</v>
      </c>
      <c r="W40" s="60">
        <v>10201352</v>
      </c>
      <c r="X40" s="60">
        <v>2253297</v>
      </c>
      <c r="Y40" s="60">
        <v>7948055</v>
      </c>
      <c r="Z40" s="140">
        <v>352.73</v>
      </c>
      <c r="AA40" s="155">
        <v>2253297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26316239</v>
      </c>
      <c r="D42" s="153">
        <f>SUM(D43:D46)</f>
        <v>0</v>
      </c>
      <c r="E42" s="154">
        <f t="shared" si="8"/>
        <v>39274412</v>
      </c>
      <c r="F42" s="100">
        <f t="shared" si="8"/>
        <v>32735943</v>
      </c>
      <c r="G42" s="100">
        <f t="shared" si="8"/>
        <v>1966213</v>
      </c>
      <c r="H42" s="100">
        <f t="shared" si="8"/>
        <v>3605908</v>
      </c>
      <c r="I42" s="100">
        <f t="shared" si="8"/>
        <v>4853912</v>
      </c>
      <c r="J42" s="100">
        <f t="shared" si="8"/>
        <v>10426033</v>
      </c>
      <c r="K42" s="100">
        <f t="shared" si="8"/>
        <v>2616409</v>
      </c>
      <c r="L42" s="100">
        <f t="shared" si="8"/>
        <v>3219292</v>
      </c>
      <c r="M42" s="100">
        <f t="shared" si="8"/>
        <v>3183942</v>
      </c>
      <c r="N42" s="100">
        <f t="shared" si="8"/>
        <v>9019643</v>
      </c>
      <c r="O42" s="100">
        <f t="shared" si="8"/>
        <v>3599108</v>
      </c>
      <c r="P42" s="100">
        <f t="shared" si="8"/>
        <v>2004288</v>
      </c>
      <c r="Q42" s="100">
        <f t="shared" si="8"/>
        <v>2801447</v>
      </c>
      <c r="R42" s="100">
        <f t="shared" si="8"/>
        <v>8404843</v>
      </c>
      <c r="S42" s="100">
        <f t="shared" si="8"/>
        <v>5618039</v>
      </c>
      <c r="T42" s="100">
        <f t="shared" si="8"/>
        <v>1009722</v>
      </c>
      <c r="U42" s="100">
        <f t="shared" si="8"/>
        <v>5566405</v>
      </c>
      <c r="V42" s="100">
        <f t="shared" si="8"/>
        <v>12194166</v>
      </c>
      <c r="W42" s="100">
        <f t="shared" si="8"/>
        <v>40044685</v>
      </c>
      <c r="X42" s="100">
        <f t="shared" si="8"/>
        <v>39273657</v>
      </c>
      <c r="Y42" s="100">
        <f t="shared" si="8"/>
        <v>771028</v>
      </c>
      <c r="Z42" s="137">
        <f>+IF(X42&lt;&gt;0,+(Y42/X42)*100,0)</f>
        <v>1.963219264251353</v>
      </c>
      <c r="AA42" s="153">
        <f>SUM(AA43:AA46)</f>
        <v>32735943</v>
      </c>
    </row>
    <row r="43" spans="1:27" ht="12.75">
      <c r="A43" s="138" t="s">
        <v>89</v>
      </c>
      <c r="B43" s="136"/>
      <c r="C43" s="155">
        <v>22561900</v>
      </c>
      <c r="D43" s="155"/>
      <c r="E43" s="156">
        <v>25444182</v>
      </c>
      <c r="F43" s="60">
        <v>24244000</v>
      </c>
      <c r="G43" s="60">
        <v>661017</v>
      </c>
      <c r="H43" s="60">
        <v>2633927</v>
      </c>
      <c r="I43" s="60">
        <v>2860454</v>
      </c>
      <c r="J43" s="60">
        <v>6155398</v>
      </c>
      <c r="K43" s="60">
        <v>1746584</v>
      </c>
      <c r="L43" s="60">
        <v>1708452</v>
      </c>
      <c r="M43" s="60">
        <v>1556752</v>
      </c>
      <c r="N43" s="60">
        <v>5011788</v>
      </c>
      <c r="O43" s="60">
        <v>1811487</v>
      </c>
      <c r="P43" s="60">
        <v>717045</v>
      </c>
      <c r="Q43" s="60">
        <v>1352782</v>
      </c>
      <c r="R43" s="60">
        <v>3881314</v>
      </c>
      <c r="S43" s="60">
        <v>4616633</v>
      </c>
      <c r="T43" s="60">
        <v>266555</v>
      </c>
      <c r="U43" s="60">
        <v>4104099</v>
      </c>
      <c r="V43" s="60">
        <v>8987287</v>
      </c>
      <c r="W43" s="60">
        <v>24035787</v>
      </c>
      <c r="X43" s="60">
        <v>25444164</v>
      </c>
      <c r="Y43" s="60">
        <v>-1408377</v>
      </c>
      <c r="Z43" s="140">
        <v>-5.54</v>
      </c>
      <c r="AA43" s="155">
        <v>24244000</v>
      </c>
    </row>
    <row r="44" spans="1:27" ht="12.75">
      <c r="A44" s="138" t="s">
        <v>90</v>
      </c>
      <c r="B44" s="136"/>
      <c r="C44" s="155">
        <v>3754339</v>
      </c>
      <c r="D44" s="155"/>
      <c r="E44" s="156">
        <v>10816230</v>
      </c>
      <c r="F44" s="60">
        <v>5478450</v>
      </c>
      <c r="G44" s="60">
        <v>856061</v>
      </c>
      <c r="H44" s="60">
        <v>487054</v>
      </c>
      <c r="I44" s="60">
        <v>1467631</v>
      </c>
      <c r="J44" s="60">
        <v>2810746</v>
      </c>
      <c r="K44" s="60">
        <v>493322</v>
      </c>
      <c r="L44" s="60">
        <v>819312</v>
      </c>
      <c r="M44" s="60">
        <v>1254849</v>
      </c>
      <c r="N44" s="60">
        <v>2567483</v>
      </c>
      <c r="O44" s="60">
        <v>1416943</v>
      </c>
      <c r="P44" s="60">
        <v>936898</v>
      </c>
      <c r="Q44" s="60">
        <v>1120217</v>
      </c>
      <c r="R44" s="60">
        <v>3474058</v>
      </c>
      <c r="S44" s="60">
        <v>681370</v>
      </c>
      <c r="T44" s="60">
        <v>438009</v>
      </c>
      <c r="U44" s="60">
        <v>1092478</v>
      </c>
      <c r="V44" s="60">
        <v>2211857</v>
      </c>
      <c r="W44" s="60">
        <v>11064144</v>
      </c>
      <c r="X44" s="60">
        <v>10816000</v>
      </c>
      <c r="Y44" s="60">
        <v>248144</v>
      </c>
      <c r="Z44" s="140">
        <v>2.29</v>
      </c>
      <c r="AA44" s="155">
        <v>5478450</v>
      </c>
    </row>
    <row r="45" spans="1:27" ht="12.75">
      <c r="A45" s="138" t="s">
        <v>91</v>
      </c>
      <c r="B45" s="136"/>
      <c r="C45" s="157"/>
      <c r="D45" s="157"/>
      <c r="E45" s="158">
        <v>1769000</v>
      </c>
      <c r="F45" s="159">
        <v>1768923</v>
      </c>
      <c r="G45" s="159">
        <v>208228</v>
      </c>
      <c r="H45" s="159">
        <v>299827</v>
      </c>
      <c r="I45" s="159">
        <v>344754</v>
      </c>
      <c r="J45" s="159">
        <v>852809</v>
      </c>
      <c r="K45" s="159">
        <v>188412</v>
      </c>
      <c r="L45" s="159">
        <v>499909</v>
      </c>
      <c r="M45" s="159">
        <v>166895</v>
      </c>
      <c r="N45" s="159">
        <v>855216</v>
      </c>
      <c r="O45" s="159">
        <v>172922</v>
      </c>
      <c r="P45" s="159">
        <v>145489</v>
      </c>
      <c r="Q45" s="159">
        <v>153321</v>
      </c>
      <c r="R45" s="159">
        <v>471732</v>
      </c>
      <c r="S45" s="159">
        <v>156147</v>
      </c>
      <c r="T45" s="159">
        <v>123477</v>
      </c>
      <c r="U45" s="159">
        <v>150433</v>
      </c>
      <c r="V45" s="159">
        <v>430057</v>
      </c>
      <c r="W45" s="159">
        <v>2609814</v>
      </c>
      <c r="X45" s="159">
        <v>1768923</v>
      </c>
      <c r="Y45" s="159">
        <v>840891</v>
      </c>
      <c r="Z45" s="141">
        <v>47.54</v>
      </c>
      <c r="AA45" s="157">
        <v>1768923</v>
      </c>
    </row>
    <row r="46" spans="1:27" ht="12.75">
      <c r="A46" s="138" t="s">
        <v>92</v>
      </c>
      <c r="B46" s="136"/>
      <c r="C46" s="155"/>
      <c r="D46" s="155"/>
      <c r="E46" s="156">
        <v>1245000</v>
      </c>
      <c r="F46" s="60">
        <v>1244570</v>
      </c>
      <c r="G46" s="60">
        <v>240907</v>
      </c>
      <c r="H46" s="60">
        <v>185100</v>
      </c>
      <c r="I46" s="60">
        <v>181073</v>
      </c>
      <c r="J46" s="60">
        <v>607080</v>
      </c>
      <c r="K46" s="60">
        <v>188091</v>
      </c>
      <c r="L46" s="60">
        <v>191619</v>
      </c>
      <c r="M46" s="60">
        <v>205446</v>
      </c>
      <c r="N46" s="60">
        <v>585156</v>
      </c>
      <c r="O46" s="60">
        <v>197756</v>
      </c>
      <c r="P46" s="60">
        <v>204856</v>
      </c>
      <c r="Q46" s="60">
        <v>175127</v>
      </c>
      <c r="R46" s="60">
        <v>577739</v>
      </c>
      <c r="S46" s="60">
        <v>163889</v>
      </c>
      <c r="T46" s="60">
        <v>181681</v>
      </c>
      <c r="U46" s="60">
        <v>219395</v>
      </c>
      <c r="V46" s="60">
        <v>564965</v>
      </c>
      <c r="W46" s="60">
        <v>2334940</v>
      </c>
      <c r="X46" s="60">
        <v>1244570</v>
      </c>
      <c r="Y46" s="60">
        <v>1090370</v>
      </c>
      <c r="Z46" s="140">
        <v>87.61</v>
      </c>
      <c r="AA46" s="155">
        <v>1244570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141420703</v>
      </c>
      <c r="D48" s="168">
        <f>+D28+D32+D38+D42+D47</f>
        <v>0</v>
      </c>
      <c r="E48" s="169">
        <f t="shared" si="9"/>
        <v>132636427</v>
      </c>
      <c r="F48" s="73">
        <f t="shared" si="9"/>
        <v>115543906</v>
      </c>
      <c r="G48" s="73">
        <f t="shared" si="9"/>
        <v>6696861</v>
      </c>
      <c r="H48" s="73">
        <f t="shared" si="9"/>
        <v>6985582</v>
      </c>
      <c r="I48" s="73">
        <f t="shared" si="9"/>
        <v>8668039</v>
      </c>
      <c r="J48" s="73">
        <f t="shared" si="9"/>
        <v>22350482</v>
      </c>
      <c r="K48" s="73">
        <f t="shared" si="9"/>
        <v>7452300</v>
      </c>
      <c r="L48" s="73">
        <f t="shared" si="9"/>
        <v>7750075</v>
      </c>
      <c r="M48" s="73">
        <f t="shared" si="9"/>
        <v>6578524</v>
      </c>
      <c r="N48" s="73">
        <f t="shared" si="9"/>
        <v>21780899</v>
      </c>
      <c r="O48" s="73">
        <f t="shared" si="9"/>
        <v>7274168</v>
      </c>
      <c r="P48" s="73">
        <f t="shared" si="9"/>
        <v>5577686</v>
      </c>
      <c r="Q48" s="73">
        <f t="shared" si="9"/>
        <v>7786244</v>
      </c>
      <c r="R48" s="73">
        <f t="shared" si="9"/>
        <v>20638098</v>
      </c>
      <c r="S48" s="73">
        <f t="shared" si="9"/>
        <v>8938639</v>
      </c>
      <c r="T48" s="73">
        <f t="shared" si="9"/>
        <v>4213682</v>
      </c>
      <c r="U48" s="73">
        <f t="shared" si="9"/>
        <v>10389376</v>
      </c>
      <c r="V48" s="73">
        <f t="shared" si="9"/>
        <v>23541697</v>
      </c>
      <c r="W48" s="73">
        <f t="shared" si="9"/>
        <v>88311176</v>
      </c>
      <c r="X48" s="73">
        <f t="shared" si="9"/>
        <v>132635921</v>
      </c>
      <c r="Y48" s="73">
        <f t="shared" si="9"/>
        <v>-44324745</v>
      </c>
      <c r="Z48" s="170">
        <f>+IF(X48&lt;&gt;0,+(Y48/X48)*100,0)</f>
        <v>-33.41835655515975</v>
      </c>
      <c r="AA48" s="168">
        <f>+AA28+AA32+AA38+AA42+AA47</f>
        <v>115543906</v>
      </c>
    </row>
    <row r="49" spans="1:27" ht="12.75">
      <c r="A49" s="148" t="s">
        <v>49</v>
      </c>
      <c r="B49" s="149"/>
      <c r="C49" s="171">
        <f aca="true" t="shared" si="10" ref="C49:Y49">+C25-C48</f>
        <v>-11247424</v>
      </c>
      <c r="D49" s="171">
        <f>+D25-D48</f>
        <v>0</v>
      </c>
      <c r="E49" s="172">
        <f t="shared" si="10"/>
        <v>67097129</v>
      </c>
      <c r="F49" s="173">
        <f t="shared" si="10"/>
        <v>18644943</v>
      </c>
      <c r="G49" s="173">
        <f t="shared" si="10"/>
        <v>25391137</v>
      </c>
      <c r="H49" s="173">
        <f t="shared" si="10"/>
        <v>-2286141</v>
      </c>
      <c r="I49" s="173">
        <f t="shared" si="10"/>
        <v>-2730457</v>
      </c>
      <c r="J49" s="173">
        <f t="shared" si="10"/>
        <v>20374539</v>
      </c>
      <c r="K49" s="173">
        <f t="shared" si="10"/>
        <v>-2509578</v>
      </c>
      <c r="L49" s="173">
        <f t="shared" si="10"/>
        <v>18831215</v>
      </c>
      <c r="M49" s="173">
        <f t="shared" si="10"/>
        <v>-2410435</v>
      </c>
      <c r="N49" s="173">
        <f t="shared" si="10"/>
        <v>13911202</v>
      </c>
      <c r="O49" s="173">
        <f t="shared" si="10"/>
        <v>-2064992</v>
      </c>
      <c r="P49" s="173">
        <f t="shared" si="10"/>
        <v>4716</v>
      </c>
      <c r="Q49" s="173">
        <f t="shared" si="10"/>
        <v>15298548</v>
      </c>
      <c r="R49" s="173">
        <f t="shared" si="10"/>
        <v>13238272</v>
      </c>
      <c r="S49" s="173">
        <f t="shared" si="10"/>
        <v>-4189434</v>
      </c>
      <c r="T49" s="173">
        <f t="shared" si="10"/>
        <v>1087492</v>
      </c>
      <c r="U49" s="173">
        <f t="shared" si="10"/>
        <v>-5424184</v>
      </c>
      <c r="V49" s="173">
        <f t="shared" si="10"/>
        <v>-8526126</v>
      </c>
      <c r="W49" s="173">
        <f t="shared" si="10"/>
        <v>38997887</v>
      </c>
      <c r="X49" s="173">
        <f>IF(F25=F48,0,X25-X48)</f>
        <v>67098033</v>
      </c>
      <c r="Y49" s="173">
        <f t="shared" si="10"/>
        <v>-28100146</v>
      </c>
      <c r="Z49" s="174">
        <f>+IF(X49&lt;&gt;0,+(Y49/X49)*100,0)</f>
        <v>-41.87923958963149</v>
      </c>
      <c r="AA49" s="171">
        <f>+AA25-AA48</f>
        <v>18644943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14563811</v>
      </c>
      <c r="D5" s="155">
        <v>0</v>
      </c>
      <c r="E5" s="156">
        <v>15945566</v>
      </c>
      <c r="F5" s="60">
        <v>14836000</v>
      </c>
      <c r="G5" s="60">
        <v>1205130</v>
      </c>
      <c r="H5" s="60">
        <v>1192179</v>
      </c>
      <c r="I5" s="60">
        <v>1232431</v>
      </c>
      <c r="J5" s="60">
        <v>3629740</v>
      </c>
      <c r="K5" s="60">
        <v>1531319</v>
      </c>
      <c r="L5" s="60">
        <v>1136000</v>
      </c>
      <c r="M5" s="60">
        <v>1121390</v>
      </c>
      <c r="N5" s="60">
        <v>3788709</v>
      </c>
      <c r="O5" s="60">
        <v>1136098</v>
      </c>
      <c r="P5" s="60">
        <v>1405537</v>
      </c>
      <c r="Q5" s="60">
        <v>1067703</v>
      </c>
      <c r="R5" s="60">
        <v>3609338</v>
      </c>
      <c r="S5" s="60">
        <v>1106265</v>
      </c>
      <c r="T5" s="60">
        <v>1027393</v>
      </c>
      <c r="U5" s="60">
        <v>978976</v>
      </c>
      <c r="V5" s="60">
        <v>3112634</v>
      </c>
      <c r="W5" s="60">
        <v>14140421</v>
      </c>
      <c r="X5" s="60">
        <v>15945566</v>
      </c>
      <c r="Y5" s="60">
        <v>-1805145</v>
      </c>
      <c r="Z5" s="140">
        <v>-11.32</v>
      </c>
      <c r="AA5" s="155">
        <v>14836000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14161586</v>
      </c>
      <c r="D7" s="155">
        <v>0</v>
      </c>
      <c r="E7" s="156">
        <v>25591079</v>
      </c>
      <c r="F7" s="60">
        <v>17525000</v>
      </c>
      <c r="G7" s="60">
        <v>1266559</v>
      </c>
      <c r="H7" s="60">
        <v>1334135</v>
      </c>
      <c r="I7" s="60">
        <v>2021288</v>
      </c>
      <c r="J7" s="60">
        <v>4621982</v>
      </c>
      <c r="K7" s="60">
        <v>1263252</v>
      </c>
      <c r="L7" s="60">
        <v>1348190</v>
      </c>
      <c r="M7" s="60">
        <v>833155</v>
      </c>
      <c r="N7" s="60">
        <v>3444597</v>
      </c>
      <c r="O7" s="60">
        <v>1796298</v>
      </c>
      <c r="P7" s="60">
        <v>1425490</v>
      </c>
      <c r="Q7" s="60">
        <v>1396550</v>
      </c>
      <c r="R7" s="60">
        <v>4618338</v>
      </c>
      <c r="S7" s="60">
        <v>1387773</v>
      </c>
      <c r="T7" s="60">
        <v>1351408</v>
      </c>
      <c r="U7" s="60">
        <v>1577242</v>
      </c>
      <c r="V7" s="60">
        <v>4316423</v>
      </c>
      <c r="W7" s="60">
        <v>17001340</v>
      </c>
      <c r="X7" s="60">
        <v>25591079</v>
      </c>
      <c r="Y7" s="60">
        <v>-8589739</v>
      </c>
      <c r="Z7" s="140">
        <v>-33.57</v>
      </c>
      <c r="AA7" s="155">
        <v>17525000</v>
      </c>
    </row>
    <row r="8" spans="1:27" ht="12.75">
      <c r="A8" s="183" t="s">
        <v>104</v>
      </c>
      <c r="B8" s="182"/>
      <c r="C8" s="155">
        <v>5159123</v>
      </c>
      <c r="D8" s="155">
        <v>0</v>
      </c>
      <c r="E8" s="156">
        <v>8412541</v>
      </c>
      <c r="F8" s="60">
        <v>7824182</v>
      </c>
      <c r="G8" s="60">
        <v>588174</v>
      </c>
      <c r="H8" s="60">
        <v>631565</v>
      </c>
      <c r="I8" s="60">
        <v>620497</v>
      </c>
      <c r="J8" s="60">
        <v>1840236</v>
      </c>
      <c r="K8" s="60">
        <v>598886</v>
      </c>
      <c r="L8" s="60">
        <v>500503</v>
      </c>
      <c r="M8" s="60">
        <v>661756</v>
      </c>
      <c r="N8" s="60">
        <v>1761145</v>
      </c>
      <c r="O8" s="60">
        <v>662473</v>
      </c>
      <c r="P8" s="60">
        <v>1146255</v>
      </c>
      <c r="Q8" s="60">
        <v>697391</v>
      </c>
      <c r="R8" s="60">
        <v>2506119</v>
      </c>
      <c r="S8" s="60">
        <v>704984</v>
      </c>
      <c r="T8" s="60">
        <v>663693</v>
      </c>
      <c r="U8" s="60">
        <v>634527</v>
      </c>
      <c r="V8" s="60">
        <v>2003204</v>
      </c>
      <c r="W8" s="60">
        <v>8110704</v>
      </c>
      <c r="X8" s="60">
        <v>8412541</v>
      </c>
      <c r="Y8" s="60">
        <v>-301837</v>
      </c>
      <c r="Z8" s="140">
        <v>-3.59</v>
      </c>
      <c r="AA8" s="155">
        <v>7824182</v>
      </c>
    </row>
    <row r="9" spans="1:27" ht="12.75">
      <c r="A9" s="183" t="s">
        <v>105</v>
      </c>
      <c r="B9" s="182"/>
      <c r="C9" s="155">
        <v>6245959</v>
      </c>
      <c r="D9" s="155">
        <v>0</v>
      </c>
      <c r="E9" s="156">
        <v>7780120</v>
      </c>
      <c r="F9" s="60">
        <v>8558132</v>
      </c>
      <c r="G9" s="60">
        <v>740321</v>
      </c>
      <c r="H9" s="60">
        <v>783554</v>
      </c>
      <c r="I9" s="60">
        <v>785869</v>
      </c>
      <c r="J9" s="60">
        <v>2309744</v>
      </c>
      <c r="K9" s="60">
        <v>787454</v>
      </c>
      <c r="L9" s="60">
        <v>786645</v>
      </c>
      <c r="M9" s="60">
        <v>788734</v>
      </c>
      <c r="N9" s="60">
        <v>2362833</v>
      </c>
      <c r="O9" s="60">
        <v>787908</v>
      </c>
      <c r="P9" s="60">
        <v>788350</v>
      </c>
      <c r="Q9" s="60">
        <v>788120</v>
      </c>
      <c r="R9" s="60">
        <v>2364378</v>
      </c>
      <c r="S9" s="60">
        <v>787962</v>
      </c>
      <c r="T9" s="60">
        <v>789748</v>
      </c>
      <c r="U9" s="60">
        <v>798000</v>
      </c>
      <c r="V9" s="60">
        <v>2375710</v>
      </c>
      <c r="W9" s="60">
        <v>9412665</v>
      </c>
      <c r="X9" s="60">
        <v>7780120</v>
      </c>
      <c r="Y9" s="60">
        <v>1632545</v>
      </c>
      <c r="Z9" s="140">
        <v>20.98</v>
      </c>
      <c r="AA9" s="155">
        <v>8558132</v>
      </c>
    </row>
    <row r="10" spans="1:27" ht="12.75">
      <c r="A10" s="183" t="s">
        <v>106</v>
      </c>
      <c r="B10" s="182"/>
      <c r="C10" s="155">
        <v>5749460</v>
      </c>
      <c r="D10" s="155">
        <v>0</v>
      </c>
      <c r="E10" s="156">
        <v>7540063</v>
      </c>
      <c r="F10" s="54">
        <v>8142928</v>
      </c>
      <c r="G10" s="54">
        <v>694219</v>
      </c>
      <c r="H10" s="54">
        <v>736413</v>
      </c>
      <c r="I10" s="54">
        <v>737486</v>
      </c>
      <c r="J10" s="54">
        <v>2168118</v>
      </c>
      <c r="K10" s="54">
        <v>740216</v>
      </c>
      <c r="L10" s="54">
        <v>740140</v>
      </c>
      <c r="M10" s="54">
        <v>741242</v>
      </c>
      <c r="N10" s="54">
        <v>2221598</v>
      </c>
      <c r="O10" s="54">
        <v>741065</v>
      </c>
      <c r="P10" s="54">
        <v>740949</v>
      </c>
      <c r="Q10" s="54">
        <v>741216</v>
      </c>
      <c r="R10" s="54">
        <v>2223230</v>
      </c>
      <c r="S10" s="54">
        <v>740759</v>
      </c>
      <c r="T10" s="54">
        <v>741914</v>
      </c>
      <c r="U10" s="54">
        <v>740495</v>
      </c>
      <c r="V10" s="54">
        <v>2223168</v>
      </c>
      <c r="W10" s="54">
        <v>8836114</v>
      </c>
      <c r="X10" s="54">
        <v>7540063</v>
      </c>
      <c r="Y10" s="54">
        <v>1296051</v>
      </c>
      <c r="Z10" s="184">
        <v>17.19</v>
      </c>
      <c r="AA10" s="130">
        <v>8142928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8750</v>
      </c>
      <c r="L11" s="60">
        <v>0</v>
      </c>
      <c r="M11" s="60">
        <v>0</v>
      </c>
      <c r="N11" s="60">
        <v>8750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8750</v>
      </c>
      <c r="X11" s="60"/>
      <c r="Y11" s="60">
        <v>8750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245348</v>
      </c>
      <c r="D12" s="155">
        <v>0</v>
      </c>
      <c r="E12" s="156">
        <v>478000</v>
      </c>
      <c r="F12" s="60">
        <v>478000</v>
      </c>
      <c r="G12" s="60">
        <v>21595</v>
      </c>
      <c r="H12" s="60">
        <v>21595</v>
      </c>
      <c r="I12" s="60">
        <v>21595</v>
      </c>
      <c r="J12" s="60">
        <v>64785</v>
      </c>
      <c r="K12" s="60">
        <v>12845</v>
      </c>
      <c r="L12" s="60">
        <v>21812</v>
      </c>
      <c r="M12" s="60">
        <v>21812</v>
      </c>
      <c r="N12" s="60">
        <v>56469</v>
      </c>
      <c r="O12" s="60">
        <v>21812</v>
      </c>
      <c r="P12" s="60">
        <v>22713</v>
      </c>
      <c r="Q12" s="60">
        <v>21812</v>
      </c>
      <c r="R12" s="60">
        <v>66337</v>
      </c>
      <c r="S12" s="60">
        <v>21462</v>
      </c>
      <c r="T12" s="60">
        <v>21812</v>
      </c>
      <c r="U12" s="60">
        <v>235952</v>
      </c>
      <c r="V12" s="60">
        <v>279226</v>
      </c>
      <c r="W12" s="60">
        <v>466817</v>
      </c>
      <c r="X12" s="60">
        <v>478222</v>
      </c>
      <c r="Y12" s="60">
        <v>-11405</v>
      </c>
      <c r="Z12" s="140">
        <v>-2.38</v>
      </c>
      <c r="AA12" s="155">
        <v>478000</v>
      </c>
    </row>
    <row r="13" spans="1:27" ht="12.75">
      <c r="A13" s="181" t="s">
        <v>109</v>
      </c>
      <c r="B13" s="185"/>
      <c r="C13" s="155">
        <v>1849970</v>
      </c>
      <c r="D13" s="155">
        <v>0</v>
      </c>
      <c r="E13" s="156">
        <v>3710000</v>
      </c>
      <c r="F13" s="60">
        <v>878000</v>
      </c>
      <c r="G13" s="60">
        <v>0</v>
      </c>
      <c r="H13" s="60">
        <v>0</v>
      </c>
      <c r="I13" s="60">
        <v>518416</v>
      </c>
      <c r="J13" s="60">
        <v>518416</v>
      </c>
      <c r="K13" s="60">
        <v>0</v>
      </c>
      <c r="L13" s="60">
        <v>300000</v>
      </c>
      <c r="M13" s="60">
        <v>0</v>
      </c>
      <c r="N13" s="60">
        <v>300000</v>
      </c>
      <c r="O13" s="60">
        <v>63522</v>
      </c>
      <c r="P13" s="60">
        <v>0</v>
      </c>
      <c r="Q13" s="60">
        <v>0</v>
      </c>
      <c r="R13" s="60">
        <v>63522</v>
      </c>
      <c r="S13" s="60">
        <v>0</v>
      </c>
      <c r="T13" s="60">
        <v>0</v>
      </c>
      <c r="U13" s="60">
        <v>0</v>
      </c>
      <c r="V13" s="60">
        <v>0</v>
      </c>
      <c r="W13" s="60">
        <v>881938</v>
      </c>
      <c r="X13" s="60">
        <v>3710000</v>
      </c>
      <c r="Y13" s="60">
        <v>-2828062</v>
      </c>
      <c r="Z13" s="140">
        <v>-76.23</v>
      </c>
      <c r="AA13" s="155">
        <v>878000</v>
      </c>
    </row>
    <row r="14" spans="1:27" ht="12.75">
      <c r="A14" s="181" t="s">
        <v>110</v>
      </c>
      <c r="B14" s="185"/>
      <c r="C14" s="155">
        <v>4743169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4515</v>
      </c>
      <c r="D15" s="155">
        <v>0</v>
      </c>
      <c r="E15" s="156">
        <v>5000</v>
      </c>
      <c r="F15" s="60">
        <v>4000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5000</v>
      </c>
      <c r="Y15" s="60">
        <v>-5000</v>
      </c>
      <c r="Z15" s="140">
        <v>-100</v>
      </c>
      <c r="AA15" s="155">
        <v>4000</v>
      </c>
    </row>
    <row r="16" spans="1:27" ht="12.75">
      <c r="A16" s="181" t="s">
        <v>112</v>
      </c>
      <c r="B16" s="185"/>
      <c r="C16" s="155">
        <v>4500</v>
      </c>
      <c r="D16" s="155">
        <v>0</v>
      </c>
      <c r="E16" s="156">
        <v>52770</v>
      </c>
      <c r="F16" s="60">
        <v>52770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2300</v>
      </c>
      <c r="Q16" s="60">
        <v>0</v>
      </c>
      <c r="R16" s="60">
        <v>2300</v>
      </c>
      <c r="S16" s="60">
        <v>0</v>
      </c>
      <c r="T16" s="60">
        <v>0</v>
      </c>
      <c r="U16" s="60">
        <v>0</v>
      </c>
      <c r="V16" s="60">
        <v>0</v>
      </c>
      <c r="W16" s="60">
        <v>2300</v>
      </c>
      <c r="X16" s="60">
        <v>52770</v>
      </c>
      <c r="Y16" s="60">
        <v>-50470</v>
      </c>
      <c r="Z16" s="140">
        <v>-95.64</v>
      </c>
      <c r="AA16" s="155">
        <v>52770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6251</v>
      </c>
      <c r="F17" s="60">
        <v>6251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6251</v>
      </c>
      <c r="Y17" s="60">
        <v>-6251</v>
      </c>
      <c r="Z17" s="140">
        <v>-100</v>
      </c>
      <c r="AA17" s="155">
        <v>6251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53929000</v>
      </c>
      <c r="D19" s="155">
        <v>0</v>
      </c>
      <c r="E19" s="156">
        <v>53514000</v>
      </c>
      <c r="F19" s="60">
        <v>53514000</v>
      </c>
      <c r="G19" s="60">
        <v>21673000</v>
      </c>
      <c r="H19" s="60">
        <v>0</v>
      </c>
      <c r="I19" s="60">
        <v>0</v>
      </c>
      <c r="J19" s="60">
        <v>21673000</v>
      </c>
      <c r="K19" s="60">
        <v>0</v>
      </c>
      <c r="L19" s="60">
        <v>16595000</v>
      </c>
      <c r="M19" s="60">
        <v>0</v>
      </c>
      <c r="N19" s="60">
        <v>16595000</v>
      </c>
      <c r="O19" s="60">
        <v>0</v>
      </c>
      <c r="P19" s="60">
        <v>0</v>
      </c>
      <c r="Q19" s="60">
        <v>12446000</v>
      </c>
      <c r="R19" s="60">
        <v>12446000</v>
      </c>
      <c r="S19" s="60">
        <v>0</v>
      </c>
      <c r="T19" s="60">
        <v>0</v>
      </c>
      <c r="U19" s="60">
        <v>0</v>
      </c>
      <c r="V19" s="60">
        <v>0</v>
      </c>
      <c r="W19" s="60">
        <v>50714000</v>
      </c>
      <c r="X19" s="60">
        <v>53514000</v>
      </c>
      <c r="Y19" s="60">
        <v>-2800000</v>
      </c>
      <c r="Z19" s="140">
        <v>-5.23</v>
      </c>
      <c r="AA19" s="155">
        <v>53514000</v>
      </c>
    </row>
    <row r="20" spans="1:27" ht="12.75">
      <c r="A20" s="181" t="s">
        <v>35</v>
      </c>
      <c r="B20" s="185"/>
      <c r="C20" s="155">
        <v>6071461</v>
      </c>
      <c r="D20" s="155">
        <v>0</v>
      </c>
      <c r="E20" s="156">
        <v>9891166</v>
      </c>
      <c r="F20" s="54">
        <v>3724586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50808</v>
      </c>
      <c r="Q20" s="54">
        <v>0</v>
      </c>
      <c r="R20" s="54">
        <v>50808</v>
      </c>
      <c r="S20" s="54">
        <v>0</v>
      </c>
      <c r="T20" s="54">
        <v>705206</v>
      </c>
      <c r="U20" s="54">
        <v>0</v>
      </c>
      <c r="V20" s="54">
        <v>705206</v>
      </c>
      <c r="W20" s="54">
        <v>756014</v>
      </c>
      <c r="X20" s="54">
        <v>9891166</v>
      </c>
      <c r="Y20" s="54">
        <v>-9135152</v>
      </c>
      <c r="Z20" s="184">
        <v>-92.36</v>
      </c>
      <c r="AA20" s="130">
        <v>3724586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112727902</v>
      </c>
      <c r="D22" s="188">
        <f>SUM(D5:D21)</f>
        <v>0</v>
      </c>
      <c r="E22" s="189">
        <f t="shared" si="0"/>
        <v>132926556</v>
      </c>
      <c r="F22" s="190">
        <f t="shared" si="0"/>
        <v>115543849</v>
      </c>
      <c r="G22" s="190">
        <f t="shared" si="0"/>
        <v>26188998</v>
      </c>
      <c r="H22" s="190">
        <f t="shared" si="0"/>
        <v>4699441</v>
      </c>
      <c r="I22" s="190">
        <f t="shared" si="0"/>
        <v>5937582</v>
      </c>
      <c r="J22" s="190">
        <f t="shared" si="0"/>
        <v>36826021</v>
      </c>
      <c r="K22" s="190">
        <f t="shared" si="0"/>
        <v>4942722</v>
      </c>
      <c r="L22" s="190">
        <f t="shared" si="0"/>
        <v>21428290</v>
      </c>
      <c r="M22" s="190">
        <f t="shared" si="0"/>
        <v>4168089</v>
      </c>
      <c r="N22" s="190">
        <f t="shared" si="0"/>
        <v>30539101</v>
      </c>
      <c r="O22" s="190">
        <f t="shared" si="0"/>
        <v>5209176</v>
      </c>
      <c r="P22" s="190">
        <f t="shared" si="0"/>
        <v>5582402</v>
      </c>
      <c r="Q22" s="190">
        <f t="shared" si="0"/>
        <v>17158792</v>
      </c>
      <c r="R22" s="190">
        <f t="shared" si="0"/>
        <v>27950370</v>
      </c>
      <c r="S22" s="190">
        <f t="shared" si="0"/>
        <v>4749205</v>
      </c>
      <c r="T22" s="190">
        <f t="shared" si="0"/>
        <v>5301174</v>
      </c>
      <c r="U22" s="190">
        <f t="shared" si="0"/>
        <v>4965192</v>
      </c>
      <c r="V22" s="190">
        <f t="shared" si="0"/>
        <v>15015571</v>
      </c>
      <c r="W22" s="190">
        <f t="shared" si="0"/>
        <v>110331063</v>
      </c>
      <c r="X22" s="190">
        <f t="shared" si="0"/>
        <v>132926778</v>
      </c>
      <c r="Y22" s="190">
        <f t="shared" si="0"/>
        <v>-22595715</v>
      </c>
      <c r="Z22" s="191">
        <f>+IF(X22&lt;&gt;0,+(Y22/X22)*100,0)</f>
        <v>-16.998617840567835</v>
      </c>
      <c r="AA22" s="188">
        <f>SUM(AA5:AA21)</f>
        <v>115543849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38844544</v>
      </c>
      <c r="D25" s="155">
        <v>0</v>
      </c>
      <c r="E25" s="156">
        <v>40667044</v>
      </c>
      <c r="F25" s="60">
        <v>41941000</v>
      </c>
      <c r="G25" s="60">
        <v>3155969</v>
      </c>
      <c r="H25" s="60">
        <v>2986632</v>
      </c>
      <c r="I25" s="60">
        <v>3585637</v>
      </c>
      <c r="J25" s="60">
        <v>9728238</v>
      </c>
      <c r="K25" s="60">
        <v>3416624</v>
      </c>
      <c r="L25" s="60">
        <v>3373301</v>
      </c>
      <c r="M25" s="60">
        <v>3413768</v>
      </c>
      <c r="N25" s="60">
        <v>10203693</v>
      </c>
      <c r="O25" s="60">
        <v>3736318</v>
      </c>
      <c r="P25" s="60">
        <v>3566009</v>
      </c>
      <c r="Q25" s="60">
        <v>3598716</v>
      </c>
      <c r="R25" s="60">
        <v>10901043</v>
      </c>
      <c r="S25" s="60">
        <v>3492763</v>
      </c>
      <c r="T25" s="60">
        <v>3534427</v>
      </c>
      <c r="U25" s="60">
        <v>3482583</v>
      </c>
      <c r="V25" s="60">
        <v>10509773</v>
      </c>
      <c r="W25" s="60">
        <v>41342747</v>
      </c>
      <c r="X25" s="60">
        <v>40667281</v>
      </c>
      <c r="Y25" s="60">
        <v>675466</v>
      </c>
      <c r="Z25" s="140">
        <v>1.66</v>
      </c>
      <c r="AA25" s="155">
        <v>41941000</v>
      </c>
    </row>
    <row r="26" spans="1:27" ht="12.75">
      <c r="A26" s="183" t="s">
        <v>38</v>
      </c>
      <c r="B26" s="182"/>
      <c r="C26" s="155">
        <v>3143467</v>
      </c>
      <c r="D26" s="155">
        <v>0</v>
      </c>
      <c r="E26" s="156">
        <v>3265468</v>
      </c>
      <c r="F26" s="60">
        <v>3377877</v>
      </c>
      <c r="G26" s="60">
        <v>265657</v>
      </c>
      <c r="H26" s="60">
        <v>265657</v>
      </c>
      <c r="I26" s="60">
        <v>265657</v>
      </c>
      <c r="J26" s="60">
        <v>796971</v>
      </c>
      <c r="K26" s="60">
        <v>265471</v>
      </c>
      <c r="L26" s="60">
        <v>265471</v>
      </c>
      <c r="M26" s="60">
        <v>265471</v>
      </c>
      <c r="N26" s="60">
        <v>796413</v>
      </c>
      <c r="O26" s="60">
        <v>265472</v>
      </c>
      <c r="P26" s="60">
        <v>382309</v>
      </c>
      <c r="Q26" s="60">
        <v>282626</v>
      </c>
      <c r="R26" s="60">
        <v>930407</v>
      </c>
      <c r="S26" s="60">
        <v>282626</v>
      </c>
      <c r="T26" s="60">
        <v>289648</v>
      </c>
      <c r="U26" s="60">
        <v>282626</v>
      </c>
      <c r="V26" s="60">
        <v>854900</v>
      </c>
      <c r="W26" s="60">
        <v>3378691</v>
      </c>
      <c r="X26" s="60">
        <v>3265468</v>
      </c>
      <c r="Y26" s="60">
        <v>113223</v>
      </c>
      <c r="Z26" s="140">
        <v>3.47</v>
      </c>
      <c r="AA26" s="155">
        <v>3377877</v>
      </c>
    </row>
    <row r="27" spans="1:27" ht="12.75">
      <c r="A27" s="183" t="s">
        <v>118</v>
      </c>
      <c r="B27" s="182"/>
      <c r="C27" s="155">
        <v>14622444</v>
      </c>
      <c r="D27" s="155">
        <v>0</v>
      </c>
      <c r="E27" s="156">
        <v>5677616</v>
      </c>
      <c r="F27" s="60">
        <v>5677616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5677616</v>
      </c>
      <c r="Y27" s="60">
        <v>-5677616</v>
      </c>
      <c r="Z27" s="140">
        <v>-100</v>
      </c>
      <c r="AA27" s="155">
        <v>5677616</v>
      </c>
    </row>
    <row r="28" spans="1:27" ht="12.75">
      <c r="A28" s="183" t="s">
        <v>39</v>
      </c>
      <c r="B28" s="182"/>
      <c r="C28" s="155">
        <v>28593065</v>
      </c>
      <c r="D28" s="155">
        <v>0</v>
      </c>
      <c r="E28" s="156">
        <v>19000000</v>
      </c>
      <c r="F28" s="60">
        <v>19000000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19000000</v>
      </c>
      <c r="Y28" s="60">
        <v>-19000000</v>
      </c>
      <c r="Z28" s="140">
        <v>-100</v>
      </c>
      <c r="AA28" s="155">
        <v>19000000</v>
      </c>
    </row>
    <row r="29" spans="1:27" ht="12.75">
      <c r="A29" s="183" t="s">
        <v>40</v>
      </c>
      <c r="B29" s="182"/>
      <c r="C29" s="155">
        <v>992213</v>
      </c>
      <c r="D29" s="155">
        <v>0</v>
      </c>
      <c r="E29" s="156">
        <v>0</v>
      </c>
      <c r="F29" s="60">
        <v>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38454</v>
      </c>
      <c r="T29" s="60">
        <v>0</v>
      </c>
      <c r="U29" s="60">
        <v>0</v>
      </c>
      <c r="V29" s="60">
        <v>38454</v>
      </c>
      <c r="W29" s="60">
        <v>38454</v>
      </c>
      <c r="X29" s="60"/>
      <c r="Y29" s="60">
        <v>38454</v>
      </c>
      <c r="Z29" s="140">
        <v>0</v>
      </c>
      <c r="AA29" s="155">
        <v>50000</v>
      </c>
    </row>
    <row r="30" spans="1:27" ht="12.75">
      <c r="A30" s="183" t="s">
        <v>119</v>
      </c>
      <c r="B30" s="182"/>
      <c r="C30" s="155">
        <v>22604783</v>
      </c>
      <c r="D30" s="155">
        <v>0</v>
      </c>
      <c r="E30" s="156">
        <v>27982412</v>
      </c>
      <c r="F30" s="60">
        <v>24782412</v>
      </c>
      <c r="G30" s="60">
        <v>467560</v>
      </c>
      <c r="H30" s="60">
        <v>2451970</v>
      </c>
      <c r="I30" s="60">
        <v>3088086</v>
      </c>
      <c r="J30" s="60">
        <v>6007616</v>
      </c>
      <c r="K30" s="60">
        <v>1485644</v>
      </c>
      <c r="L30" s="60">
        <v>1622349</v>
      </c>
      <c r="M30" s="60">
        <v>1803226</v>
      </c>
      <c r="N30" s="60">
        <v>4911219</v>
      </c>
      <c r="O30" s="60">
        <v>2258781</v>
      </c>
      <c r="P30" s="60">
        <v>967988</v>
      </c>
      <c r="Q30" s="60">
        <v>1701100</v>
      </c>
      <c r="R30" s="60">
        <v>4927869</v>
      </c>
      <c r="S30" s="60">
        <v>4424038</v>
      </c>
      <c r="T30" s="60">
        <v>0</v>
      </c>
      <c r="U30" s="60">
        <v>3825127</v>
      </c>
      <c r="V30" s="60">
        <v>8249165</v>
      </c>
      <c r="W30" s="60">
        <v>24095869</v>
      </c>
      <c r="X30" s="60">
        <v>27982412</v>
      </c>
      <c r="Y30" s="60">
        <v>-3886543</v>
      </c>
      <c r="Z30" s="140">
        <v>-13.89</v>
      </c>
      <c r="AA30" s="155">
        <v>24782412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1000000</v>
      </c>
      <c r="F32" s="60">
        <v>2296000</v>
      </c>
      <c r="G32" s="60">
        <v>646969</v>
      </c>
      <c r="H32" s="60">
        <v>622477</v>
      </c>
      <c r="I32" s="60">
        <v>437889</v>
      </c>
      <c r="J32" s="60">
        <v>1707335</v>
      </c>
      <c r="K32" s="60">
        <v>459149</v>
      </c>
      <c r="L32" s="60">
        <v>37231</v>
      </c>
      <c r="M32" s="60">
        <v>12773</v>
      </c>
      <c r="N32" s="60">
        <v>509153</v>
      </c>
      <c r="O32" s="60">
        <v>51496</v>
      </c>
      <c r="P32" s="60">
        <v>22581</v>
      </c>
      <c r="Q32" s="60">
        <v>39598</v>
      </c>
      <c r="R32" s="60">
        <v>113675</v>
      </c>
      <c r="S32" s="60">
        <v>16538</v>
      </c>
      <c r="T32" s="60">
        <v>58034</v>
      </c>
      <c r="U32" s="60">
        <v>1110737</v>
      </c>
      <c r="V32" s="60">
        <v>1185309</v>
      </c>
      <c r="W32" s="60">
        <v>3515472</v>
      </c>
      <c r="X32" s="60">
        <v>1000000</v>
      </c>
      <c r="Y32" s="60">
        <v>2515472</v>
      </c>
      <c r="Z32" s="140">
        <v>251.55</v>
      </c>
      <c r="AA32" s="155">
        <v>2296000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32620187</v>
      </c>
      <c r="D34" s="155">
        <v>0</v>
      </c>
      <c r="E34" s="156">
        <v>35043887</v>
      </c>
      <c r="F34" s="60">
        <v>18419001</v>
      </c>
      <c r="G34" s="60">
        <v>2160706</v>
      </c>
      <c r="H34" s="60">
        <v>658846</v>
      </c>
      <c r="I34" s="60">
        <v>1290770</v>
      </c>
      <c r="J34" s="60">
        <v>4110322</v>
      </c>
      <c r="K34" s="60">
        <v>1825412</v>
      </c>
      <c r="L34" s="60">
        <v>2451723</v>
      </c>
      <c r="M34" s="60">
        <v>1083286</v>
      </c>
      <c r="N34" s="60">
        <v>5360421</v>
      </c>
      <c r="O34" s="60">
        <v>962101</v>
      </c>
      <c r="P34" s="60">
        <v>638799</v>
      </c>
      <c r="Q34" s="60">
        <v>2164204</v>
      </c>
      <c r="R34" s="60">
        <v>3765104</v>
      </c>
      <c r="S34" s="60">
        <v>684220</v>
      </c>
      <c r="T34" s="60">
        <v>331573</v>
      </c>
      <c r="U34" s="60">
        <v>1688303</v>
      </c>
      <c r="V34" s="60">
        <v>2704096</v>
      </c>
      <c r="W34" s="60">
        <v>15939943</v>
      </c>
      <c r="X34" s="60">
        <v>35043931</v>
      </c>
      <c r="Y34" s="60">
        <v>-19103988</v>
      </c>
      <c r="Z34" s="140">
        <v>-54.51</v>
      </c>
      <c r="AA34" s="155">
        <v>18419001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141420703</v>
      </c>
      <c r="D36" s="188">
        <f>SUM(D25:D35)</f>
        <v>0</v>
      </c>
      <c r="E36" s="189">
        <f t="shared" si="1"/>
        <v>132636427</v>
      </c>
      <c r="F36" s="190">
        <f t="shared" si="1"/>
        <v>115543906</v>
      </c>
      <c r="G36" s="190">
        <f t="shared" si="1"/>
        <v>6696861</v>
      </c>
      <c r="H36" s="190">
        <f t="shared" si="1"/>
        <v>6985582</v>
      </c>
      <c r="I36" s="190">
        <f t="shared" si="1"/>
        <v>8668039</v>
      </c>
      <c r="J36" s="190">
        <f t="shared" si="1"/>
        <v>22350482</v>
      </c>
      <c r="K36" s="190">
        <f t="shared" si="1"/>
        <v>7452300</v>
      </c>
      <c r="L36" s="190">
        <f t="shared" si="1"/>
        <v>7750075</v>
      </c>
      <c r="M36" s="190">
        <f t="shared" si="1"/>
        <v>6578524</v>
      </c>
      <c r="N36" s="190">
        <f t="shared" si="1"/>
        <v>21780899</v>
      </c>
      <c r="O36" s="190">
        <f t="shared" si="1"/>
        <v>7274168</v>
      </c>
      <c r="P36" s="190">
        <f t="shared" si="1"/>
        <v>5577686</v>
      </c>
      <c r="Q36" s="190">
        <f t="shared" si="1"/>
        <v>7786244</v>
      </c>
      <c r="R36" s="190">
        <f t="shared" si="1"/>
        <v>20638098</v>
      </c>
      <c r="S36" s="190">
        <f t="shared" si="1"/>
        <v>8938639</v>
      </c>
      <c r="T36" s="190">
        <f t="shared" si="1"/>
        <v>4213682</v>
      </c>
      <c r="U36" s="190">
        <f t="shared" si="1"/>
        <v>10389376</v>
      </c>
      <c r="V36" s="190">
        <f t="shared" si="1"/>
        <v>23541697</v>
      </c>
      <c r="W36" s="190">
        <f t="shared" si="1"/>
        <v>88311176</v>
      </c>
      <c r="X36" s="190">
        <f t="shared" si="1"/>
        <v>132636708</v>
      </c>
      <c r="Y36" s="190">
        <f t="shared" si="1"/>
        <v>-44325532</v>
      </c>
      <c r="Z36" s="191">
        <f>+IF(X36&lt;&gt;0,+(Y36/X36)*100,0)</f>
        <v>-33.41875161738785</v>
      </c>
      <c r="AA36" s="188">
        <f>SUM(AA25:AA35)</f>
        <v>115543906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-28692801</v>
      </c>
      <c r="D38" s="199">
        <f>+D22-D36</f>
        <v>0</v>
      </c>
      <c r="E38" s="200">
        <f t="shared" si="2"/>
        <v>290129</v>
      </c>
      <c r="F38" s="106">
        <f t="shared" si="2"/>
        <v>-57</v>
      </c>
      <c r="G38" s="106">
        <f t="shared" si="2"/>
        <v>19492137</v>
      </c>
      <c r="H38" s="106">
        <f t="shared" si="2"/>
        <v>-2286141</v>
      </c>
      <c r="I38" s="106">
        <f t="shared" si="2"/>
        <v>-2730457</v>
      </c>
      <c r="J38" s="106">
        <f t="shared" si="2"/>
        <v>14475539</v>
      </c>
      <c r="K38" s="106">
        <f t="shared" si="2"/>
        <v>-2509578</v>
      </c>
      <c r="L38" s="106">
        <f t="shared" si="2"/>
        <v>13678215</v>
      </c>
      <c r="M38" s="106">
        <f t="shared" si="2"/>
        <v>-2410435</v>
      </c>
      <c r="N38" s="106">
        <f t="shared" si="2"/>
        <v>8758202</v>
      </c>
      <c r="O38" s="106">
        <f t="shared" si="2"/>
        <v>-2064992</v>
      </c>
      <c r="P38" s="106">
        <f t="shared" si="2"/>
        <v>4716</v>
      </c>
      <c r="Q38" s="106">
        <f t="shared" si="2"/>
        <v>9372548</v>
      </c>
      <c r="R38" s="106">
        <f t="shared" si="2"/>
        <v>7312272</v>
      </c>
      <c r="S38" s="106">
        <f t="shared" si="2"/>
        <v>-4189434</v>
      </c>
      <c r="T38" s="106">
        <f t="shared" si="2"/>
        <v>1087492</v>
      </c>
      <c r="U38" s="106">
        <f t="shared" si="2"/>
        <v>-5424184</v>
      </c>
      <c r="V38" s="106">
        <f t="shared" si="2"/>
        <v>-8526126</v>
      </c>
      <c r="W38" s="106">
        <f t="shared" si="2"/>
        <v>22019887</v>
      </c>
      <c r="X38" s="106">
        <f>IF(F22=F36,0,X22-X36)</f>
        <v>290070</v>
      </c>
      <c r="Y38" s="106">
        <f t="shared" si="2"/>
        <v>21729817</v>
      </c>
      <c r="Z38" s="201">
        <f>+IF(X38&lt;&gt;0,+(Y38/X38)*100,0)</f>
        <v>7491.2321163857005</v>
      </c>
      <c r="AA38" s="199">
        <f>+AA22-AA36</f>
        <v>-57</v>
      </c>
    </row>
    <row r="39" spans="1:27" ht="12.75">
      <c r="A39" s="181" t="s">
        <v>46</v>
      </c>
      <c r="B39" s="185"/>
      <c r="C39" s="155">
        <v>17445377</v>
      </c>
      <c r="D39" s="155">
        <v>0</v>
      </c>
      <c r="E39" s="156">
        <v>0</v>
      </c>
      <c r="F39" s="60">
        <v>18645000</v>
      </c>
      <c r="G39" s="60">
        <v>5899000</v>
      </c>
      <c r="H39" s="60">
        <v>0</v>
      </c>
      <c r="I39" s="60">
        <v>0</v>
      </c>
      <c r="J39" s="60">
        <v>5899000</v>
      </c>
      <c r="K39" s="60">
        <v>0</v>
      </c>
      <c r="L39" s="60">
        <v>5153000</v>
      </c>
      <c r="M39" s="60">
        <v>0</v>
      </c>
      <c r="N39" s="60">
        <v>5153000</v>
      </c>
      <c r="O39" s="60">
        <v>0</v>
      </c>
      <c r="P39" s="60">
        <v>0</v>
      </c>
      <c r="Q39" s="60">
        <v>5926000</v>
      </c>
      <c r="R39" s="60">
        <v>5926000</v>
      </c>
      <c r="S39" s="60">
        <v>0</v>
      </c>
      <c r="T39" s="60">
        <v>0</v>
      </c>
      <c r="U39" s="60">
        <v>0</v>
      </c>
      <c r="V39" s="60">
        <v>0</v>
      </c>
      <c r="W39" s="60">
        <v>16978000</v>
      </c>
      <c r="X39" s="60"/>
      <c r="Y39" s="60">
        <v>16978000</v>
      </c>
      <c r="Z39" s="140">
        <v>0</v>
      </c>
      <c r="AA39" s="155">
        <v>18645000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66807000</v>
      </c>
      <c r="Y40" s="54">
        <v>-66807000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66807000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-11247424</v>
      </c>
      <c r="D42" s="206">
        <f>SUM(D38:D41)</f>
        <v>0</v>
      </c>
      <c r="E42" s="207">
        <f t="shared" si="3"/>
        <v>67097129</v>
      </c>
      <c r="F42" s="88">
        <f t="shared" si="3"/>
        <v>18644943</v>
      </c>
      <c r="G42" s="88">
        <f t="shared" si="3"/>
        <v>25391137</v>
      </c>
      <c r="H42" s="88">
        <f t="shared" si="3"/>
        <v>-2286141</v>
      </c>
      <c r="I42" s="88">
        <f t="shared" si="3"/>
        <v>-2730457</v>
      </c>
      <c r="J42" s="88">
        <f t="shared" si="3"/>
        <v>20374539</v>
      </c>
      <c r="K42" s="88">
        <f t="shared" si="3"/>
        <v>-2509578</v>
      </c>
      <c r="L42" s="88">
        <f t="shared" si="3"/>
        <v>18831215</v>
      </c>
      <c r="M42" s="88">
        <f t="shared" si="3"/>
        <v>-2410435</v>
      </c>
      <c r="N42" s="88">
        <f t="shared" si="3"/>
        <v>13911202</v>
      </c>
      <c r="O42" s="88">
        <f t="shared" si="3"/>
        <v>-2064992</v>
      </c>
      <c r="P42" s="88">
        <f t="shared" si="3"/>
        <v>4716</v>
      </c>
      <c r="Q42" s="88">
        <f t="shared" si="3"/>
        <v>15298548</v>
      </c>
      <c r="R42" s="88">
        <f t="shared" si="3"/>
        <v>13238272</v>
      </c>
      <c r="S42" s="88">
        <f t="shared" si="3"/>
        <v>-4189434</v>
      </c>
      <c r="T42" s="88">
        <f t="shared" si="3"/>
        <v>1087492</v>
      </c>
      <c r="U42" s="88">
        <f t="shared" si="3"/>
        <v>-5424184</v>
      </c>
      <c r="V42" s="88">
        <f t="shared" si="3"/>
        <v>-8526126</v>
      </c>
      <c r="W42" s="88">
        <f t="shared" si="3"/>
        <v>38997887</v>
      </c>
      <c r="X42" s="88">
        <f t="shared" si="3"/>
        <v>67097070</v>
      </c>
      <c r="Y42" s="88">
        <f t="shared" si="3"/>
        <v>-28099183</v>
      </c>
      <c r="Z42" s="208">
        <f>+IF(X42&lt;&gt;0,+(Y42/X42)*100,0)</f>
        <v>-41.8784054206838</v>
      </c>
      <c r="AA42" s="206">
        <f>SUM(AA38:AA41)</f>
        <v>18644943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-11247424</v>
      </c>
      <c r="D44" s="210">
        <f>+D42-D43</f>
        <v>0</v>
      </c>
      <c r="E44" s="211">
        <f t="shared" si="4"/>
        <v>67097129</v>
      </c>
      <c r="F44" s="77">
        <f t="shared" si="4"/>
        <v>18644943</v>
      </c>
      <c r="G44" s="77">
        <f t="shared" si="4"/>
        <v>25391137</v>
      </c>
      <c r="H44" s="77">
        <f t="shared" si="4"/>
        <v>-2286141</v>
      </c>
      <c r="I44" s="77">
        <f t="shared" si="4"/>
        <v>-2730457</v>
      </c>
      <c r="J44" s="77">
        <f t="shared" si="4"/>
        <v>20374539</v>
      </c>
      <c r="K44" s="77">
        <f t="shared" si="4"/>
        <v>-2509578</v>
      </c>
      <c r="L44" s="77">
        <f t="shared" si="4"/>
        <v>18831215</v>
      </c>
      <c r="M44" s="77">
        <f t="shared" si="4"/>
        <v>-2410435</v>
      </c>
      <c r="N44" s="77">
        <f t="shared" si="4"/>
        <v>13911202</v>
      </c>
      <c r="O44" s="77">
        <f t="shared" si="4"/>
        <v>-2064992</v>
      </c>
      <c r="P44" s="77">
        <f t="shared" si="4"/>
        <v>4716</v>
      </c>
      <c r="Q44" s="77">
        <f t="shared" si="4"/>
        <v>15298548</v>
      </c>
      <c r="R44" s="77">
        <f t="shared" si="4"/>
        <v>13238272</v>
      </c>
      <c r="S44" s="77">
        <f t="shared" si="4"/>
        <v>-4189434</v>
      </c>
      <c r="T44" s="77">
        <f t="shared" si="4"/>
        <v>1087492</v>
      </c>
      <c r="U44" s="77">
        <f t="shared" si="4"/>
        <v>-5424184</v>
      </c>
      <c r="V44" s="77">
        <f t="shared" si="4"/>
        <v>-8526126</v>
      </c>
      <c r="W44" s="77">
        <f t="shared" si="4"/>
        <v>38997887</v>
      </c>
      <c r="X44" s="77">
        <f t="shared" si="4"/>
        <v>67097070</v>
      </c>
      <c r="Y44" s="77">
        <f t="shared" si="4"/>
        <v>-28099183</v>
      </c>
      <c r="Z44" s="212">
        <f>+IF(X44&lt;&gt;0,+(Y44/X44)*100,0)</f>
        <v>-41.8784054206838</v>
      </c>
      <c r="AA44" s="210">
        <f>+AA42-AA43</f>
        <v>18644943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-11247424</v>
      </c>
      <c r="D46" s="206">
        <f>SUM(D44:D45)</f>
        <v>0</v>
      </c>
      <c r="E46" s="207">
        <f t="shared" si="5"/>
        <v>67097129</v>
      </c>
      <c r="F46" s="88">
        <f t="shared" si="5"/>
        <v>18644943</v>
      </c>
      <c r="G46" s="88">
        <f t="shared" si="5"/>
        <v>25391137</v>
      </c>
      <c r="H46" s="88">
        <f t="shared" si="5"/>
        <v>-2286141</v>
      </c>
      <c r="I46" s="88">
        <f t="shared" si="5"/>
        <v>-2730457</v>
      </c>
      <c r="J46" s="88">
        <f t="shared" si="5"/>
        <v>20374539</v>
      </c>
      <c r="K46" s="88">
        <f t="shared" si="5"/>
        <v>-2509578</v>
      </c>
      <c r="L46" s="88">
        <f t="shared" si="5"/>
        <v>18831215</v>
      </c>
      <c r="M46" s="88">
        <f t="shared" si="5"/>
        <v>-2410435</v>
      </c>
      <c r="N46" s="88">
        <f t="shared" si="5"/>
        <v>13911202</v>
      </c>
      <c r="O46" s="88">
        <f t="shared" si="5"/>
        <v>-2064992</v>
      </c>
      <c r="P46" s="88">
        <f t="shared" si="5"/>
        <v>4716</v>
      </c>
      <c r="Q46" s="88">
        <f t="shared" si="5"/>
        <v>15298548</v>
      </c>
      <c r="R46" s="88">
        <f t="shared" si="5"/>
        <v>13238272</v>
      </c>
      <c r="S46" s="88">
        <f t="shared" si="5"/>
        <v>-4189434</v>
      </c>
      <c r="T46" s="88">
        <f t="shared" si="5"/>
        <v>1087492</v>
      </c>
      <c r="U46" s="88">
        <f t="shared" si="5"/>
        <v>-5424184</v>
      </c>
      <c r="V46" s="88">
        <f t="shared" si="5"/>
        <v>-8526126</v>
      </c>
      <c r="W46" s="88">
        <f t="shared" si="5"/>
        <v>38997887</v>
      </c>
      <c r="X46" s="88">
        <f t="shared" si="5"/>
        <v>67097070</v>
      </c>
      <c r="Y46" s="88">
        <f t="shared" si="5"/>
        <v>-28099183</v>
      </c>
      <c r="Z46" s="208">
        <f>+IF(X46&lt;&gt;0,+(Y46/X46)*100,0)</f>
        <v>-41.8784054206838</v>
      </c>
      <c r="AA46" s="206">
        <f>SUM(AA44:AA45)</f>
        <v>18644943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-11247424</v>
      </c>
      <c r="D48" s="217">
        <f>SUM(D46:D47)</f>
        <v>0</v>
      </c>
      <c r="E48" s="218">
        <f t="shared" si="6"/>
        <v>67097129</v>
      </c>
      <c r="F48" s="219">
        <f t="shared" si="6"/>
        <v>18644943</v>
      </c>
      <c r="G48" s="219">
        <f t="shared" si="6"/>
        <v>25391137</v>
      </c>
      <c r="H48" s="220">
        <f t="shared" si="6"/>
        <v>-2286141</v>
      </c>
      <c r="I48" s="220">
        <f t="shared" si="6"/>
        <v>-2730457</v>
      </c>
      <c r="J48" s="220">
        <f t="shared" si="6"/>
        <v>20374539</v>
      </c>
      <c r="K48" s="220">
        <f t="shared" si="6"/>
        <v>-2509578</v>
      </c>
      <c r="L48" s="220">
        <f t="shared" si="6"/>
        <v>18831215</v>
      </c>
      <c r="M48" s="219">
        <f t="shared" si="6"/>
        <v>-2410435</v>
      </c>
      <c r="N48" s="219">
        <f t="shared" si="6"/>
        <v>13911202</v>
      </c>
      <c r="O48" s="220">
        <f t="shared" si="6"/>
        <v>-2064992</v>
      </c>
      <c r="P48" s="220">
        <f t="shared" si="6"/>
        <v>4716</v>
      </c>
      <c r="Q48" s="220">
        <f t="shared" si="6"/>
        <v>15298548</v>
      </c>
      <c r="R48" s="220">
        <f t="shared" si="6"/>
        <v>13238272</v>
      </c>
      <c r="S48" s="220">
        <f t="shared" si="6"/>
        <v>-4189434</v>
      </c>
      <c r="T48" s="219">
        <f t="shared" si="6"/>
        <v>1087492</v>
      </c>
      <c r="U48" s="219">
        <f t="shared" si="6"/>
        <v>-5424184</v>
      </c>
      <c r="V48" s="220">
        <f t="shared" si="6"/>
        <v>-8526126</v>
      </c>
      <c r="W48" s="220">
        <f t="shared" si="6"/>
        <v>38997887</v>
      </c>
      <c r="X48" s="220">
        <f t="shared" si="6"/>
        <v>67097070</v>
      </c>
      <c r="Y48" s="220">
        <f t="shared" si="6"/>
        <v>-28099183</v>
      </c>
      <c r="Z48" s="221">
        <f>+IF(X48&lt;&gt;0,+(Y48/X48)*100,0)</f>
        <v>-41.8784054206838</v>
      </c>
      <c r="AA48" s="222">
        <f>SUM(AA46:AA47)</f>
        <v>18644943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2605594</v>
      </c>
      <c r="D5" s="153">
        <f>SUM(D6:D8)</f>
        <v>0</v>
      </c>
      <c r="E5" s="154">
        <f t="shared" si="0"/>
        <v>610081</v>
      </c>
      <c r="F5" s="100">
        <f t="shared" si="0"/>
        <v>419734</v>
      </c>
      <c r="G5" s="100">
        <f t="shared" si="0"/>
        <v>21338</v>
      </c>
      <c r="H5" s="100">
        <f t="shared" si="0"/>
        <v>337347</v>
      </c>
      <c r="I5" s="100">
        <f t="shared" si="0"/>
        <v>502785</v>
      </c>
      <c r="J5" s="100">
        <f t="shared" si="0"/>
        <v>861470</v>
      </c>
      <c r="K5" s="100">
        <f t="shared" si="0"/>
        <v>487675</v>
      </c>
      <c r="L5" s="100">
        <f t="shared" si="0"/>
        <v>189478</v>
      </c>
      <c r="M5" s="100">
        <f t="shared" si="0"/>
        <v>14472</v>
      </c>
      <c r="N5" s="100">
        <f t="shared" si="0"/>
        <v>691625</v>
      </c>
      <c r="O5" s="100">
        <f t="shared" si="0"/>
        <v>32022</v>
      </c>
      <c r="P5" s="100">
        <f t="shared" si="0"/>
        <v>31885</v>
      </c>
      <c r="Q5" s="100">
        <f t="shared" si="0"/>
        <v>701</v>
      </c>
      <c r="R5" s="100">
        <f t="shared" si="0"/>
        <v>64608</v>
      </c>
      <c r="S5" s="100">
        <f t="shared" si="0"/>
        <v>995988</v>
      </c>
      <c r="T5" s="100">
        <f t="shared" si="0"/>
        <v>0</v>
      </c>
      <c r="U5" s="100">
        <f t="shared" si="0"/>
        <v>52693</v>
      </c>
      <c r="V5" s="100">
        <f t="shared" si="0"/>
        <v>1048681</v>
      </c>
      <c r="W5" s="100">
        <f t="shared" si="0"/>
        <v>2666384</v>
      </c>
      <c r="X5" s="100">
        <f t="shared" si="0"/>
        <v>610081</v>
      </c>
      <c r="Y5" s="100">
        <f t="shared" si="0"/>
        <v>2056303</v>
      </c>
      <c r="Z5" s="137">
        <f>+IF(X5&lt;&gt;0,+(Y5/X5)*100,0)</f>
        <v>337.05409609543653</v>
      </c>
      <c r="AA5" s="153">
        <f>SUM(AA6:AA8)</f>
        <v>419734</v>
      </c>
    </row>
    <row r="6" spans="1:27" ht="12.75">
      <c r="A6" s="138" t="s">
        <v>75</v>
      </c>
      <c r="B6" s="136"/>
      <c r="C6" s="155"/>
      <c r="D6" s="155"/>
      <c r="E6" s="156">
        <v>195266</v>
      </c>
      <c r="F6" s="60">
        <v>122899</v>
      </c>
      <c r="G6" s="60">
        <v>11515</v>
      </c>
      <c r="H6" s="60"/>
      <c r="I6" s="60"/>
      <c r="J6" s="60">
        <v>11515</v>
      </c>
      <c r="K6" s="60"/>
      <c r="L6" s="60"/>
      <c r="M6" s="60">
        <v>14472</v>
      </c>
      <c r="N6" s="60">
        <v>14472</v>
      </c>
      <c r="O6" s="60"/>
      <c r="P6" s="60">
        <v>7806</v>
      </c>
      <c r="Q6" s="60"/>
      <c r="R6" s="60">
        <v>7806</v>
      </c>
      <c r="S6" s="60"/>
      <c r="T6" s="60"/>
      <c r="U6" s="60">
        <v>19922</v>
      </c>
      <c r="V6" s="60">
        <v>19922</v>
      </c>
      <c r="W6" s="60">
        <v>53715</v>
      </c>
      <c r="X6" s="60">
        <v>195266</v>
      </c>
      <c r="Y6" s="60">
        <v>-141551</v>
      </c>
      <c r="Z6" s="140">
        <v>-72.49</v>
      </c>
      <c r="AA6" s="62">
        <v>122899</v>
      </c>
    </row>
    <row r="7" spans="1:27" ht="12.75">
      <c r="A7" s="138" t="s">
        <v>76</v>
      </c>
      <c r="B7" s="136"/>
      <c r="C7" s="157">
        <v>2605594</v>
      </c>
      <c r="D7" s="157"/>
      <c r="E7" s="158">
        <v>167980</v>
      </c>
      <c r="F7" s="159">
        <v>50000</v>
      </c>
      <c r="G7" s="159">
        <v>9823</v>
      </c>
      <c r="H7" s="159">
        <v>337347</v>
      </c>
      <c r="I7" s="159">
        <v>502785</v>
      </c>
      <c r="J7" s="159">
        <v>849955</v>
      </c>
      <c r="K7" s="159">
        <v>487675</v>
      </c>
      <c r="L7" s="159">
        <v>189478</v>
      </c>
      <c r="M7" s="159"/>
      <c r="N7" s="159">
        <v>677153</v>
      </c>
      <c r="O7" s="159">
        <v>32022</v>
      </c>
      <c r="P7" s="159">
        <v>24079</v>
      </c>
      <c r="Q7" s="159"/>
      <c r="R7" s="159">
        <v>56101</v>
      </c>
      <c r="S7" s="159">
        <v>995988</v>
      </c>
      <c r="T7" s="159"/>
      <c r="U7" s="159">
        <v>32771</v>
      </c>
      <c r="V7" s="159">
        <v>1028759</v>
      </c>
      <c r="W7" s="159">
        <v>2611968</v>
      </c>
      <c r="X7" s="159">
        <v>167980</v>
      </c>
      <c r="Y7" s="159">
        <v>2443988</v>
      </c>
      <c r="Z7" s="141">
        <v>1454.93</v>
      </c>
      <c r="AA7" s="225">
        <v>50000</v>
      </c>
    </row>
    <row r="8" spans="1:27" ht="12.75">
      <c r="A8" s="138" t="s">
        <v>77</v>
      </c>
      <c r="B8" s="136"/>
      <c r="C8" s="155"/>
      <c r="D8" s="155"/>
      <c r="E8" s="156">
        <v>246835</v>
      </c>
      <c r="F8" s="60">
        <v>246835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701</v>
      </c>
      <c r="R8" s="60">
        <v>701</v>
      </c>
      <c r="S8" s="60"/>
      <c r="T8" s="60"/>
      <c r="U8" s="60"/>
      <c r="V8" s="60"/>
      <c r="W8" s="60">
        <v>701</v>
      </c>
      <c r="X8" s="60">
        <v>246835</v>
      </c>
      <c r="Y8" s="60">
        <v>-246134</v>
      </c>
      <c r="Z8" s="140">
        <v>-99.72</v>
      </c>
      <c r="AA8" s="62">
        <v>246835</v>
      </c>
    </row>
    <row r="9" spans="1:27" ht="12.75">
      <c r="A9" s="135" t="s">
        <v>78</v>
      </c>
      <c r="B9" s="136"/>
      <c r="C9" s="153">
        <f aca="true" t="shared" si="1" ref="C9:Y9">SUM(C10:C14)</f>
        <v>4366240</v>
      </c>
      <c r="D9" s="153">
        <f>SUM(D10:D14)</f>
        <v>0</v>
      </c>
      <c r="E9" s="154">
        <f t="shared" si="1"/>
        <v>3101887</v>
      </c>
      <c r="F9" s="100">
        <f t="shared" si="1"/>
        <v>2809887</v>
      </c>
      <c r="G9" s="100">
        <f t="shared" si="1"/>
        <v>188303</v>
      </c>
      <c r="H9" s="100">
        <f t="shared" si="1"/>
        <v>0</v>
      </c>
      <c r="I9" s="100">
        <f t="shared" si="1"/>
        <v>4384</v>
      </c>
      <c r="J9" s="100">
        <f t="shared" si="1"/>
        <v>192687</v>
      </c>
      <c r="K9" s="100">
        <f t="shared" si="1"/>
        <v>0</v>
      </c>
      <c r="L9" s="100">
        <f t="shared" si="1"/>
        <v>0</v>
      </c>
      <c r="M9" s="100">
        <f t="shared" si="1"/>
        <v>93326</v>
      </c>
      <c r="N9" s="100">
        <f t="shared" si="1"/>
        <v>93326</v>
      </c>
      <c r="O9" s="100">
        <f t="shared" si="1"/>
        <v>0</v>
      </c>
      <c r="P9" s="100">
        <f t="shared" si="1"/>
        <v>15884</v>
      </c>
      <c r="Q9" s="100">
        <f t="shared" si="1"/>
        <v>9252</v>
      </c>
      <c r="R9" s="100">
        <f t="shared" si="1"/>
        <v>25136</v>
      </c>
      <c r="S9" s="100">
        <f t="shared" si="1"/>
        <v>1091</v>
      </c>
      <c r="T9" s="100">
        <f t="shared" si="1"/>
        <v>0</v>
      </c>
      <c r="U9" s="100">
        <f t="shared" si="1"/>
        <v>12398</v>
      </c>
      <c r="V9" s="100">
        <f t="shared" si="1"/>
        <v>13489</v>
      </c>
      <c r="W9" s="100">
        <f t="shared" si="1"/>
        <v>324638</v>
      </c>
      <c r="X9" s="100">
        <f t="shared" si="1"/>
        <v>3101887</v>
      </c>
      <c r="Y9" s="100">
        <f t="shared" si="1"/>
        <v>-2777249</v>
      </c>
      <c r="Z9" s="137">
        <f>+IF(X9&lt;&gt;0,+(Y9/X9)*100,0)</f>
        <v>-89.53417709929472</v>
      </c>
      <c r="AA9" s="102">
        <f>SUM(AA10:AA14)</f>
        <v>2809887</v>
      </c>
    </row>
    <row r="10" spans="1:27" ht="12.75">
      <c r="A10" s="138" t="s">
        <v>79</v>
      </c>
      <c r="B10" s="136"/>
      <c r="C10" s="155">
        <v>365911</v>
      </c>
      <c r="D10" s="155"/>
      <c r="E10" s="156">
        <v>691887</v>
      </c>
      <c r="F10" s="60">
        <v>327623</v>
      </c>
      <c r="G10" s="60"/>
      <c r="H10" s="60"/>
      <c r="I10" s="60">
        <v>4384</v>
      </c>
      <c r="J10" s="60">
        <v>4384</v>
      </c>
      <c r="K10" s="60"/>
      <c r="L10" s="60"/>
      <c r="M10" s="60"/>
      <c r="N10" s="60"/>
      <c r="O10" s="60"/>
      <c r="P10" s="60">
        <v>15884</v>
      </c>
      <c r="Q10" s="60">
        <v>9252</v>
      </c>
      <c r="R10" s="60">
        <v>25136</v>
      </c>
      <c r="S10" s="60">
        <v>1091</v>
      </c>
      <c r="T10" s="60"/>
      <c r="U10" s="60">
        <v>12398</v>
      </c>
      <c r="V10" s="60">
        <v>13489</v>
      </c>
      <c r="W10" s="60">
        <v>43009</v>
      </c>
      <c r="X10" s="60">
        <v>691887</v>
      </c>
      <c r="Y10" s="60">
        <v>-648878</v>
      </c>
      <c r="Z10" s="140">
        <v>-93.78</v>
      </c>
      <c r="AA10" s="62">
        <v>327623</v>
      </c>
    </row>
    <row r="11" spans="1:27" ht="12.75">
      <c r="A11" s="138" t="s">
        <v>80</v>
      </c>
      <c r="B11" s="136"/>
      <c r="C11" s="155">
        <v>4000329</v>
      </c>
      <c r="D11" s="155"/>
      <c r="E11" s="156">
        <v>2410000</v>
      </c>
      <c r="F11" s="60">
        <v>2482264</v>
      </c>
      <c r="G11" s="60">
        <v>188303</v>
      </c>
      <c r="H11" s="60"/>
      <c r="I11" s="60"/>
      <c r="J11" s="60">
        <v>188303</v>
      </c>
      <c r="K11" s="60"/>
      <c r="L11" s="60"/>
      <c r="M11" s="60">
        <v>93326</v>
      </c>
      <c r="N11" s="60">
        <v>93326</v>
      </c>
      <c r="O11" s="60"/>
      <c r="P11" s="60"/>
      <c r="Q11" s="60"/>
      <c r="R11" s="60"/>
      <c r="S11" s="60"/>
      <c r="T11" s="60"/>
      <c r="U11" s="60"/>
      <c r="V11" s="60"/>
      <c r="W11" s="60">
        <v>281629</v>
      </c>
      <c r="X11" s="60">
        <v>2410000</v>
      </c>
      <c r="Y11" s="60">
        <v>-2128371</v>
      </c>
      <c r="Z11" s="140">
        <v>-88.31</v>
      </c>
      <c r="AA11" s="62">
        <v>2482264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6452173</v>
      </c>
      <c r="D15" s="153">
        <f>SUM(D16:D18)</f>
        <v>0</v>
      </c>
      <c r="E15" s="154">
        <f t="shared" si="2"/>
        <v>1049000</v>
      </c>
      <c r="F15" s="100">
        <f t="shared" si="2"/>
        <v>499000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309992</v>
      </c>
      <c r="P15" s="100">
        <f t="shared" si="2"/>
        <v>0</v>
      </c>
      <c r="Q15" s="100">
        <f t="shared" si="2"/>
        <v>513934</v>
      </c>
      <c r="R15" s="100">
        <f t="shared" si="2"/>
        <v>823926</v>
      </c>
      <c r="S15" s="100">
        <f t="shared" si="2"/>
        <v>316517</v>
      </c>
      <c r="T15" s="100">
        <f t="shared" si="2"/>
        <v>0</v>
      </c>
      <c r="U15" s="100">
        <f t="shared" si="2"/>
        <v>0</v>
      </c>
      <c r="V15" s="100">
        <f t="shared" si="2"/>
        <v>316517</v>
      </c>
      <c r="W15" s="100">
        <f t="shared" si="2"/>
        <v>1140443</v>
      </c>
      <c r="X15" s="100">
        <f t="shared" si="2"/>
        <v>1048900</v>
      </c>
      <c r="Y15" s="100">
        <f t="shared" si="2"/>
        <v>91543</v>
      </c>
      <c r="Z15" s="137">
        <f>+IF(X15&lt;&gt;0,+(Y15/X15)*100,0)</f>
        <v>8.72752407283821</v>
      </c>
      <c r="AA15" s="102">
        <f>SUM(AA16:AA18)</f>
        <v>499000</v>
      </c>
    </row>
    <row r="16" spans="1:27" ht="12.75">
      <c r="A16" s="138" t="s">
        <v>85</v>
      </c>
      <c r="B16" s="136"/>
      <c r="C16" s="155"/>
      <c r="D16" s="155"/>
      <c r="E16" s="156">
        <v>150000</v>
      </c>
      <c r="F16" s="60">
        <v>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150000</v>
      </c>
      <c r="Y16" s="60">
        <v>-150000</v>
      </c>
      <c r="Z16" s="140">
        <v>-100</v>
      </c>
      <c r="AA16" s="62">
        <v>15000</v>
      </c>
    </row>
    <row r="17" spans="1:27" ht="12.75">
      <c r="A17" s="138" t="s">
        <v>86</v>
      </c>
      <c r="B17" s="136"/>
      <c r="C17" s="155">
        <v>6452173</v>
      </c>
      <c r="D17" s="155"/>
      <c r="E17" s="156">
        <v>899000</v>
      </c>
      <c r="F17" s="60">
        <v>484000</v>
      </c>
      <c r="G17" s="60"/>
      <c r="H17" s="60"/>
      <c r="I17" s="60"/>
      <c r="J17" s="60"/>
      <c r="K17" s="60"/>
      <c r="L17" s="60"/>
      <c r="M17" s="60"/>
      <c r="N17" s="60"/>
      <c r="O17" s="60">
        <v>309992</v>
      </c>
      <c r="P17" s="60"/>
      <c r="Q17" s="60">
        <v>513934</v>
      </c>
      <c r="R17" s="60">
        <v>823926</v>
      </c>
      <c r="S17" s="60">
        <v>316517</v>
      </c>
      <c r="T17" s="60"/>
      <c r="U17" s="60"/>
      <c r="V17" s="60">
        <v>316517</v>
      </c>
      <c r="W17" s="60">
        <v>1140443</v>
      </c>
      <c r="X17" s="60">
        <v>898900</v>
      </c>
      <c r="Y17" s="60">
        <v>241543</v>
      </c>
      <c r="Z17" s="140">
        <v>26.87</v>
      </c>
      <c r="AA17" s="62">
        <v>484000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2820416</v>
      </c>
      <c r="D19" s="153">
        <f>SUM(D20:D23)</f>
        <v>0</v>
      </c>
      <c r="E19" s="154">
        <f t="shared" si="3"/>
        <v>62045968</v>
      </c>
      <c r="F19" s="100">
        <f t="shared" si="3"/>
        <v>18490674</v>
      </c>
      <c r="G19" s="100">
        <f t="shared" si="3"/>
        <v>0</v>
      </c>
      <c r="H19" s="100">
        <f t="shared" si="3"/>
        <v>256338</v>
      </c>
      <c r="I19" s="100">
        <f t="shared" si="3"/>
        <v>679440</v>
      </c>
      <c r="J19" s="100">
        <f t="shared" si="3"/>
        <v>935778</v>
      </c>
      <c r="K19" s="100">
        <f t="shared" si="3"/>
        <v>2310256</v>
      </c>
      <c r="L19" s="100">
        <f t="shared" si="3"/>
        <v>3144572</v>
      </c>
      <c r="M19" s="100">
        <f t="shared" si="3"/>
        <v>1047564</v>
      </c>
      <c r="N19" s="100">
        <f t="shared" si="3"/>
        <v>6502392</v>
      </c>
      <c r="O19" s="100">
        <f t="shared" si="3"/>
        <v>637290</v>
      </c>
      <c r="P19" s="100">
        <f t="shared" si="3"/>
        <v>559222</v>
      </c>
      <c r="Q19" s="100">
        <f t="shared" si="3"/>
        <v>1016227</v>
      </c>
      <c r="R19" s="100">
        <f t="shared" si="3"/>
        <v>2212739</v>
      </c>
      <c r="S19" s="100">
        <f t="shared" si="3"/>
        <v>711910</v>
      </c>
      <c r="T19" s="100">
        <f t="shared" si="3"/>
        <v>1459739</v>
      </c>
      <c r="U19" s="100">
        <f t="shared" si="3"/>
        <v>0</v>
      </c>
      <c r="V19" s="100">
        <f t="shared" si="3"/>
        <v>2171649</v>
      </c>
      <c r="W19" s="100">
        <f t="shared" si="3"/>
        <v>11822558</v>
      </c>
      <c r="X19" s="100">
        <f t="shared" si="3"/>
        <v>62046594</v>
      </c>
      <c r="Y19" s="100">
        <f t="shared" si="3"/>
        <v>-50224036</v>
      </c>
      <c r="Z19" s="137">
        <f>+IF(X19&lt;&gt;0,+(Y19/X19)*100,0)</f>
        <v>-80.94567769505608</v>
      </c>
      <c r="AA19" s="102">
        <f>SUM(AA20:AA23)</f>
        <v>18490674</v>
      </c>
    </row>
    <row r="20" spans="1:27" ht="12.75">
      <c r="A20" s="138" t="s">
        <v>89</v>
      </c>
      <c r="B20" s="136"/>
      <c r="C20" s="155">
        <v>213824</v>
      </c>
      <c r="D20" s="155"/>
      <c r="E20" s="156">
        <v>5432000</v>
      </c>
      <c r="F20" s="60">
        <v>6020000</v>
      </c>
      <c r="G20" s="60"/>
      <c r="H20" s="60">
        <v>256338</v>
      </c>
      <c r="I20" s="60"/>
      <c r="J20" s="60">
        <v>256338</v>
      </c>
      <c r="K20" s="60">
        <v>1019223</v>
      </c>
      <c r="L20" s="60">
        <v>1262868</v>
      </c>
      <c r="M20" s="60">
        <v>465747</v>
      </c>
      <c r="N20" s="60">
        <v>2747838</v>
      </c>
      <c r="O20" s="60"/>
      <c r="P20" s="60">
        <v>145466</v>
      </c>
      <c r="Q20" s="60">
        <v>249481</v>
      </c>
      <c r="R20" s="60">
        <v>394947</v>
      </c>
      <c r="S20" s="60">
        <v>319597</v>
      </c>
      <c r="T20" s="60">
        <v>20875</v>
      </c>
      <c r="U20" s="60"/>
      <c r="V20" s="60">
        <v>340472</v>
      </c>
      <c r="W20" s="60">
        <v>3739595</v>
      </c>
      <c r="X20" s="60">
        <v>5432484</v>
      </c>
      <c r="Y20" s="60">
        <v>-1692889</v>
      </c>
      <c r="Z20" s="140">
        <v>-31.16</v>
      </c>
      <c r="AA20" s="62">
        <v>6020000</v>
      </c>
    </row>
    <row r="21" spans="1:27" ht="12.75">
      <c r="A21" s="138" t="s">
        <v>90</v>
      </c>
      <c r="B21" s="136"/>
      <c r="C21" s="155"/>
      <c r="D21" s="155"/>
      <c r="E21" s="156">
        <v>600000</v>
      </c>
      <c r="F21" s="60">
        <v>600000</v>
      </c>
      <c r="G21" s="60"/>
      <c r="H21" s="60"/>
      <c r="I21" s="60"/>
      <c r="J21" s="60"/>
      <c r="K21" s="60"/>
      <c r="L21" s="60">
        <v>23458</v>
      </c>
      <c r="M21" s="60"/>
      <c r="N21" s="60">
        <v>23458</v>
      </c>
      <c r="O21" s="60">
        <v>19438</v>
      </c>
      <c r="P21" s="60">
        <v>24022</v>
      </c>
      <c r="Q21" s="60"/>
      <c r="R21" s="60">
        <v>43460</v>
      </c>
      <c r="S21" s="60"/>
      <c r="T21" s="60"/>
      <c r="U21" s="60"/>
      <c r="V21" s="60"/>
      <c r="W21" s="60">
        <v>66918</v>
      </c>
      <c r="X21" s="60">
        <v>600000</v>
      </c>
      <c r="Y21" s="60">
        <v>-533082</v>
      </c>
      <c r="Z21" s="140">
        <v>-88.85</v>
      </c>
      <c r="AA21" s="62">
        <v>600000</v>
      </c>
    </row>
    <row r="22" spans="1:27" ht="12.75">
      <c r="A22" s="138" t="s">
        <v>91</v>
      </c>
      <c r="B22" s="136"/>
      <c r="C22" s="157">
        <v>2193577</v>
      </c>
      <c r="D22" s="157"/>
      <c r="E22" s="158">
        <v>53461000</v>
      </c>
      <c r="F22" s="159">
        <v>11527000</v>
      </c>
      <c r="G22" s="159"/>
      <c r="H22" s="159"/>
      <c r="I22" s="159">
        <v>679440</v>
      </c>
      <c r="J22" s="159">
        <v>679440</v>
      </c>
      <c r="K22" s="159">
        <v>1291033</v>
      </c>
      <c r="L22" s="159">
        <v>1858246</v>
      </c>
      <c r="M22" s="159">
        <v>581817</v>
      </c>
      <c r="N22" s="159">
        <v>3731096</v>
      </c>
      <c r="O22" s="159">
        <v>617852</v>
      </c>
      <c r="P22" s="159">
        <v>389734</v>
      </c>
      <c r="Q22" s="159">
        <v>766746</v>
      </c>
      <c r="R22" s="159">
        <v>1774332</v>
      </c>
      <c r="S22" s="159">
        <v>392313</v>
      </c>
      <c r="T22" s="159">
        <v>1438864</v>
      </c>
      <c r="U22" s="159"/>
      <c r="V22" s="159">
        <v>1831177</v>
      </c>
      <c r="W22" s="159">
        <v>8016045</v>
      </c>
      <c r="X22" s="159">
        <v>53461142</v>
      </c>
      <c r="Y22" s="159">
        <v>-45445097</v>
      </c>
      <c r="Z22" s="141">
        <v>-85.01</v>
      </c>
      <c r="AA22" s="225">
        <v>11527000</v>
      </c>
    </row>
    <row r="23" spans="1:27" ht="12.75">
      <c r="A23" s="138" t="s">
        <v>92</v>
      </c>
      <c r="B23" s="136"/>
      <c r="C23" s="155">
        <v>413015</v>
      </c>
      <c r="D23" s="155"/>
      <c r="E23" s="156">
        <v>2552968</v>
      </c>
      <c r="F23" s="60">
        <v>343674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2552968</v>
      </c>
      <c r="Y23" s="60">
        <v>-2552968</v>
      </c>
      <c r="Z23" s="140">
        <v>-100</v>
      </c>
      <c r="AA23" s="62">
        <v>343674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16244423</v>
      </c>
      <c r="D25" s="217">
        <f>+D5+D9+D15+D19+D24</f>
        <v>0</v>
      </c>
      <c r="E25" s="230">
        <f t="shared" si="4"/>
        <v>66806936</v>
      </c>
      <c r="F25" s="219">
        <f t="shared" si="4"/>
        <v>22219295</v>
      </c>
      <c r="G25" s="219">
        <f t="shared" si="4"/>
        <v>209641</v>
      </c>
      <c r="H25" s="219">
        <f t="shared" si="4"/>
        <v>593685</v>
      </c>
      <c r="I25" s="219">
        <f t="shared" si="4"/>
        <v>1186609</v>
      </c>
      <c r="J25" s="219">
        <f t="shared" si="4"/>
        <v>1989935</v>
      </c>
      <c r="K25" s="219">
        <f t="shared" si="4"/>
        <v>2797931</v>
      </c>
      <c r="L25" s="219">
        <f t="shared" si="4"/>
        <v>3334050</v>
      </c>
      <c r="M25" s="219">
        <f t="shared" si="4"/>
        <v>1155362</v>
      </c>
      <c r="N25" s="219">
        <f t="shared" si="4"/>
        <v>7287343</v>
      </c>
      <c r="O25" s="219">
        <f t="shared" si="4"/>
        <v>979304</v>
      </c>
      <c r="P25" s="219">
        <f t="shared" si="4"/>
        <v>606991</v>
      </c>
      <c r="Q25" s="219">
        <f t="shared" si="4"/>
        <v>1540114</v>
      </c>
      <c r="R25" s="219">
        <f t="shared" si="4"/>
        <v>3126409</v>
      </c>
      <c r="S25" s="219">
        <f t="shared" si="4"/>
        <v>2025506</v>
      </c>
      <c r="T25" s="219">
        <f t="shared" si="4"/>
        <v>1459739</v>
      </c>
      <c r="U25" s="219">
        <f t="shared" si="4"/>
        <v>65091</v>
      </c>
      <c r="V25" s="219">
        <f t="shared" si="4"/>
        <v>3550336</v>
      </c>
      <c r="W25" s="219">
        <f t="shared" si="4"/>
        <v>15954023</v>
      </c>
      <c r="X25" s="219">
        <f t="shared" si="4"/>
        <v>66807462</v>
      </c>
      <c r="Y25" s="219">
        <f t="shared" si="4"/>
        <v>-50853439</v>
      </c>
      <c r="Z25" s="231">
        <f>+IF(X25&lt;&gt;0,+(Y25/X25)*100,0)</f>
        <v>-76.1193996562839</v>
      </c>
      <c r="AA25" s="232">
        <f>+AA5+AA9+AA15+AA19+AA24</f>
        <v>22219295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13638829</v>
      </c>
      <c r="D28" s="155"/>
      <c r="E28" s="156">
        <v>62496840</v>
      </c>
      <c r="F28" s="60">
        <v>18645180</v>
      </c>
      <c r="G28" s="60">
        <v>188303</v>
      </c>
      <c r="H28" s="60">
        <v>256338</v>
      </c>
      <c r="I28" s="60">
        <v>679440</v>
      </c>
      <c r="J28" s="60">
        <v>1124081</v>
      </c>
      <c r="K28" s="60">
        <v>2310256</v>
      </c>
      <c r="L28" s="60">
        <v>3113194</v>
      </c>
      <c r="M28" s="60">
        <v>1140890</v>
      </c>
      <c r="N28" s="60">
        <v>6564340</v>
      </c>
      <c r="O28" s="60">
        <v>927844</v>
      </c>
      <c r="P28" s="60">
        <v>535200</v>
      </c>
      <c r="Q28" s="60">
        <v>1530161</v>
      </c>
      <c r="R28" s="60">
        <v>2993205</v>
      </c>
      <c r="S28" s="60">
        <v>1013127</v>
      </c>
      <c r="T28" s="60">
        <v>1438864</v>
      </c>
      <c r="U28" s="60"/>
      <c r="V28" s="60">
        <v>2451991</v>
      </c>
      <c r="W28" s="60">
        <v>13133617</v>
      </c>
      <c r="X28" s="60">
        <v>62497000</v>
      </c>
      <c r="Y28" s="60">
        <v>-49363383</v>
      </c>
      <c r="Z28" s="140">
        <v>-78.99</v>
      </c>
      <c r="AA28" s="155">
        <v>18645180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13638829</v>
      </c>
      <c r="D32" s="210">
        <f>SUM(D28:D31)</f>
        <v>0</v>
      </c>
      <c r="E32" s="211">
        <f t="shared" si="5"/>
        <v>62496840</v>
      </c>
      <c r="F32" s="77">
        <f t="shared" si="5"/>
        <v>18645180</v>
      </c>
      <c r="G32" s="77">
        <f t="shared" si="5"/>
        <v>188303</v>
      </c>
      <c r="H32" s="77">
        <f t="shared" si="5"/>
        <v>256338</v>
      </c>
      <c r="I32" s="77">
        <f t="shared" si="5"/>
        <v>679440</v>
      </c>
      <c r="J32" s="77">
        <f t="shared" si="5"/>
        <v>1124081</v>
      </c>
      <c r="K32" s="77">
        <f t="shared" si="5"/>
        <v>2310256</v>
      </c>
      <c r="L32" s="77">
        <f t="shared" si="5"/>
        <v>3113194</v>
      </c>
      <c r="M32" s="77">
        <f t="shared" si="5"/>
        <v>1140890</v>
      </c>
      <c r="N32" s="77">
        <f t="shared" si="5"/>
        <v>6564340</v>
      </c>
      <c r="O32" s="77">
        <f t="shared" si="5"/>
        <v>927844</v>
      </c>
      <c r="P32" s="77">
        <f t="shared" si="5"/>
        <v>535200</v>
      </c>
      <c r="Q32" s="77">
        <f t="shared" si="5"/>
        <v>1530161</v>
      </c>
      <c r="R32" s="77">
        <f t="shared" si="5"/>
        <v>2993205</v>
      </c>
      <c r="S32" s="77">
        <f t="shared" si="5"/>
        <v>1013127</v>
      </c>
      <c r="T32" s="77">
        <f t="shared" si="5"/>
        <v>1438864</v>
      </c>
      <c r="U32" s="77">
        <f t="shared" si="5"/>
        <v>0</v>
      </c>
      <c r="V32" s="77">
        <f t="shared" si="5"/>
        <v>2451991</v>
      </c>
      <c r="W32" s="77">
        <f t="shared" si="5"/>
        <v>13133617</v>
      </c>
      <c r="X32" s="77">
        <f t="shared" si="5"/>
        <v>62497000</v>
      </c>
      <c r="Y32" s="77">
        <f t="shared" si="5"/>
        <v>-49363383</v>
      </c>
      <c r="Z32" s="212">
        <f>+IF(X32&lt;&gt;0,+(Y32/X32)*100,0)</f>
        <v>-78.98520408979631</v>
      </c>
      <c r="AA32" s="79">
        <f>SUM(AA28:AA31)</f>
        <v>18645180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2605594</v>
      </c>
      <c r="D35" s="155"/>
      <c r="E35" s="156">
        <v>4310096</v>
      </c>
      <c r="F35" s="60">
        <v>3574115</v>
      </c>
      <c r="G35" s="60">
        <v>21338</v>
      </c>
      <c r="H35" s="60">
        <v>337347</v>
      </c>
      <c r="I35" s="60">
        <v>507169</v>
      </c>
      <c r="J35" s="60">
        <v>865854</v>
      </c>
      <c r="K35" s="60">
        <v>487675</v>
      </c>
      <c r="L35" s="60">
        <v>220856</v>
      </c>
      <c r="M35" s="60">
        <v>14472</v>
      </c>
      <c r="N35" s="60">
        <v>723003</v>
      </c>
      <c r="O35" s="60">
        <v>51460</v>
      </c>
      <c r="P35" s="60">
        <v>71791</v>
      </c>
      <c r="Q35" s="60">
        <v>9953</v>
      </c>
      <c r="R35" s="60">
        <v>133204</v>
      </c>
      <c r="S35" s="60">
        <v>1012379</v>
      </c>
      <c r="T35" s="60">
        <v>20875</v>
      </c>
      <c r="U35" s="60">
        <v>65091</v>
      </c>
      <c r="V35" s="60">
        <v>1098345</v>
      </c>
      <c r="W35" s="60">
        <v>2820406</v>
      </c>
      <c r="X35" s="60">
        <v>4310462</v>
      </c>
      <c r="Y35" s="60">
        <v>-1490056</v>
      </c>
      <c r="Z35" s="140">
        <v>-34.57</v>
      </c>
      <c r="AA35" s="62">
        <v>3574115</v>
      </c>
    </row>
    <row r="36" spans="1:27" ht="12.75">
      <c r="A36" s="238" t="s">
        <v>139</v>
      </c>
      <c r="B36" s="149"/>
      <c r="C36" s="222">
        <f aca="true" t="shared" si="6" ref="C36:Y36">SUM(C32:C35)</f>
        <v>16244423</v>
      </c>
      <c r="D36" s="222">
        <f>SUM(D32:D35)</f>
        <v>0</v>
      </c>
      <c r="E36" s="218">
        <f t="shared" si="6"/>
        <v>66806936</v>
      </c>
      <c r="F36" s="220">
        <f t="shared" si="6"/>
        <v>22219295</v>
      </c>
      <c r="G36" s="220">
        <f t="shared" si="6"/>
        <v>209641</v>
      </c>
      <c r="H36" s="220">
        <f t="shared" si="6"/>
        <v>593685</v>
      </c>
      <c r="I36" s="220">
        <f t="shared" si="6"/>
        <v>1186609</v>
      </c>
      <c r="J36" s="220">
        <f t="shared" si="6"/>
        <v>1989935</v>
      </c>
      <c r="K36" s="220">
        <f t="shared" si="6"/>
        <v>2797931</v>
      </c>
      <c r="L36" s="220">
        <f t="shared" si="6"/>
        <v>3334050</v>
      </c>
      <c r="M36" s="220">
        <f t="shared" si="6"/>
        <v>1155362</v>
      </c>
      <c r="N36" s="220">
        <f t="shared" si="6"/>
        <v>7287343</v>
      </c>
      <c r="O36" s="220">
        <f t="shared" si="6"/>
        <v>979304</v>
      </c>
      <c r="P36" s="220">
        <f t="shared" si="6"/>
        <v>606991</v>
      </c>
      <c r="Q36" s="220">
        <f t="shared" si="6"/>
        <v>1540114</v>
      </c>
      <c r="R36" s="220">
        <f t="shared" si="6"/>
        <v>3126409</v>
      </c>
      <c r="S36" s="220">
        <f t="shared" si="6"/>
        <v>2025506</v>
      </c>
      <c r="T36" s="220">
        <f t="shared" si="6"/>
        <v>1459739</v>
      </c>
      <c r="U36" s="220">
        <f t="shared" si="6"/>
        <v>65091</v>
      </c>
      <c r="V36" s="220">
        <f t="shared" si="6"/>
        <v>3550336</v>
      </c>
      <c r="W36" s="220">
        <f t="shared" si="6"/>
        <v>15954023</v>
      </c>
      <c r="X36" s="220">
        <f t="shared" si="6"/>
        <v>66807462</v>
      </c>
      <c r="Y36" s="220">
        <f t="shared" si="6"/>
        <v>-50853439</v>
      </c>
      <c r="Z36" s="221">
        <f>+IF(X36&lt;&gt;0,+(Y36/X36)*100,0)</f>
        <v>-76.1193996562839</v>
      </c>
      <c r="AA36" s="239">
        <f>SUM(AA32:AA35)</f>
        <v>22219295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3194564</v>
      </c>
      <c r="D6" s="155"/>
      <c r="E6" s="59">
        <v>15935000</v>
      </c>
      <c r="F6" s="60">
        <v>15934804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15934804</v>
      </c>
      <c r="Y6" s="60">
        <v>-15934804</v>
      </c>
      <c r="Z6" s="140">
        <v>-100</v>
      </c>
      <c r="AA6" s="62">
        <v>15934804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25000000</v>
      </c>
      <c r="H7" s="60"/>
      <c r="I7" s="60">
        <v>25000000</v>
      </c>
      <c r="J7" s="60">
        <v>25000000</v>
      </c>
      <c r="K7" s="60">
        <v>25000000</v>
      </c>
      <c r="L7" s="60">
        <v>25000000</v>
      </c>
      <c r="M7" s="60">
        <v>25000000</v>
      </c>
      <c r="N7" s="60">
        <v>25000000</v>
      </c>
      <c r="O7" s="60">
        <v>25000000</v>
      </c>
      <c r="P7" s="60">
        <v>25000000</v>
      </c>
      <c r="Q7" s="60">
        <v>25000000</v>
      </c>
      <c r="R7" s="60">
        <v>25000000</v>
      </c>
      <c r="S7" s="60">
        <v>25000000</v>
      </c>
      <c r="T7" s="60">
        <v>25000000</v>
      </c>
      <c r="U7" s="60">
        <v>25000000</v>
      </c>
      <c r="V7" s="60">
        <v>25000000</v>
      </c>
      <c r="W7" s="60">
        <v>25000000</v>
      </c>
      <c r="X7" s="60"/>
      <c r="Y7" s="60">
        <v>25000000</v>
      </c>
      <c r="Z7" s="140"/>
      <c r="AA7" s="62"/>
    </row>
    <row r="8" spans="1:27" ht="12.75">
      <c r="A8" s="249" t="s">
        <v>145</v>
      </c>
      <c r="B8" s="182"/>
      <c r="C8" s="155">
        <v>19911133</v>
      </c>
      <c r="D8" s="155"/>
      <c r="E8" s="59">
        <v>745000</v>
      </c>
      <c r="F8" s="60">
        <v>744824</v>
      </c>
      <c r="G8" s="60">
        <v>15405555</v>
      </c>
      <c r="H8" s="60"/>
      <c r="I8" s="60">
        <v>15405555</v>
      </c>
      <c r="J8" s="60">
        <v>15405555</v>
      </c>
      <c r="K8" s="60">
        <v>15405555</v>
      </c>
      <c r="L8" s="60">
        <v>15405555</v>
      </c>
      <c r="M8" s="60">
        <v>15405555</v>
      </c>
      <c r="N8" s="60">
        <v>15405555</v>
      </c>
      <c r="O8" s="60">
        <v>15405555</v>
      </c>
      <c r="P8" s="60">
        <v>15405555</v>
      </c>
      <c r="Q8" s="60">
        <v>15405555</v>
      </c>
      <c r="R8" s="60">
        <v>15405555</v>
      </c>
      <c r="S8" s="60">
        <v>15405555</v>
      </c>
      <c r="T8" s="60">
        <v>15405555</v>
      </c>
      <c r="U8" s="60">
        <v>15405555</v>
      </c>
      <c r="V8" s="60">
        <v>15405555</v>
      </c>
      <c r="W8" s="60">
        <v>15405555</v>
      </c>
      <c r="X8" s="60">
        <v>744824</v>
      </c>
      <c r="Y8" s="60">
        <v>14660731</v>
      </c>
      <c r="Z8" s="140">
        <v>1968.35</v>
      </c>
      <c r="AA8" s="62">
        <v>744824</v>
      </c>
    </row>
    <row r="9" spans="1:27" ht="12.75">
      <c r="A9" s="249" t="s">
        <v>146</v>
      </c>
      <c r="B9" s="182"/>
      <c r="C9" s="155">
        <v>7880408</v>
      </c>
      <c r="D9" s="155"/>
      <c r="E9" s="59">
        <v>1926000</v>
      </c>
      <c r="F9" s="60">
        <v>1926190</v>
      </c>
      <c r="G9" s="60">
        <v>19265</v>
      </c>
      <c r="H9" s="60"/>
      <c r="I9" s="60">
        <v>19265</v>
      </c>
      <c r="J9" s="60">
        <v>19265</v>
      </c>
      <c r="K9" s="60">
        <v>19265</v>
      </c>
      <c r="L9" s="60">
        <v>19265</v>
      </c>
      <c r="M9" s="60">
        <v>19265</v>
      </c>
      <c r="N9" s="60">
        <v>19265</v>
      </c>
      <c r="O9" s="60">
        <v>19265</v>
      </c>
      <c r="P9" s="60">
        <v>19265</v>
      </c>
      <c r="Q9" s="60">
        <v>19265</v>
      </c>
      <c r="R9" s="60">
        <v>19265</v>
      </c>
      <c r="S9" s="60">
        <v>19265</v>
      </c>
      <c r="T9" s="60">
        <v>19265</v>
      </c>
      <c r="U9" s="60">
        <v>19265</v>
      </c>
      <c r="V9" s="60">
        <v>19265</v>
      </c>
      <c r="W9" s="60">
        <v>19265</v>
      </c>
      <c r="X9" s="60">
        <v>1926190</v>
      </c>
      <c r="Y9" s="60">
        <v>-1906925</v>
      </c>
      <c r="Z9" s="140">
        <v>-99</v>
      </c>
      <c r="AA9" s="62">
        <v>1926190</v>
      </c>
    </row>
    <row r="10" spans="1:27" ht="12.75">
      <c r="A10" s="249" t="s">
        <v>147</v>
      </c>
      <c r="B10" s="182"/>
      <c r="C10" s="155"/>
      <c r="D10" s="155"/>
      <c r="E10" s="59">
        <v>29366000</v>
      </c>
      <c r="F10" s="60">
        <v>29366000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29366000</v>
      </c>
      <c r="Y10" s="159">
        <v>-29366000</v>
      </c>
      <c r="Z10" s="141">
        <v>-100</v>
      </c>
      <c r="AA10" s="225">
        <v>29366000</v>
      </c>
    </row>
    <row r="11" spans="1:27" ht="12.75">
      <c r="A11" s="249" t="s">
        <v>148</v>
      </c>
      <c r="B11" s="182"/>
      <c r="C11" s="155">
        <v>7118575</v>
      </c>
      <c r="D11" s="155"/>
      <c r="E11" s="59">
        <v>396000</v>
      </c>
      <c r="F11" s="60">
        <v>395590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395590</v>
      </c>
      <c r="Y11" s="60">
        <v>-395590</v>
      </c>
      <c r="Z11" s="140">
        <v>-100</v>
      </c>
      <c r="AA11" s="62">
        <v>395590</v>
      </c>
    </row>
    <row r="12" spans="1:27" ht="12.75">
      <c r="A12" s="250" t="s">
        <v>56</v>
      </c>
      <c r="B12" s="251"/>
      <c r="C12" s="168">
        <f aca="true" t="shared" si="0" ref="C12:Y12">SUM(C6:C11)</f>
        <v>38104680</v>
      </c>
      <c r="D12" s="168">
        <f>SUM(D6:D11)</f>
        <v>0</v>
      </c>
      <c r="E12" s="72">
        <f t="shared" si="0"/>
        <v>48368000</v>
      </c>
      <c r="F12" s="73">
        <f t="shared" si="0"/>
        <v>48367408</v>
      </c>
      <c r="G12" s="73">
        <f t="shared" si="0"/>
        <v>40424820</v>
      </c>
      <c r="H12" s="73">
        <f t="shared" si="0"/>
        <v>0</v>
      </c>
      <c r="I12" s="73">
        <f t="shared" si="0"/>
        <v>40424820</v>
      </c>
      <c r="J12" s="73">
        <f t="shared" si="0"/>
        <v>40424820</v>
      </c>
      <c r="K12" s="73">
        <f t="shared" si="0"/>
        <v>40424820</v>
      </c>
      <c r="L12" s="73">
        <f t="shared" si="0"/>
        <v>40424820</v>
      </c>
      <c r="M12" s="73">
        <f t="shared" si="0"/>
        <v>40424820</v>
      </c>
      <c r="N12" s="73">
        <f t="shared" si="0"/>
        <v>40424820</v>
      </c>
      <c r="O12" s="73">
        <f t="shared" si="0"/>
        <v>40424820</v>
      </c>
      <c r="P12" s="73">
        <f t="shared" si="0"/>
        <v>40424820</v>
      </c>
      <c r="Q12" s="73">
        <f t="shared" si="0"/>
        <v>40424820</v>
      </c>
      <c r="R12" s="73">
        <f t="shared" si="0"/>
        <v>40424820</v>
      </c>
      <c r="S12" s="73">
        <f t="shared" si="0"/>
        <v>40424820</v>
      </c>
      <c r="T12" s="73">
        <f t="shared" si="0"/>
        <v>40424820</v>
      </c>
      <c r="U12" s="73">
        <f t="shared" si="0"/>
        <v>40424820</v>
      </c>
      <c r="V12" s="73">
        <f t="shared" si="0"/>
        <v>40424820</v>
      </c>
      <c r="W12" s="73">
        <f t="shared" si="0"/>
        <v>40424820</v>
      </c>
      <c r="X12" s="73">
        <f t="shared" si="0"/>
        <v>48367408</v>
      </c>
      <c r="Y12" s="73">
        <f t="shared" si="0"/>
        <v>-7942588</v>
      </c>
      <c r="Z12" s="170">
        <f>+IF(X12&lt;&gt;0,+(Y12/X12)*100,0)</f>
        <v>-16.421363741468223</v>
      </c>
      <c r="AA12" s="74">
        <f>SUM(AA6:AA11)</f>
        <v>48367408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19514000</v>
      </c>
      <c r="F17" s="60">
        <v>19513846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19513846</v>
      </c>
      <c r="Y17" s="60">
        <v>-19513846</v>
      </c>
      <c r="Z17" s="140">
        <v>-100</v>
      </c>
      <c r="AA17" s="62">
        <v>19513846</v>
      </c>
    </row>
    <row r="18" spans="1:27" ht="12.75">
      <c r="A18" s="249" t="s">
        <v>153</v>
      </c>
      <c r="B18" s="182"/>
      <c r="C18" s="155">
        <v>10306092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587062860</v>
      </c>
      <c r="D19" s="155"/>
      <c r="E19" s="59">
        <v>612614000</v>
      </c>
      <c r="F19" s="60">
        <v>612614472</v>
      </c>
      <c r="G19" s="60">
        <v>196586</v>
      </c>
      <c r="H19" s="60"/>
      <c r="I19" s="60">
        <v>196586</v>
      </c>
      <c r="J19" s="60">
        <v>196586</v>
      </c>
      <c r="K19" s="60">
        <v>196586</v>
      </c>
      <c r="L19" s="60">
        <v>196586</v>
      </c>
      <c r="M19" s="60">
        <v>196586</v>
      </c>
      <c r="N19" s="60">
        <v>196586</v>
      </c>
      <c r="O19" s="60">
        <v>196586</v>
      </c>
      <c r="P19" s="60">
        <v>196586</v>
      </c>
      <c r="Q19" s="60">
        <v>196586</v>
      </c>
      <c r="R19" s="60">
        <v>196586</v>
      </c>
      <c r="S19" s="60">
        <v>196586</v>
      </c>
      <c r="T19" s="60">
        <v>196586</v>
      </c>
      <c r="U19" s="60">
        <v>196586</v>
      </c>
      <c r="V19" s="60">
        <v>196586</v>
      </c>
      <c r="W19" s="60">
        <v>196586</v>
      </c>
      <c r="X19" s="60">
        <v>612614472</v>
      </c>
      <c r="Y19" s="60">
        <v>-612417886</v>
      </c>
      <c r="Z19" s="140">
        <v>-99.97</v>
      </c>
      <c r="AA19" s="62">
        <v>612614472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3929468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305840</v>
      </c>
      <c r="D22" s="155"/>
      <c r="E22" s="59">
        <v>202000</v>
      </c>
      <c r="F22" s="60">
        <v>202460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202460</v>
      </c>
      <c r="Y22" s="60">
        <v>-202460</v>
      </c>
      <c r="Z22" s="140">
        <v>-100</v>
      </c>
      <c r="AA22" s="62">
        <v>202460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601604260</v>
      </c>
      <c r="D24" s="168">
        <f>SUM(D15:D23)</f>
        <v>0</v>
      </c>
      <c r="E24" s="76">
        <f t="shared" si="1"/>
        <v>632330000</v>
      </c>
      <c r="F24" s="77">
        <f t="shared" si="1"/>
        <v>632330778</v>
      </c>
      <c r="G24" s="77">
        <f t="shared" si="1"/>
        <v>196586</v>
      </c>
      <c r="H24" s="77">
        <f t="shared" si="1"/>
        <v>0</v>
      </c>
      <c r="I24" s="77">
        <f t="shared" si="1"/>
        <v>196586</v>
      </c>
      <c r="J24" s="77">
        <f t="shared" si="1"/>
        <v>196586</v>
      </c>
      <c r="K24" s="77">
        <f t="shared" si="1"/>
        <v>196586</v>
      </c>
      <c r="L24" s="77">
        <f t="shared" si="1"/>
        <v>196586</v>
      </c>
      <c r="M24" s="77">
        <f t="shared" si="1"/>
        <v>196586</v>
      </c>
      <c r="N24" s="77">
        <f t="shared" si="1"/>
        <v>196586</v>
      </c>
      <c r="O24" s="77">
        <f t="shared" si="1"/>
        <v>196586</v>
      </c>
      <c r="P24" s="77">
        <f t="shared" si="1"/>
        <v>196586</v>
      </c>
      <c r="Q24" s="77">
        <f t="shared" si="1"/>
        <v>196586</v>
      </c>
      <c r="R24" s="77">
        <f t="shared" si="1"/>
        <v>196586</v>
      </c>
      <c r="S24" s="77">
        <f t="shared" si="1"/>
        <v>196586</v>
      </c>
      <c r="T24" s="77">
        <f t="shared" si="1"/>
        <v>196586</v>
      </c>
      <c r="U24" s="77">
        <f t="shared" si="1"/>
        <v>196586</v>
      </c>
      <c r="V24" s="77">
        <f t="shared" si="1"/>
        <v>196586</v>
      </c>
      <c r="W24" s="77">
        <f t="shared" si="1"/>
        <v>196586</v>
      </c>
      <c r="X24" s="77">
        <f t="shared" si="1"/>
        <v>632330778</v>
      </c>
      <c r="Y24" s="77">
        <f t="shared" si="1"/>
        <v>-632134192</v>
      </c>
      <c r="Z24" s="212">
        <f>+IF(X24&lt;&gt;0,+(Y24/X24)*100,0)</f>
        <v>-99.96891089176114</v>
      </c>
      <c r="AA24" s="79">
        <f>SUM(AA15:AA23)</f>
        <v>632330778</v>
      </c>
    </row>
    <row r="25" spans="1:27" ht="12.75">
      <c r="A25" s="250" t="s">
        <v>159</v>
      </c>
      <c r="B25" s="251"/>
      <c r="C25" s="168">
        <f aca="true" t="shared" si="2" ref="C25:Y25">+C12+C24</f>
        <v>639708940</v>
      </c>
      <c r="D25" s="168">
        <f>+D12+D24</f>
        <v>0</v>
      </c>
      <c r="E25" s="72">
        <f t="shared" si="2"/>
        <v>680698000</v>
      </c>
      <c r="F25" s="73">
        <f t="shared" si="2"/>
        <v>680698186</v>
      </c>
      <c r="G25" s="73">
        <f t="shared" si="2"/>
        <v>40621406</v>
      </c>
      <c r="H25" s="73">
        <f t="shared" si="2"/>
        <v>0</v>
      </c>
      <c r="I25" s="73">
        <f t="shared" si="2"/>
        <v>40621406</v>
      </c>
      <c r="J25" s="73">
        <f t="shared" si="2"/>
        <v>40621406</v>
      </c>
      <c r="K25" s="73">
        <f t="shared" si="2"/>
        <v>40621406</v>
      </c>
      <c r="L25" s="73">
        <f t="shared" si="2"/>
        <v>40621406</v>
      </c>
      <c r="M25" s="73">
        <f t="shared" si="2"/>
        <v>40621406</v>
      </c>
      <c r="N25" s="73">
        <f t="shared" si="2"/>
        <v>40621406</v>
      </c>
      <c r="O25" s="73">
        <f t="shared" si="2"/>
        <v>40621406</v>
      </c>
      <c r="P25" s="73">
        <f t="shared" si="2"/>
        <v>40621406</v>
      </c>
      <c r="Q25" s="73">
        <f t="shared" si="2"/>
        <v>40621406</v>
      </c>
      <c r="R25" s="73">
        <f t="shared" si="2"/>
        <v>40621406</v>
      </c>
      <c r="S25" s="73">
        <f t="shared" si="2"/>
        <v>40621406</v>
      </c>
      <c r="T25" s="73">
        <f t="shared" si="2"/>
        <v>40621406</v>
      </c>
      <c r="U25" s="73">
        <f t="shared" si="2"/>
        <v>40621406</v>
      </c>
      <c r="V25" s="73">
        <f t="shared" si="2"/>
        <v>40621406</v>
      </c>
      <c r="W25" s="73">
        <f t="shared" si="2"/>
        <v>40621406</v>
      </c>
      <c r="X25" s="73">
        <f t="shared" si="2"/>
        <v>680698186</v>
      </c>
      <c r="Y25" s="73">
        <f t="shared" si="2"/>
        <v>-640076780</v>
      </c>
      <c r="Z25" s="170">
        <f>+IF(X25&lt;&gt;0,+(Y25/X25)*100,0)</f>
        <v>-94.03239103093482</v>
      </c>
      <c r="AA25" s="74">
        <f>+AA12+AA24</f>
        <v>680698186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34857789</v>
      </c>
      <c r="H29" s="60"/>
      <c r="I29" s="60">
        <v>34857789</v>
      </c>
      <c r="J29" s="60">
        <v>34857789</v>
      </c>
      <c r="K29" s="60">
        <v>34857789</v>
      </c>
      <c r="L29" s="60">
        <v>34857789</v>
      </c>
      <c r="M29" s="60">
        <v>34857789</v>
      </c>
      <c r="N29" s="60">
        <v>34857789</v>
      </c>
      <c r="O29" s="60">
        <v>34857789</v>
      </c>
      <c r="P29" s="60">
        <v>34857789</v>
      </c>
      <c r="Q29" s="60">
        <v>34857789</v>
      </c>
      <c r="R29" s="60">
        <v>34857789</v>
      </c>
      <c r="S29" s="60">
        <v>34857789</v>
      </c>
      <c r="T29" s="60">
        <v>34857789</v>
      </c>
      <c r="U29" s="60">
        <v>34857789</v>
      </c>
      <c r="V29" s="60">
        <v>34857789</v>
      </c>
      <c r="W29" s="60">
        <v>34857789</v>
      </c>
      <c r="X29" s="60"/>
      <c r="Y29" s="60">
        <v>34857789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721782</v>
      </c>
      <c r="D31" s="155"/>
      <c r="E31" s="59">
        <v>790000</v>
      </c>
      <c r="F31" s="60">
        <v>789513</v>
      </c>
      <c r="G31" s="60">
        <v>1555</v>
      </c>
      <c r="H31" s="60"/>
      <c r="I31" s="60">
        <v>1555</v>
      </c>
      <c r="J31" s="60">
        <v>1555</v>
      </c>
      <c r="K31" s="60">
        <v>1555</v>
      </c>
      <c r="L31" s="60">
        <v>1555</v>
      </c>
      <c r="M31" s="60">
        <v>1555</v>
      </c>
      <c r="N31" s="60">
        <v>1555</v>
      </c>
      <c r="O31" s="60">
        <v>1555</v>
      </c>
      <c r="P31" s="60">
        <v>1555</v>
      </c>
      <c r="Q31" s="60">
        <v>1555</v>
      </c>
      <c r="R31" s="60">
        <v>1555</v>
      </c>
      <c r="S31" s="60">
        <v>1555</v>
      </c>
      <c r="T31" s="60">
        <v>1555</v>
      </c>
      <c r="U31" s="60">
        <v>1555</v>
      </c>
      <c r="V31" s="60">
        <v>1555</v>
      </c>
      <c r="W31" s="60">
        <v>1555</v>
      </c>
      <c r="X31" s="60">
        <v>789513</v>
      </c>
      <c r="Y31" s="60">
        <v>-787958</v>
      </c>
      <c r="Z31" s="140">
        <v>-99.8</v>
      </c>
      <c r="AA31" s="62">
        <v>789513</v>
      </c>
    </row>
    <row r="32" spans="1:27" ht="12.75">
      <c r="A32" s="249" t="s">
        <v>164</v>
      </c>
      <c r="B32" s="182"/>
      <c r="C32" s="155">
        <v>22374187</v>
      </c>
      <c r="D32" s="155"/>
      <c r="E32" s="59">
        <v>10270000</v>
      </c>
      <c r="F32" s="60">
        <v>10270951</v>
      </c>
      <c r="G32" s="60">
        <v>383257</v>
      </c>
      <c r="H32" s="60"/>
      <c r="I32" s="60">
        <v>383257</v>
      </c>
      <c r="J32" s="60">
        <v>383257</v>
      </c>
      <c r="K32" s="60">
        <v>383257</v>
      </c>
      <c r="L32" s="60">
        <v>383257</v>
      </c>
      <c r="M32" s="60">
        <v>383257</v>
      </c>
      <c r="N32" s="60">
        <v>383257</v>
      </c>
      <c r="O32" s="60">
        <v>383257</v>
      </c>
      <c r="P32" s="60">
        <v>383257</v>
      </c>
      <c r="Q32" s="60">
        <v>383257</v>
      </c>
      <c r="R32" s="60">
        <v>383257</v>
      </c>
      <c r="S32" s="60">
        <v>383257</v>
      </c>
      <c r="T32" s="60">
        <v>383257</v>
      </c>
      <c r="U32" s="60">
        <v>383257</v>
      </c>
      <c r="V32" s="60">
        <v>383257</v>
      </c>
      <c r="W32" s="60">
        <v>383257</v>
      </c>
      <c r="X32" s="60">
        <v>10270951</v>
      </c>
      <c r="Y32" s="60">
        <v>-9887694</v>
      </c>
      <c r="Z32" s="140">
        <v>-96.27</v>
      </c>
      <c r="AA32" s="62">
        <v>10270951</v>
      </c>
    </row>
    <row r="33" spans="1:27" ht="12.75">
      <c r="A33" s="249" t="s">
        <v>165</v>
      </c>
      <c r="B33" s="182"/>
      <c r="C33" s="155">
        <v>653177</v>
      </c>
      <c r="D33" s="155"/>
      <c r="E33" s="59">
        <v>567000</v>
      </c>
      <c r="F33" s="60">
        <v>567498</v>
      </c>
      <c r="G33" s="60">
        <v>30475</v>
      </c>
      <c r="H33" s="60"/>
      <c r="I33" s="60">
        <v>30475</v>
      </c>
      <c r="J33" s="60">
        <v>30475</v>
      </c>
      <c r="K33" s="60">
        <v>30475</v>
      </c>
      <c r="L33" s="60">
        <v>30475</v>
      </c>
      <c r="M33" s="60">
        <v>30475</v>
      </c>
      <c r="N33" s="60">
        <v>30475</v>
      </c>
      <c r="O33" s="60">
        <v>30475</v>
      </c>
      <c r="P33" s="60">
        <v>30475</v>
      </c>
      <c r="Q33" s="60">
        <v>30475</v>
      </c>
      <c r="R33" s="60">
        <v>30475</v>
      </c>
      <c r="S33" s="60">
        <v>30475</v>
      </c>
      <c r="T33" s="60">
        <v>30475</v>
      </c>
      <c r="U33" s="60">
        <v>30475</v>
      </c>
      <c r="V33" s="60">
        <v>30475</v>
      </c>
      <c r="W33" s="60">
        <v>30475</v>
      </c>
      <c r="X33" s="60">
        <v>567498</v>
      </c>
      <c r="Y33" s="60">
        <v>-537023</v>
      </c>
      <c r="Z33" s="140">
        <v>-94.63</v>
      </c>
      <c r="AA33" s="62">
        <v>567498</v>
      </c>
    </row>
    <row r="34" spans="1:27" ht="12.75">
      <c r="A34" s="250" t="s">
        <v>58</v>
      </c>
      <c r="B34" s="251"/>
      <c r="C34" s="168">
        <f aca="true" t="shared" si="3" ref="C34:Y34">SUM(C29:C33)</f>
        <v>23749146</v>
      </c>
      <c r="D34" s="168">
        <f>SUM(D29:D33)</f>
        <v>0</v>
      </c>
      <c r="E34" s="72">
        <f t="shared" si="3"/>
        <v>11627000</v>
      </c>
      <c r="F34" s="73">
        <f t="shared" si="3"/>
        <v>11627962</v>
      </c>
      <c r="G34" s="73">
        <f t="shared" si="3"/>
        <v>35273076</v>
      </c>
      <c r="H34" s="73">
        <f t="shared" si="3"/>
        <v>0</v>
      </c>
      <c r="I34" s="73">
        <f t="shared" si="3"/>
        <v>35273076</v>
      </c>
      <c r="J34" s="73">
        <f t="shared" si="3"/>
        <v>35273076</v>
      </c>
      <c r="K34" s="73">
        <f t="shared" si="3"/>
        <v>35273076</v>
      </c>
      <c r="L34" s="73">
        <f t="shared" si="3"/>
        <v>35273076</v>
      </c>
      <c r="M34" s="73">
        <f t="shared" si="3"/>
        <v>35273076</v>
      </c>
      <c r="N34" s="73">
        <f t="shared" si="3"/>
        <v>35273076</v>
      </c>
      <c r="O34" s="73">
        <f t="shared" si="3"/>
        <v>35273076</v>
      </c>
      <c r="P34" s="73">
        <f t="shared" si="3"/>
        <v>35273076</v>
      </c>
      <c r="Q34" s="73">
        <f t="shared" si="3"/>
        <v>35273076</v>
      </c>
      <c r="R34" s="73">
        <f t="shared" si="3"/>
        <v>35273076</v>
      </c>
      <c r="S34" s="73">
        <f t="shared" si="3"/>
        <v>35273076</v>
      </c>
      <c r="T34" s="73">
        <f t="shared" si="3"/>
        <v>35273076</v>
      </c>
      <c r="U34" s="73">
        <f t="shared" si="3"/>
        <v>35273076</v>
      </c>
      <c r="V34" s="73">
        <f t="shared" si="3"/>
        <v>35273076</v>
      </c>
      <c r="W34" s="73">
        <f t="shared" si="3"/>
        <v>35273076</v>
      </c>
      <c r="X34" s="73">
        <f t="shared" si="3"/>
        <v>11627962</v>
      </c>
      <c r="Y34" s="73">
        <f t="shared" si="3"/>
        <v>23645114</v>
      </c>
      <c r="Z34" s="170">
        <f>+IF(X34&lt;&gt;0,+(Y34/X34)*100,0)</f>
        <v>203.34701816191006</v>
      </c>
      <c r="AA34" s="74">
        <f>SUM(AA29:AA33)</f>
        <v>11627962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10747405</v>
      </c>
      <c r="D38" s="155"/>
      <c r="E38" s="59">
        <v>8096000</v>
      </c>
      <c r="F38" s="60">
        <v>8095630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8095630</v>
      </c>
      <c r="Y38" s="60">
        <v>-8095630</v>
      </c>
      <c r="Z38" s="140">
        <v>-100</v>
      </c>
      <c r="AA38" s="62">
        <v>8095630</v>
      </c>
    </row>
    <row r="39" spans="1:27" ht="12.75">
      <c r="A39" s="250" t="s">
        <v>59</v>
      </c>
      <c r="B39" s="253"/>
      <c r="C39" s="168">
        <f aca="true" t="shared" si="4" ref="C39:Y39">SUM(C37:C38)</f>
        <v>10747405</v>
      </c>
      <c r="D39" s="168">
        <f>SUM(D37:D38)</f>
        <v>0</v>
      </c>
      <c r="E39" s="76">
        <f t="shared" si="4"/>
        <v>8096000</v>
      </c>
      <c r="F39" s="77">
        <f t="shared" si="4"/>
        <v>8095630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8095630</v>
      </c>
      <c r="Y39" s="77">
        <f t="shared" si="4"/>
        <v>-8095630</v>
      </c>
      <c r="Z39" s="212">
        <f>+IF(X39&lt;&gt;0,+(Y39/X39)*100,0)</f>
        <v>-100</v>
      </c>
      <c r="AA39" s="79">
        <f>SUM(AA37:AA38)</f>
        <v>8095630</v>
      </c>
    </row>
    <row r="40" spans="1:27" ht="12.75">
      <c r="A40" s="250" t="s">
        <v>167</v>
      </c>
      <c r="B40" s="251"/>
      <c r="C40" s="168">
        <f aca="true" t="shared" si="5" ref="C40:Y40">+C34+C39</f>
        <v>34496551</v>
      </c>
      <c r="D40" s="168">
        <f>+D34+D39</f>
        <v>0</v>
      </c>
      <c r="E40" s="72">
        <f t="shared" si="5"/>
        <v>19723000</v>
      </c>
      <c r="F40" s="73">
        <f t="shared" si="5"/>
        <v>19723592</v>
      </c>
      <c r="G40" s="73">
        <f t="shared" si="5"/>
        <v>35273076</v>
      </c>
      <c r="H40" s="73">
        <f t="shared" si="5"/>
        <v>0</v>
      </c>
      <c r="I40" s="73">
        <f t="shared" si="5"/>
        <v>35273076</v>
      </c>
      <c r="J40" s="73">
        <f t="shared" si="5"/>
        <v>35273076</v>
      </c>
      <c r="K40" s="73">
        <f t="shared" si="5"/>
        <v>35273076</v>
      </c>
      <c r="L40" s="73">
        <f t="shared" si="5"/>
        <v>35273076</v>
      </c>
      <c r="M40" s="73">
        <f t="shared" si="5"/>
        <v>35273076</v>
      </c>
      <c r="N40" s="73">
        <f t="shared" si="5"/>
        <v>35273076</v>
      </c>
      <c r="O40" s="73">
        <f t="shared" si="5"/>
        <v>35273076</v>
      </c>
      <c r="P40" s="73">
        <f t="shared" si="5"/>
        <v>35273076</v>
      </c>
      <c r="Q40" s="73">
        <f t="shared" si="5"/>
        <v>35273076</v>
      </c>
      <c r="R40" s="73">
        <f t="shared" si="5"/>
        <v>35273076</v>
      </c>
      <c r="S40" s="73">
        <f t="shared" si="5"/>
        <v>35273076</v>
      </c>
      <c r="T40" s="73">
        <f t="shared" si="5"/>
        <v>35273076</v>
      </c>
      <c r="U40" s="73">
        <f t="shared" si="5"/>
        <v>35273076</v>
      </c>
      <c r="V40" s="73">
        <f t="shared" si="5"/>
        <v>35273076</v>
      </c>
      <c r="W40" s="73">
        <f t="shared" si="5"/>
        <v>35273076</v>
      </c>
      <c r="X40" s="73">
        <f t="shared" si="5"/>
        <v>19723592</v>
      </c>
      <c r="Y40" s="73">
        <f t="shared" si="5"/>
        <v>15549484</v>
      </c>
      <c r="Z40" s="170">
        <f>+IF(X40&lt;&gt;0,+(Y40/X40)*100,0)</f>
        <v>78.83697857874975</v>
      </c>
      <c r="AA40" s="74">
        <f>+AA34+AA39</f>
        <v>19723592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605212389</v>
      </c>
      <c r="D42" s="257">
        <f>+D25-D40</f>
        <v>0</v>
      </c>
      <c r="E42" s="258">
        <f t="shared" si="6"/>
        <v>660975000</v>
      </c>
      <c r="F42" s="259">
        <f t="shared" si="6"/>
        <v>660974594</v>
      </c>
      <c r="G42" s="259">
        <f t="shared" si="6"/>
        <v>5348330</v>
      </c>
      <c r="H42" s="259">
        <f t="shared" si="6"/>
        <v>0</v>
      </c>
      <c r="I42" s="259">
        <f t="shared" si="6"/>
        <v>5348330</v>
      </c>
      <c r="J42" s="259">
        <f t="shared" si="6"/>
        <v>5348330</v>
      </c>
      <c r="K42" s="259">
        <f t="shared" si="6"/>
        <v>5348330</v>
      </c>
      <c r="L42" s="259">
        <f t="shared" si="6"/>
        <v>5348330</v>
      </c>
      <c r="M42" s="259">
        <f t="shared" si="6"/>
        <v>5348330</v>
      </c>
      <c r="N42" s="259">
        <f t="shared" si="6"/>
        <v>5348330</v>
      </c>
      <c r="O42" s="259">
        <f t="shared" si="6"/>
        <v>5348330</v>
      </c>
      <c r="P42" s="259">
        <f t="shared" si="6"/>
        <v>5348330</v>
      </c>
      <c r="Q42" s="259">
        <f t="shared" si="6"/>
        <v>5348330</v>
      </c>
      <c r="R42" s="259">
        <f t="shared" si="6"/>
        <v>5348330</v>
      </c>
      <c r="S42" s="259">
        <f t="shared" si="6"/>
        <v>5348330</v>
      </c>
      <c r="T42" s="259">
        <f t="shared" si="6"/>
        <v>5348330</v>
      </c>
      <c r="U42" s="259">
        <f t="shared" si="6"/>
        <v>5348330</v>
      </c>
      <c r="V42" s="259">
        <f t="shared" si="6"/>
        <v>5348330</v>
      </c>
      <c r="W42" s="259">
        <f t="shared" si="6"/>
        <v>5348330</v>
      </c>
      <c r="X42" s="259">
        <f t="shared" si="6"/>
        <v>660974594</v>
      </c>
      <c r="Y42" s="259">
        <f t="shared" si="6"/>
        <v>-655626264</v>
      </c>
      <c r="Z42" s="260">
        <f>+IF(X42&lt;&gt;0,+(Y42/X42)*100,0)</f>
        <v>-99.19084181925454</v>
      </c>
      <c r="AA42" s="261">
        <f>+AA25-AA40</f>
        <v>660974594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605212389</v>
      </c>
      <c r="D45" s="155"/>
      <c r="E45" s="59">
        <v>660975000</v>
      </c>
      <c r="F45" s="60">
        <v>660974594</v>
      </c>
      <c r="G45" s="60">
        <v>5344330</v>
      </c>
      <c r="H45" s="60"/>
      <c r="I45" s="60">
        <v>5344330</v>
      </c>
      <c r="J45" s="60">
        <v>5344330</v>
      </c>
      <c r="K45" s="60">
        <v>5344330</v>
      </c>
      <c r="L45" s="60">
        <v>5344330</v>
      </c>
      <c r="M45" s="60">
        <v>5344330</v>
      </c>
      <c r="N45" s="60">
        <v>5344330</v>
      </c>
      <c r="O45" s="60">
        <v>5344330</v>
      </c>
      <c r="P45" s="60">
        <v>5344330</v>
      </c>
      <c r="Q45" s="60">
        <v>5344330</v>
      </c>
      <c r="R45" s="60">
        <v>5344330</v>
      </c>
      <c r="S45" s="60">
        <v>5344330</v>
      </c>
      <c r="T45" s="60">
        <v>5344330</v>
      </c>
      <c r="U45" s="60">
        <v>5344330</v>
      </c>
      <c r="V45" s="60">
        <v>5344330</v>
      </c>
      <c r="W45" s="60">
        <v>5344330</v>
      </c>
      <c r="X45" s="60">
        <v>660974594</v>
      </c>
      <c r="Y45" s="60">
        <v>-655630264</v>
      </c>
      <c r="Z45" s="139">
        <v>-99.19</v>
      </c>
      <c r="AA45" s="62">
        <v>660974594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4000</v>
      </c>
      <c r="H46" s="60"/>
      <c r="I46" s="60">
        <v>4000</v>
      </c>
      <c r="J46" s="60">
        <v>4000</v>
      </c>
      <c r="K46" s="60">
        <v>4000</v>
      </c>
      <c r="L46" s="60">
        <v>4000</v>
      </c>
      <c r="M46" s="60">
        <v>4000</v>
      </c>
      <c r="N46" s="60">
        <v>4000</v>
      </c>
      <c r="O46" s="60">
        <v>4000</v>
      </c>
      <c r="P46" s="60">
        <v>4000</v>
      </c>
      <c r="Q46" s="60">
        <v>4000</v>
      </c>
      <c r="R46" s="60">
        <v>4000</v>
      </c>
      <c r="S46" s="60">
        <v>4000</v>
      </c>
      <c r="T46" s="60">
        <v>4000</v>
      </c>
      <c r="U46" s="60">
        <v>4000</v>
      </c>
      <c r="V46" s="60">
        <v>4000</v>
      </c>
      <c r="W46" s="60">
        <v>4000</v>
      </c>
      <c r="X46" s="60"/>
      <c r="Y46" s="60">
        <v>4000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605212389</v>
      </c>
      <c r="D48" s="217">
        <f>SUM(D45:D47)</f>
        <v>0</v>
      </c>
      <c r="E48" s="264">
        <f t="shared" si="7"/>
        <v>660975000</v>
      </c>
      <c r="F48" s="219">
        <f t="shared" si="7"/>
        <v>660974594</v>
      </c>
      <c r="G48" s="219">
        <f t="shared" si="7"/>
        <v>5348330</v>
      </c>
      <c r="H48" s="219">
        <f t="shared" si="7"/>
        <v>0</v>
      </c>
      <c r="I48" s="219">
        <f t="shared" si="7"/>
        <v>5348330</v>
      </c>
      <c r="J48" s="219">
        <f t="shared" si="7"/>
        <v>5348330</v>
      </c>
      <c r="K48" s="219">
        <f t="shared" si="7"/>
        <v>5348330</v>
      </c>
      <c r="L48" s="219">
        <f t="shared" si="7"/>
        <v>5348330</v>
      </c>
      <c r="M48" s="219">
        <f t="shared" si="7"/>
        <v>5348330</v>
      </c>
      <c r="N48" s="219">
        <f t="shared" si="7"/>
        <v>5348330</v>
      </c>
      <c r="O48" s="219">
        <f t="shared" si="7"/>
        <v>5348330</v>
      </c>
      <c r="P48" s="219">
        <f t="shared" si="7"/>
        <v>5348330</v>
      </c>
      <c r="Q48" s="219">
        <f t="shared" si="7"/>
        <v>5348330</v>
      </c>
      <c r="R48" s="219">
        <f t="shared" si="7"/>
        <v>5348330</v>
      </c>
      <c r="S48" s="219">
        <f t="shared" si="7"/>
        <v>5348330</v>
      </c>
      <c r="T48" s="219">
        <f t="shared" si="7"/>
        <v>5348330</v>
      </c>
      <c r="U48" s="219">
        <f t="shared" si="7"/>
        <v>5348330</v>
      </c>
      <c r="V48" s="219">
        <f t="shared" si="7"/>
        <v>5348330</v>
      </c>
      <c r="W48" s="219">
        <f t="shared" si="7"/>
        <v>5348330</v>
      </c>
      <c r="X48" s="219">
        <f t="shared" si="7"/>
        <v>660974594</v>
      </c>
      <c r="Y48" s="219">
        <f t="shared" si="7"/>
        <v>-655626264</v>
      </c>
      <c r="Z48" s="265">
        <f>+IF(X48&lt;&gt;0,+(Y48/X48)*100,0)</f>
        <v>-99.19084181925454</v>
      </c>
      <c r="AA48" s="232">
        <f>SUM(AA45:AA47)</f>
        <v>660974594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12144915</v>
      </c>
      <c r="D6" s="155"/>
      <c r="E6" s="59">
        <v>13553731</v>
      </c>
      <c r="F6" s="60">
        <v>14835999</v>
      </c>
      <c r="G6" s="60">
        <v>888430</v>
      </c>
      <c r="H6" s="60">
        <v>663178</v>
      </c>
      <c r="I6" s="60">
        <v>443165</v>
      </c>
      <c r="J6" s="60">
        <v>1994773</v>
      </c>
      <c r="K6" s="60">
        <v>2063691</v>
      </c>
      <c r="L6" s="60">
        <v>410355</v>
      </c>
      <c r="M6" s="60">
        <v>184586</v>
      </c>
      <c r="N6" s="60">
        <v>2658632</v>
      </c>
      <c r="O6" s="60">
        <v>392786</v>
      </c>
      <c r="P6" s="60">
        <v>2358406</v>
      </c>
      <c r="Q6" s="60">
        <v>424007</v>
      </c>
      <c r="R6" s="60">
        <v>3175199</v>
      </c>
      <c r="S6" s="60">
        <v>775652</v>
      </c>
      <c r="T6" s="60">
        <v>624203</v>
      </c>
      <c r="U6" s="60">
        <v>761544</v>
      </c>
      <c r="V6" s="60">
        <v>2161399</v>
      </c>
      <c r="W6" s="60">
        <v>9990003</v>
      </c>
      <c r="X6" s="60">
        <v>14835999</v>
      </c>
      <c r="Y6" s="60">
        <v>-4845996</v>
      </c>
      <c r="Z6" s="140">
        <v>-32.66</v>
      </c>
      <c r="AA6" s="62">
        <v>14835999</v>
      </c>
    </row>
    <row r="7" spans="1:27" ht="12.75">
      <c r="A7" s="249" t="s">
        <v>32</v>
      </c>
      <c r="B7" s="182"/>
      <c r="C7" s="155">
        <v>7410747</v>
      </c>
      <c r="D7" s="155"/>
      <c r="E7" s="59">
        <v>32608616</v>
      </c>
      <c r="F7" s="60">
        <v>42050003</v>
      </c>
      <c r="G7" s="60">
        <v>1823490</v>
      </c>
      <c r="H7" s="60">
        <v>1821256</v>
      </c>
      <c r="I7" s="60">
        <v>2546590</v>
      </c>
      <c r="J7" s="60">
        <v>6191336</v>
      </c>
      <c r="K7" s="60">
        <v>2070692</v>
      </c>
      <c r="L7" s="60">
        <v>2352023</v>
      </c>
      <c r="M7" s="60">
        <v>1074256</v>
      </c>
      <c r="N7" s="60">
        <v>5496971</v>
      </c>
      <c r="O7" s="60">
        <v>2753409</v>
      </c>
      <c r="P7" s="60">
        <v>2009988</v>
      </c>
      <c r="Q7" s="60">
        <v>2043318</v>
      </c>
      <c r="R7" s="60">
        <v>6806715</v>
      </c>
      <c r="S7" s="60">
        <v>1900239</v>
      </c>
      <c r="T7" s="60">
        <v>1818622</v>
      </c>
      <c r="U7" s="60">
        <v>2729951</v>
      </c>
      <c r="V7" s="60">
        <v>6448812</v>
      </c>
      <c r="W7" s="60">
        <v>24943834</v>
      </c>
      <c r="X7" s="60">
        <v>42050003</v>
      </c>
      <c r="Y7" s="60">
        <v>-17106169</v>
      </c>
      <c r="Z7" s="140">
        <v>-40.68</v>
      </c>
      <c r="AA7" s="62">
        <v>42050003</v>
      </c>
    </row>
    <row r="8" spans="1:27" ht="12.75">
      <c r="A8" s="249" t="s">
        <v>178</v>
      </c>
      <c r="B8" s="182"/>
      <c r="C8" s="155">
        <v>4160675</v>
      </c>
      <c r="D8" s="155"/>
      <c r="E8" s="59">
        <v>10324353</v>
      </c>
      <c r="F8" s="60">
        <v>4260508</v>
      </c>
      <c r="G8" s="60">
        <v>76311</v>
      </c>
      <c r="H8" s="60">
        <v>80649</v>
      </c>
      <c r="I8" s="60">
        <v>87082</v>
      </c>
      <c r="J8" s="60">
        <v>244042</v>
      </c>
      <c r="K8" s="60">
        <v>128790</v>
      </c>
      <c r="L8" s="60">
        <v>91893</v>
      </c>
      <c r="M8" s="60">
        <v>81687</v>
      </c>
      <c r="N8" s="60">
        <v>302370</v>
      </c>
      <c r="O8" s="60">
        <v>70803</v>
      </c>
      <c r="P8" s="60">
        <v>75821</v>
      </c>
      <c r="Q8" s="60">
        <v>1046493</v>
      </c>
      <c r="R8" s="60">
        <v>1193117</v>
      </c>
      <c r="S8" s="60">
        <v>158491</v>
      </c>
      <c r="T8" s="60">
        <v>434753</v>
      </c>
      <c r="U8" s="60">
        <v>125970</v>
      </c>
      <c r="V8" s="60">
        <v>719214</v>
      </c>
      <c r="W8" s="60">
        <v>2458743</v>
      </c>
      <c r="X8" s="60">
        <v>4260508</v>
      </c>
      <c r="Y8" s="60">
        <v>-1801765</v>
      </c>
      <c r="Z8" s="140">
        <v>-42.29</v>
      </c>
      <c r="AA8" s="62">
        <v>4260508</v>
      </c>
    </row>
    <row r="9" spans="1:27" ht="12.75">
      <c r="A9" s="249" t="s">
        <v>179</v>
      </c>
      <c r="B9" s="182"/>
      <c r="C9" s="155">
        <v>3744000</v>
      </c>
      <c r="D9" s="155"/>
      <c r="E9" s="59">
        <v>53514000</v>
      </c>
      <c r="F9" s="60">
        <v>53514000</v>
      </c>
      <c r="G9" s="60">
        <v>21673000</v>
      </c>
      <c r="H9" s="60">
        <v>1800000</v>
      </c>
      <c r="I9" s="60">
        <v>400000</v>
      </c>
      <c r="J9" s="60">
        <v>23873000</v>
      </c>
      <c r="K9" s="60"/>
      <c r="L9" s="60">
        <v>16595000</v>
      </c>
      <c r="M9" s="60"/>
      <c r="N9" s="60">
        <v>16595000</v>
      </c>
      <c r="O9" s="60">
        <v>300000</v>
      </c>
      <c r="P9" s="60">
        <v>300000</v>
      </c>
      <c r="Q9" s="60">
        <v>12446000</v>
      </c>
      <c r="R9" s="60">
        <v>13046000</v>
      </c>
      <c r="S9" s="60"/>
      <c r="T9" s="60"/>
      <c r="U9" s="60"/>
      <c r="V9" s="60"/>
      <c r="W9" s="60">
        <v>53514000</v>
      </c>
      <c r="X9" s="60">
        <v>53514000</v>
      </c>
      <c r="Y9" s="60"/>
      <c r="Z9" s="140"/>
      <c r="AA9" s="62">
        <v>53514000</v>
      </c>
    </row>
    <row r="10" spans="1:27" ht="12.75">
      <c r="A10" s="249" t="s">
        <v>180</v>
      </c>
      <c r="B10" s="182"/>
      <c r="C10" s="155">
        <v>66808000</v>
      </c>
      <c r="D10" s="155"/>
      <c r="E10" s="59">
        <v>62497000</v>
      </c>
      <c r="F10" s="60">
        <v>16978000</v>
      </c>
      <c r="G10" s="60">
        <v>5899000</v>
      </c>
      <c r="H10" s="60"/>
      <c r="I10" s="60"/>
      <c r="J10" s="60">
        <v>5899000</v>
      </c>
      <c r="K10" s="60"/>
      <c r="L10" s="60">
        <v>5153000</v>
      </c>
      <c r="M10" s="60"/>
      <c r="N10" s="60">
        <v>5153000</v>
      </c>
      <c r="O10" s="60"/>
      <c r="P10" s="60"/>
      <c r="Q10" s="60">
        <v>5926000</v>
      </c>
      <c r="R10" s="60">
        <v>5926000</v>
      </c>
      <c r="S10" s="60"/>
      <c r="T10" s="60"/>
      <c r="U10" s="60"/>
      <c r="V10" s="60"/>
      <c r="W10" s="60">
        <v>16978000</v>
      </c>
      <c r="X10" s="60">
        <v>16978000</v>
      </c>
      <c r="Y10" s="60"/>
      <c r="Z10" s="140"/>
      <c r="AA10" s="62">
        <v>16978000</v>
      </c>
    </row>
    <row r="11" spans="1:27" ht="12.75">
      <c r="A11" s="249" t="s">
        <v>181</v>
      </c>
      <c r="B11" s="182"/>
      <c r="C11" s="155">
        <v>6593139</v>
      </c>
      <c r="D11" s="155"/>
      <c r="E11" s="59">
        <v>2968000</v>
      </c>
      <c r="F11" s="60">
        <v>3046760</v>
      </c>
      <c r="G11" s="60"/>
      <c r="H11" s="60">
        <v>50983</v>
      </c>
      <c r="I11" s="60">
        <v>93265</v>
      </c>
      <c r="J11" s="60">
        <v>144248</v>
      </c>
      <c r="K11" s="60"/>
      <c r="L11" s="60">
        <v>300000</v>
      </c>
      <c r="M11" s="60"/>
      <c r="N11" s="60">
        <v>300000</v>
      </c>
      <c r="O11" s="60">
        <v>63522</v>
      </c>
      <c r="P11" s="60"/>
      <c r="Q11" s="60"/>
      <c r="R11" s="60">
        <v>63522</v>
      </c>
      <c r="S11" s="60"/>
      <c r="T11" s="60"/>
      <c r="U11" s="60"/>
      <c r="V11" s="60"/>
      <c r="W11" s="60">
        <v>507770</v>
      </c>
      <c r="X11" s="60">
        <v>3046760</v>
      </c>
      <c r="Y11" s="60">
        <v>-2538990</v>
      </c>
      <c r="Z11" s="140">
        <v>-83.33</v>
      </c>
      <c r="AA11" s="62">
        <v>3046760</v>
      </c>
    </row>
    <row r="12" spans="1:27" ht="12.75">
      <c r="A12" s="249" t="s">
        <v>182</v>
      </c>
      <c r="B12" s="182"/>
      <c r="C12" s="155">
        <v>4515</v>
      </c>
      <c r="D12" s="155"/>
      <c r="E12" s="59">
        <v>5000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-104017356</v>
      </c>
      <c r="D14" s="155"/>
      <c r="E14" s="59">
        <v>-105401230</v>
      </c>
      <c r="F14" s="60">
        <v>-90816001</v>
      </c>
      <c r="G14" s="60">
        <v>-6693760</v>
      </c>
      <c r="H14" s="60">
        <v>-6982486</v>
      </c>
      <c r="I14" s="60">
        <v>-8665783</v>
      </c>
      <c r="J14" s="60">
        <v>-22342029</v>
      </c>
      <c r="K14" s="60">
        <v>-7448881</v>
      </c>
      <c r="L14" s="60">
        <v>-7713225</v>
      </c>
      <c r="M14" s="60">
        <v>-6561913</v>
      </c>
      <c r="N14" s="60">
        <v>-21724019</v>
      </c>
      <c r="O14" s="60">
        <v>-7265185</v>
      </c>
      <c r="P14" s="60">
        <v>-5550549</v>
      </c>
      <c r="Q14" s="60">
        <v>-7775764</v>
      </c>
      <c r="R14" s="60">
        <v>-20591498</v>
      </c>
      <c r="S14" s="60">
        <v>-8900185</v>
      </c>
      <c r="T14" s="60">
        <v>-4213682</v>
      </c>
      <c r="U14" s="60">
        <v>-10343990</v>
      </c>
      <c r="V14" s="60">
        <v>-23457857</v>
      </c>
      <c r="W14" s="60">
        <v>-88115403</v>
      </c>
      <c r="X14" s="60">
        <v>-90816001</v>
      </c>
      <c r="Y14" s="60">
        <v>2700598</v>
      </c>
      <c r="Z14" s="140">
        <v>-2.97</v>
      </c>
      <c r="AA14" s="62">
        <v>-90816001</v>
      </c>
    </row>
    <row r="15" spans="1:27" ht="12.75">
      <c r="A15" s="249" t="s">
        <v>40</v>
      </c>
      <c r="B15" s="182"/>
      <c r="C15" s="155">
        <v>-855165</v>
      </c>
      <c r="D15" s="155"/>
      <c r="E15" s="59">
        <v>-21677182</v>
      </c>
      <c r="F15" s="60">
        <v>-49999</v>
      </c>
      <c r="G15" s="60">
        <v>-3101</v>
      </c>
      <c r="H15" s="60">
        <v>-3096</v>
      </c>
      <c r="I15" s="60">
        <v>-2256</v>
      </c>
      <c r="J15" s="60">
        <v>-8453</v>
      </c>
      <c r="K15" s="60">
        <v>-3419</v>
      </c>
      <c r="L15" s="60">
        <v>-13883</v>
      </c>
      <c r="M15" s="60">
        <v>-3838</v>
      </c>
      <c r="N15" s="60">
        <v>-21140</v>
      </c>
      <c r="O15" s="60">
        <v>-8983</v>
      </c>
      <c r="P15" s="60">
        <v>-4556</v>
      </c>
      <c r="Q15" s="60">
        <v>-10480</v>
      </c>
      <c r="R15" s="60">
        <v>-24019</v>
      </c>
      <c r="S15" s="60">
        <v>-38454</v>
      </c>
      <c r="T15" s="60"/>
      <c r="U15" s="60">
        <v>-45386</v>
      </c>
      <c r="V15" s="60">
        <v>-83840</v>
      </c>
      <c r="W15" s="60">
        <v>-137452</v>
      </c>
      <c r="X15" s="60">
        <v>-49999</v>
      </c>
      <c r="Y15" s="60">
        <v>-87453</v>
      </c>
      <c r="Z15" s="140">
        <v>174.91</v>
      </c>
      <c r="AA15" s="62">
        <v>-49999</v>
      </c>
    </row>
    <row r="16" spans="1:27" ht="12.75">
      <c r="A16" s="249" t="s">
        <v>42</v>
      </c>
      <c r="B16" s="182"/>
      <c r="C16" s="155"/>
      <c r="D16" s="155"/>
      <c r="E16" s="59">
        <v>-32487000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-4006530</v>
      </c>
      <c r="D17" s="168">
        <f t="shared" si="0"/>
        <v>0</v>
      </c>
      <c r="E17" s="72">
        <f t="shared" si="0"/>
        <v>15905288</v>
      </c>
      <c r="F17" s="73">
        <f t="shared" si="0"/>
        <v>43819270</v>
      </c>
      <c r="G17" s="73">
        <f t="shared" si="0"/>
        <v>23663370</v>
      </c>
      <c r="H17" s="73">
        <f t="shared" si="0"/>
        <v>-2569516</v>
      </c>
      <c r="I17" s="73">
        <f t="shared" si="0"/>
        <v>-5097937</v>
      </c>
      <c r="J17" s="73">
        <f t="shared" si="0"/>
        <v>15995917</v>
      </c>
      <c r="K17" s="73">
        <f t="shared" si="0"/>
        <v>-3189127</v>
      </c>
      <c r="L17" s="73">
        <f t="shared" si="0"/>
        <v>17175163</v>
      </c>
      <c r="M17" s="73">
        <f t="shared" si="0"/>
        <v>-5225222</v>
      </c>
      <c r="N17" s="73">
        <f t="shared" si="0"/>
        <v>8760814</v>
      </c>
      <c r="O17" s="73">
        <f t="shared" si="0"/>
        <v>-3693648</v>
      </c>
      <c r="P17" s="73">
        <f t="shared" si="0"/>
        <v>-810890</v>
      </c>
      <c r="Q17" s="73">
        <f t="shared" si="0"/>
        <v>14099574</v>
      </c>
      <c r="R17" s="73">
        <f t="shared" si="0"/>
        <v>9595036</v>
      </c>
      <c r="S17" s="73">
        <f t="shared" si="0"/>
        <v>-6104257</v>
      </c>
      <c r="T17" s="73">
        <f t="shared" si="0"/>
        <v>-1336104</v>
      </c>
      <c r="U17" s="73">
        <f t="shared" si="0"/>
        <v>-6771911</v>
      </c>
      <c r="V17" s="73">
        <f t="shared" si="0"/>
        <v>-14212272</v>
      </c>
      <c r="W17" s="73">
        <f t="shared" si="0"/>
        <v>20139495</v>
      </c>
      <c r="X17" s="73">
        <f t="shared" si="0"/>
        <v>43819270</v>
      </c>
      <c r="Y17" s="73">
        <f t="shared" si="0"/>
        <v>-23679775</v>
      </c>
      <c r="Z17" s="170">
        <f>+IF(X17&lt;&gt;0,+(Y17/X17)*100,0)</f>
        <v>-54.03963826873428</v>
      </c>
      <c r="AA17" s="74">
        <f>SUM(AA6:AA16)</f>
        <v>43819270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-15855258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5786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8117001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-66607000</v>
      </c>
      <c r="F26" s="60">
        <v>-18645000</v>
      </c>
      <c r="G26" s="60">
        <v>-209641</v>
      </c>
      <c r="H26" s="60">
        <v>-593685</v>
      </c>
      <c r="I26" s="60">
        <v>-1186609</v>
      </c>
      <c r="J26" s="60">
        <v>-1989935</v>
      </c>
      <c r="K26" s="60">
        <v>-2797931</v>
      </c>
      <c r="L26" s="60">
        <v>-3334050</v>
      </c>
      <c r="M26" s="60">
        <v>-1155362</v>
      </c>
      <c r="N26" s="60">
        <v>-7287343</v>
      </c>
      <c r="O26" s="60">
        <v>-979304</v>
      </c>
      <c r="P26" s="60">
        <v>-606991</v>
      </c>
      <c r="Q26" s="60">
        <v>-1540113</v>
      </c>
      <c r="R26" s="60">
        <v>-3126408</v>
      </c>
      <c r="S26" s="60">
        <v>-2025506</v>
      </c>
      <c r="T26" s="60">
        <v>-1459739</v>
      </c>
      <c r="U26" s="60">
        <v>-65091</v>
      </c>
      <c r="V26" s="60">
        <v>-3550336</v>
      </c>
      <c r="W26" s="60">
        <v>-15954022</v>
      </c>
      <c r="X26" s="60">
        <v>-18645000</v>
      </c>
      <c r="Y26" s="60">
        <v>2690978</v>
      </c>
      <c r="Z26" s="140">
        <v>-14.43</v>
      </c>
      <c r="AA26" s="62">
        <v>-18645000</v>
      </c>
    </row>
    <row r="27" spans="1:27" ht="12.75">
      <c r="A27" s="250" t="s">
        <v>192</v>
      </c>
      <c r="B27" s="251"/>
      <c r="C27" s="168">
        <f aca="true" t="shared" si="1" ref="C27:Y27">SUM(C21:C26)</f>
        <v>-7732471</v>
      </c>
      <c r="D27" s="168">
        <f>SUM(D21:D26)</f>
        <v>0</v>
      </c>
      <c r="E27" s="72">
        <f t="shared" si="1"/>
        <v>-66607000</v>
      </c>
      <c r="F27" s="73">
        <f t="shared" si="1"/>
        <v>-18645000</v>
      </c>
      <c r="G27" s="73">
        <f t="shared" si="1"/>
        <v>-209641</v>
      </c>
      <c r="H27" s="73">
        <f t="shared" si="1"/>
        <v>-593685</v>
      </c>
      <c r="I27" s="73">
        <f t="shared" si="1"/>
        <v>-1186609</v>
      </c>
      <c r="J27" s="73">
        <f t="shared" si="1"/>
        <v>-1989935</v>
      </c>
      <c r="K27" s="73">
        <f t="shared" si="1"/>
        <v>-2797931</v>
      </c>
      <c r="L27" s="73">
        <f t="shared" si="1"/>
        <v>-3334050</v>
      </c>
      <c r="M27" s="73">
        <f t="shared" si="1"/>
        <v>-1155362</v>
      </c>
      <c r="N27" s="73">
        <f t="shared" si="1"/>
        <v>-7287343</v>
      </c>
      <c r="O27" s="73">
        <f t="shared" si="1"/>
        <v>-979304</v>
      </c>
      <c r="P27" s="73">
        <f t="shared" si="1"/>
        <v>-606991</v>
      </c>
      <c r="Q27" s="73">
        <f t="shared" si="1"/>
        <v>-1540113</v>
      </c>
      <c r="R27" s="73">
        <f t="shared" si="1"/>
        <v>-3126408</v>
      </c>
      <c r="S27" s="73">
        <f t="shared" si="1"/>
        <v>-2025506</v>
      </c>
      <c r="T27" s="73">
        <f t="shared" si="1"/>
        <v>-1459739</v>
      </c>
      <c r="U27" s="73">
        <f t="shared" si="1"/>
        <v>-65091</v>
      </c>
      <c r="V27" s="73">
        <f t="shared" si="1"/>
        <v>-3550336</v>
      </c>
      <c r="W27" s="73">
        <f t="shared" si="1"/>
        <v>-15954022</v>
      </c>
      <c r="X27" s="73">
        <f t="shared" si="1"/>
        <v>-18645000</v>
      </c>
      <c r="Y27" s="73">
        <f t="shared" si="1"/>
        <v>2690978</v>
      </c>
      <c r="Z27" s="170">
        <f>+IF(X27&lt;&gt;0,+(Y27/X27)*100,0)</f>
        <v>-14.43270581925449</v>
      </c>
      <c r="AA27" s="74">
        <f>SUM(AA21:AA26)</f>
        <v>-18645000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-99269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-713248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-99269</v>
      </c>
      <c r="D36" s="168">
        <f>SUM(D31:D35)</f>
        <v>0</v>
      </c>
      <c r="E36" s="72">
        <f t="shared" si="2"/>
        <v>-713248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-11838270</v>
      </c>
      <c r="D38" s="153">
        <f>+D17+D27+D36</f>
        <v>0</v>
      </c>
      <c r="E38" s="99">
        <f t="shared" si="3"/>
        <v>-51414960</v>
      </c>
      <c r="F38" s="100">
        <f t="shared" si="3"/>
        <v>25174270</v>
      </c>
      <c r="G38" s="100">
        <f t="shared" si="3"/>
        <v>23453729</v>
      </c>
      <c r="H38" s="100">
        <f t="shared" si="3"/>
        <v>-3163201</v>
      </c>
      <c r="I38" s="100">
        <f t="shared" si="3"/>
        <v>-6284546</v>
      </c>
      <c r="J38" s="100">
        <f t="shared" si="3"/>
        <v>14005982</v>
      </c>
      <c r="K38" s="100">
        <f t="shared" si="3"/>
        <v>-5987058</v>
      </c>
      <c r="L38" s="100">
        <f t="shared" si="3"/>
        <v>13841113</v>
      </c>
      <c r="M38" s="100">
        <f t="shared" si="3"/>
        <v>-6380584</v>
      </c>
      <c r="N38" s="100">
        <f t="shared" si="3"/>
        <v>1473471</v>
      </c>
      <c r="O38" s="100">
        <f t="shared" si="3"/>
        <v>-4672952</v>
      </c>
      <c r="P38" s="100">
        <f t="shared" si="3"/>
        <v>-1417881</v>
      </c>
      <c r="Q38" s="100">
        <f t="shared" si="3"/>
        <v>12559461</v>
      </c>
      <c r="R38" s="100">
        <f t="shared" si="3"/>
        <v>6468628</v>
      </c>
      <c r="S38" s="100">
        <f t="shared" si="3"/>
        <v>-8129763</v>
      </c>
      <c r="T38" s="100">
        <f t="shared" si="3"/>
        <v>-2795843</v>
      </c>
      <c r="U38" s="100">
        <f t="shared" si="3"/>
        <v>-6837002</v>
      </c>
      <c r="V38" s="100">
        <f t="shared" si="3"/>
        <v>-17762608</v>
      </c>
      <c r="W38" s="100">
        <f t="shared" si="3"/>
        <v>4185473</v>
      </c>
      <c r="X38" s="100">
        <f t="shared" si="3"/>
        <v>25174270</v>
      </c>
      <c r="Y38" s="100">
        <f t="shared" si="3"/>
        <v>-20988797</v>
      </c>
      <c r="Z38" s="137">
        <f>+IF(X38&lt;&gt;0,+(Y38/X38)*100,0)</f>
        <v>-83.37400448950456</v>
      </c>
      <c r="AA38" s="102">
        <f>+AA17+AA27+AA36</f>
        <v>25174270</v>
      </c>
    </row>
    <row r="39" spans="1:27" ht="12.75">
      <c r="A39" s="249" t="s">
        <v>200</v>
      </c>
      <c r="B39" s="182"/>
      <c r="C39" s="153">
        <v>15032834</v>
      </c>
      <c r="D39" s="153"/>
      <c r="E39" s="99">
        <v>15900000</v>
      </c>
      <c r="F39" s="100">
        <v>15900000</v>
      </c>
      <c r="G39" s="100">
        <v>3078610</v>
      </c>
      <c r="H39" s="100">
        <v>26532339</v>
      </c>
      <c r="I39" s="100">
        <v>23369138</v>
      </c>
      <c r="J39" s="100">
        <v>3078610</v>
      </c>
      <c r="K39" s="100">
        <v>17084592</v>
      </c>
      <c r="L39" s="100">
        <v>11097534</v>
      </c>
      <c r="M39" s="100">
        <v>24938647</v>
      </c>
      <c r="N39" s="100">
        <v>17084592</v>
      </c>
      <c r="O39" s="100">
        <v>18558063</v>
      </c>
      <c r="P39" s="100">
        <v>13885111</v>
      </c>
      <c r="Q39" s="100">
        <v>12467230</v>
      </c>
      <c r="R39" s="100">
        <v>18558063</v>
      </c>
      <c r="S39" s="100">
        <v>25026691</v>
      </c>
      <c r="T39" s="100">
        <v>16896928</v>
      </c>
      <c r="U39" s="100">
        <v>14101085</v>
      </c>
      <c r="V39" s="100">
        <v>25026691</v>
      </c>
      <c r="W39" s="100">
        <v>3078610</v>
      </c>
      <c r="X39" s="100">
        <v>15900000</v>
      </c>
      <c r="Y39" s="100">
        <v>-12821390</v>
      </c>
      <c r="Z39" s="137">
        <v>-80.64</v>
      </c>
      <c r="AA39" s="102">
        <v>15900000</v>
      </c>
    </row>
    <row r="40" spans="1:27" ht="12.75">
      <c r="A40" s="269" t="s">
        <v>201</v>
      </c>
      <c r="B40" s="256"/>
      <c r="C40" s="257">
        <v>3194564</v>
      </c>
      <c r="D40" s="257"/>
      <c r="E40" s="258">
        <v>-35514960</v>
      </c>
      <c r="F40" s="259">
        <v>41074270</v>
      </c>
      <c r="G40" s="259">
        <v>26532339</v>
      </c>
      <c r="H40" s="259">
        <v>23369138</v>
      </c>
      <c r="I40" s="259">
        <v>17084592</v>
      </c>
      <c r="J40" s="259">
        <v>17084592</v>
      </c>
      <c r="K40" s="259">
        <v>11097534</v>
      </c>
      <c r="L40" s="259">
        <v>24938647</v>
      </c>
      <c r="M40" s="259">
        <v>18558063</v>
      </c>
      <c r="N40" s="259">
        <v>18558063</v>
      </c>
      <c r="O40" s="259">
        <v>13885111</v>
      </c>
      <c r="P40" s="259">
        <v>12467230</v>
      </c>
      <c r="Q40" s="259">
        <v>25026691</v>
      </c>
      <c r="R40" s="259">
        <v>13885111</v>
      </c>
      <c r="S40" s="259">
        <v>16896928</v>
      </c>
      <c r="T40" s="259">
        <v>14101085</v>
      </c>
      <c r="U40" s="259">
        <v>7264083</v>
      </c>
      <c r="V40" s="259">
        <v>7264083</v>
      </c>
      <c r="W40" s="259">
        <v>7264083</v>
      </c>
      <c r="X40" s="259">
        <v>41074270</v>
      </c>
      <c r="Y40" s="259">
        <v>-33810187</v>
      </c>
      <c r="Z40" s="260">
        <v>-82.31</v>
      </c>
      <c r="AA40" s="261">
        <v>41074270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16244423</v>
      </c>
      <c r="D5" s="200">
        <f t="shared" si="0"/>
        <v>0</v>
      </c>
      <c r="E5" s="106">
        <f t="shared" si="0"/>
        <v>66806936</v>
      </c>
      <c r="F5" s="106">
        <f t="shared" si="0"/>
        <v>22219295</v>
      </c>
      <c r="G5" s="106">
        <f t="shared" si="0"/>
        <v>209641</v>
      </c>
      <c r="H5" s="106">
        <f t="shared" si="0"/>
        <v>593685</v>
      </c>
      <c r="I5" s="106">
        <f t="shared" si="0"/>
        <v>1186609</v>
      </c>
      <c r="J5" s="106">
        <f t="shared" si="0"/>
        <v>1989935</v>
      </c>
      <c r="K5" s="106">
        <f t="shared" si="0"/>
        <v>2797931</v>
      </c>
      <c r="L5" s="106">
        <f t="shared" si="0"/>
        <v>3334050</v>
      </c>
      <c r="M5" s="106">
        <f t="shared" si="0"/>
        <v>1155362</v>
      </c>
      <c r="N5" s="106">
        <f t="shared" si="0"/>
        <v>7287343</v>
      </c>
      <c r="O5" s="106">
        <f t="shared" si="0"/>
        <v>979304</v>
      </c>
      <c r="P5" s="106">
        <f t="shared" si="0"/>
        <v>606991</v>
      </c>
      <c r="Q5" s="106">
        <f t="shared" si="0"/>
        <v>1540114</v>
      </c>
      <c r="R5" s="106">
        <f t="shared" si="0"/>
        <v>3126409</v>
      </c>
      <c r="S5" s="106">
        <f t="shared" si="0"/>
        <v>2025506</v>
      </c>
      <c r="T5" s="106">
        <f t="shared" si="0"/>
        <v>1459739</v>
      </c>
      <c r="U5" s="106">
        <f t="shared" si="0"/>
        <v>65091</v>
      </c>
      <c r="V5" s="106">
        <f t="shared" si="0"/>
        <v>3550336</v>
      </c>
      <c r="W5" s="106">
        <f t="shared" si="0"/>
        <v>15954023</v>
      </c>
      <c r="X5" s="106">
        <f t="shared" si="0"/>
        <v>22219295</v>
      </c>
      <c r="Y5" s="106">
        <f t="shared" si="0"/>
        <v>-6265272</v>
      </c>
      <c r="Z5" s="201">
        <f>+IF(X5&lt;&gt;0,+(Y5/X5)*100,0)</f>
        <v>-28.19743830756106</v>
      </c>
      <c r="AA5" s="199">
        <f>SUM(AA11:AA18)</f>
        <v>22219295</v>
      </c>
    </row>
    <row r="6" spans="1:27" ht="12.75">
      <c r="A6" s="291" t="s">
        <v>205</v>
      </c>
      <c r="B6" s="142"/>
      <c r="C6" s="62">
        <v>6452173</v>
      </c>
      <c r="D6" s="156"/>
      <c r="E6" s="60">
        <v>50000</v>
      </c>
      <c r="F6" s="60">
        <v>459000</v>
      </c>
      <c r="G6" s="60"/>
      <c r="H6" s="60"/>
      <c r="I6" s="60"/>
      <c r="J6" s="60"/>
      <c r="K6" s="60"/>
      <c r="L6" s="60"/>
      <c r="M6" s="60"/>
      <c r="N6" s="60"/>
      <c r="O6" s="60">
        <v>309992</v>
      </c>
      <c r="P6" s="60"/>
      <c r="Q6" s="60">
        <v>513934</v>
      </c>
      <c r="R6" s="60">
        <v>823926</v>
      </c>
      <c r="S6" s="60">
        <v>316517</v>
      </c>
      <c r="T6" s="60"/>
      <c r="U6" s="60"/>
      <c r="V6" s="60">
        <v>316517</v>
      </c>
      <c r="W6" s="60">
        <v>1140443</v>
      </c>
      <c r="X6" s="60">
        <v>459000</v>
      </c>
      <c r="Y6" s="60">
        <v>681443</v>
      </c>
      <c r="Z6" s="140">
        <v>148.46</v>
      </c>
      <c r="AA6" s="155">
        <v>459000</v>
      </c>
    </row>
    <row r="7" spans="1:27" ht="12.75">
      <c r="A7" s="291" t="s">
        <v>206</v>
      </c>
      <c r="B7" s="142"/>
      <c r="C7" s="62">
        <v>213824</v>
      </c>
      <c r="D7" s="156"/>
      <c r="E7" s="60">
        <v>5432000</v>
      </c>
      <c r="F7" s="60">
        <v>4494916</v>
      </c>
      <c r="G7" s="60"/>
      <c r="H7" s="60">
        <v>256338</v>
      </c>
      <c r="I7" s="60"/>
      <c r="J7" s="60">
        <v>256338</v>
      </c>
      <c r="K7" s="60">
        <v>1019223</v>
      </c>
      <c r="L7" s="60">
        <v>1262868</v>
      </c>
      <c r="M7" s="60">
        <v>465747</v>
      </c>
      <c r="N7" s="60">
        <v>2747838</v>
      </c>
      <c r="O7" s="60"/>
      <c r="P7" s="60">
        <v>133832</v>
      </c>
      <c r="Q7" s="60">
        <v>249481</v>
      </c>
      <c r="R7" s="60">
        <v>383313</v>
      </c>
      <c r="S7" s="60">
        <v>304297</v>
      </c>
      <c r="T7" s="60"/>
      <c r="U7" s="60"/>
      <c r="V7" s="60">
        <v>304297</v>
      </c>
      <c r="W7" s="60">
        <v>3691786</v>
      </c>
      <c r="X7" s="60">
        <v>4494916</v>
      </c>
      <c r="Y7" s="60">
        <v>-803130</v>
      </c>
      <c r="Z7" s="140">
        <v>-17.87</v>
      </c>
      <c r="AA7" s="155">
        <v>4494916</v>
      </c>
    </row>
    <row r="8" spans="1:27" ht="12.75">
      <c r="A8" s="291" t="s">
        <v>207</v>
      </c>
      <c r="B8" s="142"/>
      <c r="C8" s="62"/>
      <c r="D8" s="156"/>
      <c r="E8" s="60">
        <v>600000</v>
      </c>
      <c r="F8" s="60"/>
      <c r="G8" s="60"/>
      <c r="H8" s="60"/>
      <c r="I8" s="60"/>
      <c r="J8" s="60"/>
      <c r="K8" s="60"/>
      <c r="L8" s="60">
        <v>23458</v>
      </c>
      <c r="M8" s="60"/>
      <c r="N8" s="60">
        <v>23458</v>
      </c>
      <c r="O8" s="60"/>
      <c r="P8" s="60"/>
      <c r="Q8" s="60"/>
      <c r="R8" s="60"/>
      <c r="S8" s="60"/>
      <c r="T8" s="60"/>
      <c r="U8" s="60"/>
      <c r="V8" s="60"/>
      <c r="W8" s="60">
        <v>23458</v>
      </c>
      <c r="X8" s="60"/>
      <c r="Y8" s="60">
        <v>23458</v>
      </c>
      <c r="Z8" s="140"/>
      <c r="AA8" s="155"/>
    </row>
    <row r="9" spans="1:27" ht="12.75">
      <c r="A9" s="291" t="s">
        <v>208</v>
      </c>
      <c r="B9" s="142"/>
      <c r="C9" s="62">
        <v>2193577</v>
      </c>
      <c r="D9" s="156"/>
      <c r="E9" s="60">
        <v>53461000</v>
      </c>
      <c r="F9" s="60">
        <v>11209000</v>
      </c>
      <c r="G9" s="60"/>
      <c r="H9" s="60"/>
      <c r="I9" s="60">
        <v>679440</v>
      </c>
      <c r="J9" s="60">
        <v>679440</v>
      </c>
      <c r="K9" s="60">
        <v>1291033</v>
      </c>
      <c r="L9" s="60">
        <v>1858246</v>
      </c>
      <c r="M9" s="60">
        <v>581817</v>
      </c>
      <c r="N9" s="60">
        <v>3731096</v>
      </c>
      <c r="O9" s="60">
        <v>617852</v>
      </c>
      <c r="P9" s="60">
        <v>389734</v>
      </c>
      <c r="Q9" s="60">
        <v>766746</v>
      </c>
      <c r="R9" s="60">
        <v>1774332</v>
      </c>
      <c r="S9" s="60">
        <v>392313</v>
      </c>
      <c r="T9" s="60">
        <v>1438864</v>
      </c>
      <c r="U9" s="60"/>
      <c r="V9" s="60">
        <v>1831177</v>
      </c>
      <c r="W9" s="60">
        <v>8016045</v>
      </c>
      <c r="X9" s="60">
        <v>11209000</v>
      </c>
      <c r="Y9" s="60">
        <v>-3192955</v>
      </c>
      <c r="Z9" s="140">
        <v>-28.49</v>
      </c>
      <c r="AA9" s="155">
        <v>11209000</v>
      </c>
    </row>
    <row r="10" spans="1:27" ht="12.75">
      <c r="A10" s="291" t="s">
        <v>209</v>
      </c>
      <c r="B10" s="142"/>
      <c r="C10" s="62">
        <v>413015</v>
      </c>
      <c r="D10" s="156"/>
      <c r="E10" s="60">
        <v>3401968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9272589</v>
      </c>
      <c r="D11" s="294">
        <f t="shared" si="1"/>
        <v>0</v>
      </c>
      <c r="E11" s="295">
        <f t="shared" si="1"/>
        <v>62944968</v>
      </c>
      <c r="F11" s="295">
        <f t="shared" si="1"/>
        <v>16162916</v>
      </c>
      <c r="G11" s="295">
        <f t="shared" si="1"/>
        <v>0</v>
      </c>
      <c r="H11" s="295">
        <f t="shared" si="1"/>
        <v>256338</v>
      </c>
      <c r="I11" s="295">
        <f t="shared" si="1"/>
        <v>679440</v>
      </c>
      <c r="J11" s="295">
        <f t="shared" si="1"/>
        <v>935778</v>
      </c>
      <c r="K11" s="295">
        <f t="shared" si="1"/>
        <v>2310256</v>
      </c>
      <c r="L11" s="295">
        <f t="shared" si="1"/>
        <v>3144572</v>
      </c>
      <c r="M11" s="295">
        <f t="shared" si="1"/>
        <v>1047564</v>
      </c>
      <c r="N11" s="295">
        <f t="shared" si="1"/>
        <v>6502392</v>
      </c>
      <c r="O11" s="295">
        <f t="shared" si="1"/>
        <v>927844</v>
      </c>
      <c r="P11" s="295">
        <f t="shared" si="1"/>
        <v>523566</v>
      </c>
      <c r="Q11" s="295">
        <f t="shared" si="1"/>
        <v>1530161</v>
      </c>
      <c r="R11" s="295">
        <f t="shared" si="1"/>
        <v>2981571</v>
      </c>
      <c r="S11" s="295">
        <f t="shared" si="1"/>
        <v>1013127</v>
      </c>
      <c r="T11" s="295">
        <f t="shared" si="1"/>
        <v>1438864</v>
      </c>
      <c r="U11" s="295">
        <f t="shared" si="1"/>
        <v>0</v>
      </c>
      <c r="V11" s="295">
        <f t="shared" si="1"/>
        <v>2451991</v>
      </c>
      <c r="W11" s="295">
        <f t="shared" si="1"/>
        <v>12871732</v>
      </c>
      <c r="X11" s="295">
        <f t="shared" si="1"/>
        <v>16162916</v>
      </c>
      <c r="Y11" s="295">
        <f t="shared" si="1"/>
        <v>-3291184</v>
      </c>
      <c r="Z11" s="296">
        <f>+IF(X11&lt;&gt;0,+(Y11/X11)*100,0)</f>
        <v>-20.362563289941</v>
      </c>
      <c r="AA11" s="297">
        <f>SUM(AA6:AA10)</f>
        <v>16162916</v>
      </c>
    </row>
    <row r="12" spans="1:27" ht="12.75">
      <c r="A12" s="298" t="s">
        <v>211</v>
      </c>
      <c r="B12" s="136"/>
      <c r="C12" s="62">
        <v>4366240</v>
      </c>
      <c r="D12" s="156"/>
      <c r="E12" s="60">
        <v>3101887</v>
      </c>
      <c r="F12" s="60">
        <v>2482264</v>
      </c>
      <c r="G12" s="60">
        <v>188303</v>
      </c>
      <c r="H12" s="60"/>
      <c r="I12" s="60"/>
      <c r="J12" s="60">
        <v>188303</v>
      </c>
      <c r="K12" s="60"/>
      <c r="L12" s="60"/>
      <c r="M12" s="60">
        <v>93326</v>
      </c>
      <c r="N12" s="60">
        <v>93326</v>
      </c>
      <c r="O12" s="60"/>
      <c r="P12" s="60"/>
      <c r="Q12" s="60"/>
      <c r="R12" s="60"/>
      <c r="S12" s="60"/>
      <c r="T12" s="60"/>
      <c r="U12" s="60"/>
      <c r="V12" s="60"/>
      <c r="W12" s="60">
        <v>281629</v>
      </c>
      <c r="X12" s="60">
        <v>2482264</v>
      </c>
      <c r="Y12" s="60">
        <v>-2200635</v>
      </c>
      <c r="Z12" s="140">
        <v>-88.65</v>
      </c>
      <c r="AA12" s="155">
        <v>2482264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2605594</v>
      </c>
      <c r="D15" s="156"/>
      <c r="E15" s="60">
        <v>558081</v>
      </c>
      <c r="F15" s="60">
        <v>3574115</v>
      </c>
      <c r="G15" s="60">
        <v>21338</v>
      </c>
      <c r="H15" s="60">
        <v>337347</v>
      </c>
      <c r="I15" s="60">
        <v>507169</v>
      </c>
      <c r="J15" s="60">
        <v>865854</v>
      </c>
      <c r="K15" s="60">
        <v>487675</v>
      </c>
      <c r="L15" s="60">
        <v>189478</v>
      </c>
      <c r="M15" s="60">
        <v>14472</v>
      </c>
      <c r="N15" s="60">
        <v>691625</v>
      </c>
      <c r="O15" s="60">
        <v>51460</v>
      </c>
      <c r="P15" s="60">
        <v>82926</v>
      </c>
      <c r="Q15" s="60">
        <v>9953</v>
      </c>
      <c r="R15" s="60">
        <v>144339</v>
      </c>
      <c r="S15" s="60">
        <v>1012379</v>
      </c>
      <c r="T15" s="60">
        <v>20875</v>
      </c>
      <c r="U15" s="60">
        <v>65091</v>
      </c>
      <c r="V15" s="60">
        <v>1098345</v>
      </c>
      <c r="W15" s="60">
        <v>2800163</v>
      </c>
      <c r="X15" s="60">
        <v>3574115</v>
      </c>
      <c r="Y15" s="60">
        <v>-773952</v>
      </c>
      <c r="Z15" s="140">
        <v>-21.65</v>
      </c>
      <c r="AA15" s="155">
        <v>3574115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202000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>
        <v>499</v>
      </c>
      <c r="Q18" s="82"/>
      <c r="R18" s="82">
        <v>499</v>
      </c>
      <c r="S18" s="82"/>
      <c r="T18" s="82"/>
      <c r="U18" s="82"/>
      <c r="V18" s="82"/>
      <c r="W18" s="82">
        <v>499</v>
      </c>
      <c r="X18" s="82"/>
      <c r="Y18" s="82">
        <v>499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6452173</v>
      </c>
      <c r="D36" s="156">
        <f t="shared" si="4"/>
        <v>0</v>
      </c>
      <c r="E36" s="60">
        <f t="shared" si="4"/>
        <v>50000</v>
      </c>
      <c r="F36" s="60">
        <f t="shared" si="4"/>
        <v>459000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309992</v>
      </c>
      <c r="P36" s="60">
        <f t="shared" si="4"/>
        <v>0</v>
      </c>
      <c r="Q36" s="60">
        <f t="shared" si="4"/>
        <v>513934</v>
      </c>
      <c r="R36" s="60">
        <f t="shared" si="4"/>
        <v>823926</v>
      </c>
      <c r="S36" s="60">
        <f t="shared" si="4"/>
        <v>316517</v>
      </c>
      <c r="T36" s="60">
        <f t="shared" si="4"/>
        <v>0</v>
      </c>
      <c r="U36" s="60">
        <f t="shared" si="4"/>
        <v>0</v>
      </c>
      <c r="V36" s="60">
        <f t="shared" si="4"/>
        <v>316517</v>
      </c>
      <c r="W36" s="60">
        <f t="shared" si="4"/>
        <v>1140443</v>
      </c>
      <c r="X36" s="60">
        <f t="shared" si="4"/>
        <v>459000</v>
      </c>
      <c r="Y36" s="60">
        <f t="shared" si="4"/>
        <v>681443</v>
      </c>
      <c r="Z36" s="140">
        <f aca="true" t="shared" si="5" ref="Z36:Z49">+IF(X36&lt;&gt;0,+(Y36/X36)*100,0)</f>
        <v>148.46252723311545</v>
      </c>
      <c r="AA36" s="155">
        <f>AA6+AA21</f>
        <v>459000</v>
      </c>
    </row>
    <row r="37" spans="1:27" ht="12.75">
      <c r="A37" s="291" t="s">
        <v>206</v>
      </c>
      <c r="B37" s="142"/>
      <c r="C37" s="62">
        <f t="shared" si="4"/>
        <v>213824</v>
      </c>
      <c r="D37" s="156">
        <f t="shared" si="4"/>
        <v>0</v>
      </c>
      <c r="E37" s="60">
        <f t="shared" si="4"/>
        <v>5432000</v>
      </c>
      <c r="F37" s="60">
        <f t="shared" si="4"/>
        <v>4494916</v>
      </c>
      <c r="G37" s="60">
        <f t="shared" si="4"/>
        <v>0</v>
      </c>
      <c r="H37" s="60">
        <f t="shared" si="4"/>
        <v>256338</v>
      </c>
      <c r="I37" s="60">
        <f t="shared" si="4"/>
        <v>0</v>
      </c>
      <c r="J37" s="60">
        <f t="shared" si="4"/>
        <v>256338</v>
      </c>
      <c r="K37" s="60">
        <f t="shared" si="4"/>
        <v>1019223</v>
      </c>
      <c r="L37" s="60">
        <f t="shared" si="4"/>
        <v>1262868</v>
      </c>
      <c r="M37" s="60">
        <f t="shared" si="4"/>
        <v>465747</v>
      </c>
      <c r="N37" s="60">
        <f t="shared" si="4"/>
        <v>2747838</v>
      </c>
      <c r="O37" s="60">
        <f t="shared" si="4"/>
        <v>0</v>
      </c>
      <c r="P37" s="60">
        <f t="shared" si="4"/>
        <v>133832</v>
      </c>
      <c r="Q37" s="60">
        <f t="shared" si="4"/>
        <v>249481</v>
      </c>
      <c r="R37" s="60">
        <f t="shared" si="4"/>
        <v>383313</v>
      </c>
      <c r="S37" s="60">
        <f t="shared" si="4"/>
        <v>304297</v>
      </c>
      <c r="T37" s="60">
        <f t="shared" si="4"/>
        <v>0</v>
      </c>
      <c r="U37" s="60">
        <f t="shared" si="4"/>
        <v>0</v>
      </c>
      <c r="V37" s="60">
        <f t="shared" si="4"/>
        <v>304297</v>
      </c>
      <c r="W37" s="60">
        <f t="shared" si="4"/>
        <v>3691786</v>
      </c>
      <c r="X37" s="60">
        <f t="shared" si="4"/>
        <v>4494916</v>
      </c>
      <c r="Y37" s="60">
        <f t="shared" si="4"/>
        <v>-803130</v>
      </c>
      <c r="Z37" s="140">
        <f t="shared" si="5"/>
        <v>-17.8675196599892</v>
      </c>
      <c r="AA37" s="155">
        <f>AA7+AA22</f>
        <v>4494916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600000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23458</v>
      </c>
      <c r="M38" s="60">
        <f t="shared" si="4"/>
        <v>0</v>
      </c>
      <c r="N38" s="60">
        <f t="shared" si="4"/>
        <v>23458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23458</v>
      </c>
      <c r="X38" s="60">
        <f t="shared" si="4"/>
        <v>0</v>
      </c>
      <c r="Y38" s="60">
        <f t="shared" si="4"/>
        <v>23458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2193577</v>
      </c>
      <c r="D39" s="156">
        <f t="shared" si="4"/>
        <v>0</v>
      </c>
      <c r="E39" s="60">
        <f t="shared" si="4"/>
        <v>53461000</v>
      </c>
      <c r="F39" s="60">
        <f t="shared" si="4"/>
        <v>11209000</v>
      </c>
      <c r="G39" s="60">
        <f t="shared" si="4"/>
        <v>0</v>
      </c>
      <c r="H39" s="60">
        <f t="shared" si="4"/>
        <v>0</v>
      </c>
      <c r="I39" s="60">
        <f t="shared" si="4"/>
        <v>679440</v>
      </c>
      <c r="J39" s="60">
        <f t="shared" si="4"/>
        <v>679440</v>
      </c>
      <c r="K39" s="60">
        <f t="shared" si="4"/>
        <v>1291033</v>
      </c>
      <c r="L39" s="60">
        <f t="shared" si="4"/>
        <v>1858246</v>
      </c>
      <c r="M39" s="60">
        <f t="shared" si="4"/>
        <v>581817</v>
      </c>
      <c r="N39" s="60">
        <f t="shared" si="4"/>
        <v>3731096</v>
      </c>
      <c r="O39" s="60">
        <f t="shared" si="4"/>
        <v>617852</v>
      </c>
      <c r="P39" s="60">
        <f t="shared" si="4"/>
        <v>389734</v>
      </c>
      <c r="Q39" s="60">
        <f t="shared" si="4"/>
        <v>766746</v>
      </c>
      <c r="R39" s="60">
        <f t="shared" si="4"/>
        <v>1774332</v>
      </c>
      <c r="S39" s="60">
        <f t="shared" si="4"/>
        <v>392313</v>
      </c>
      <c r="T39" s="60">
        <f t="shared" si="4"/>
        <v>1438864</v>
      </c>
      <c r="U39" s="60">
        <f t="shared" si="4"/>
        <v>0</v>
      </c>
      <c r="V39" s="60">
        <f t="shared" si="4"/>
        <v>1831177</v>
      </c>
      <c r="W39" s="60">
        <f t="shared" si="4"/>
        <v>8016045</v>
      </c>
      <c r="X39" s="60">
        <f t="shared" si="4"/>
        <v>11209000</v>
      </c>
      <c r="Y39" s="60">
        <f t="shared" si="4"/>
        <v>-3192955</v>
      </c>
      <c r="Z39" s="140">
        <f t="shared" si="5"/>
        <v>-28.485636542064412</v>
      </c>
      <c r="AA39" s="155">
        <f>AA9+AA24</f>
        <v>11209000</v>
      </c>
    </row>
    <row r="40" spans="1:27" ht="12.75">
      <c r="A40" s="291" t="s">
        <v>209</v>
      </c>
      <c r="B40" s="142"/>
      <c r="C40" s="62">
        <f t="shared" si="4"/>
        <v>413015</v>
      </c>
      <c r="D40" s="156">
        <f t="shared" si="4"/>
        <v>0</v>
      </c>
      <c r="E40" s="60">
        <f t="shared" si="4"/>
        <v>3401968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9272589</v>
      </c>
      <c r="D41" s="294">
        <f t="shared" si="6"/>
        <v>0</v>
      </c>
      <c r="E41" s="295">
        <f t="shared" si="6"/>
        <v>62944968</v>
      </c>
      <c r="F41" s="295">
        <f t="shared" si="6"/>
        <v>16162916</v>
      </c>
      <c r="G41" s="295">
        <f t="shared" si="6"/>
        <v>0</v>
      </c>
      <c r="H41" s="295">
        <f t="shared" si="6"/>
        <v>256338</v>
      </c>
      <c r="I41" s="295">
        <f t="shared" si="6"/>
        <v>679440</v>
      </c>
      <c r="J41" s="295">
        <f t="shared" si="6"/>
        <v>935778</v>
      </c>
      <c r="K41" s="295">
        <f t="shared" si="6"/>
        <v>2310256</v>
      </c>
      <c r="L41" s="295">
        <f t="shared" si="6"/>
        <v>3144572</v>
      </c>
      <c r="M41" s="295">
        <f t="shared" si="6"/>
        <v>1047564</v>
      </c>
      <c r="N41" s="295">
        <f t="shared" si="6"/>
        <v>6502392</v>
      </c>
      <c r="O41" s="295">
        <f t="shared" si="6"/>
        <v>927844</v>
      </c>
      <c r="P41" s="295">
        <f t="shared" si="6"/>
        <v>523566</v>
      </c>
      <c r="Q41" s="295">
        <f t="shared" si="6"/>
        <v>1530161</v>
      </c>
      <c r="R41" s="295">
        <f t="shared" si="6"/>
        <v>2981571</v>
      </c>
      <c r="S41" s="295">
        <f t="shared" si="6"/>
        <v>1013127</v>
      </c>
      <c r="T41" s="295">
        <f t="shared" si="6"/>
        <v>1438864</v>
      </c>
      <c r="U41" s="295">
        <f t="shared" si="6"/>
        <v>0</v>
      </c>
      <c r="V41" s="295">
        <f t="shared" si="6"/>
        <v>2451991</v>
      </c>
      <c r="W41" s="295">
        <f t="shared" si="6"/>
        <v>12871732</v>
      </c>
      <c r="X41" s="295">
        <f t="shared" si="6"/>
        <v>16162916</v>
      </c>
      <c r="Y41" s="295">
        <f t="shared" si="6"/>
        <v>-3291184</v>
      </c>
      <c r="Z41" s="296">
        <f t="shared" si="5"/>
        <v>-20.362563289941</v>
      </c>
      <c r="AA41" s="297">
        <f>SUM(AA36:AA40)</f>
        <v>16162916</v>
      </c>
    </row>
    <row r="42" spans="1:27" ht="12.75">
      <c r="A42" s="298" t="s">
        <v>211</v>
      </c>
      <c r="B42" s="136"/>
      <c r="C42" s="95">
        <f aca="true" t="shared" si="7" ref="C42:Y48">C12+C27</f>
        <v>4366240</v>
      </c>
      <c r="D42" s="129">
        <f t="shared" si="7"/>
        <v>0</v>
      </c>
      <c r="E42" s="54">
        <f t="shared" si="7"/>
        <v>3101887</v>
      </c>
      <c r="F42" s="54">
        <f t="shared" si="7"/>
        <v>2482264</v>
      </c>
      <c r="G42" s="54">
        <f t="shared" si="7"/>
        <v>188303</v>
      </c>
      <c r="H42" s="54">
        <f t="shared" si="7"/>
        <v>0</v>
      </c>
      <c r="I42" s="54">
        <f t="shared" si="7"/>
        <v>0</v>
      </c>
      <c r="J42" s="54">
        <f t="shared" si="7"/>
        <v>188303</v>
      </c>
      <c r="K42" s="54">
        <f t="shared" si="7"/>
        <v>0</v>
      </c>
      <c r="L42" s="54">
        <f t="shared" si="7"/>
        <v>0</v>
      </c>
      <c r="M42" s="54">
        <f t="shared" si="7"/>
        <v>93326</v>
      </c>
      <c r="N42" s="54">
        <f t="shared" si="7"/>
        <v>93326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281629</v>
      </c>
      <c r="X42" s="54">
        <f t="shared" si="7"/>
        <v>2482264</v>
      </c>
      <c r="Y42" s="54">
        <f t="shared" si="7"/>
        <v>-2200635</v>
      </c>
      <c r="Z42" s="184">
        <f t="shared" si="5"/>
        <v>-88.65434941650042</v>
      </c>
      <c r="AA42" s="130">
        <f aca="true" t="shared" si="8" ref="AA42:AA48">AA12+AA27</f>
        <v>2482264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2605594</v>
      </c>
      <c r="D45" s="129">
        <f t="shared" si="7"/>
        <v>0</v>
      </c>
      <c r="E45" s="54">
        <f t="shared" si="7"/>
        <v>558081</v>
      </c>
      <c r="F45" s="54">
        <f t="shared" si="7"/>
        <v>3574115</v>
      </c>
      <c r="G45" s="54">
        <f t="shared" si="7"/>
        <v>21338</v>
      </c>
      <c r="H45" s="54">
        <f t="shared" si="7"/>
        <v>337347</v>
      </c>
      <c r="I45" s="54">
        <f t="shared" si="7"/>
        <v>507169</v>
      </c>
      <c r="J45" s="54">
        <f t="shared" si="7"/>
        <v>865854</v>
      </c>
      <c r="K45" s="54">
        <f t="shared" si="7"/>
        <v>487675</v>
      </c>
      <c r="L45" s="54">
        <f t="shared" si="7"/>
        <v>189478</v>
      </c>
      <c r="M45" s="54">
        <f t="shared" si="7"/>
        <v>14472</v>
      </c>
      <c r="N45" s="54">
        <f t="shared" si="7"/>
        <v>691625</v>
      </c>
      <c r="O45" s="54">
        <f t="shared" si="7"/>
        <v>51460</v>
      </c>
      <c r="P45" s="54">
        <f t="shared" si="7"/>
        <v>82926</v>
      </c>
      <c r="Q45" s="54">
        <f t="shared" si="7"/>
        <v>9953</v>
      </c>
      <c r="R45" s="54">
        <f t="shared" si="7"/>
        <v>144339</v>
      </c>
      <c r="S45" s="54">
        <f t="shared" si="7"/>
        <v>1012379</v>
      </c>
      <c r="T45" s="54">
        <f t="shared" si="7"/>
        <v>20875</v>
      </c>
      <c r="U45" s="54">
        <f t="shared" si="7"/>
        <v>65091</v>
      </c>
      <c r="V45" s="54">
        <f t="shared" si="7"/>
        <v>1098345</v>
      </c>
      <c r="W45" s="54">
        <f t="shared" si="7"/>
        <v>2800163</v>
      </c>
      <c r="X45" s="54">
        <f t="shared" si="7"/>
        <v>3574115</v>
      </c>
      <c r="Y45" s="54">
        <f t="shared" si="7"/>
        <v>-773952</v>
      </c>
      <c r="Z45" s="184">
        <f t="shared" si="5"/>
        <v>-21.654367584702786</v>
      </c>
      <c r="AA45" s="130">
        <f t="shared" si="8"/>
        <v>3574115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202000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499</v>
      </c>
      <c r="Q48" s="54">
        <f t="shared" si="7"/>
        <v>0</v>
      </c>
      <c r="R48" s="54">
        <f t="shared" si="7"/>
        <v>499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499</v>
      </c>
      <c r="X48" s="54">
        <f t="shared" si="7"/>
        <v>0</v>
      </c>
      <c r="Y48" s="54">
        <f t="shared" si="7"/>
        <v>499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16244423</v>
      </c>
      <c r="D49" s="218">
        <f t="shared" si="9"/>
        <v>0</v>
      </c>
      <c r="E49" s="220">
        <f t="shared" si="9"/>
        <v>66806936</v>
      </c>
      <c r="F49" s="220">
        <f t="shared" si="9"/>
        <v>22219295</v>
      </c>
      <c r="G49" s="220">
        <f t="shared" si="9"/>
        <v>209641</v>
      </c>
      <c r="H49" s="220">
        <f t="shared" si="9"/>
        <v>593685</v>
      </c>
      <c r="I49" s="220">
        <f t="shared" si="9"/>
        <v>1186609</v>
      </c>
      <c r="J49" s="220">
        <f t="shared" si="9"/>
        <v>1989935</v>
      </c>
      <c r="K49" s="220">
        <f t="shared" si="9"/>
        <v>2797931</v>
      </c>
      <c r="L49" s="220">
        <f t="shared" si="9"/>
        <v>3334050</v>
      </c>
      <c r="M49" s="220">
        <f t="shared" si="9"/>
        <v>1155362</v>
      </c>
      <c r="N49" s="220">
        <f t="shared" si="9"/>
        <v>7287343</v>
      </c>
      <c r="O49" s="220">
        <f t="shared" si="9"/>
        <v>979304</v>
      </c>
      <c r="P49" s="220">
        <f t="shared" si="9"/>
        <v>606991</v>
      </c>
      <c r="Q49" s="220">
        <f t="shared" si="9"/>
        <v>1540114</v>
      </c>
      <c r="R49" s="220">
        <f t="shared" si="9"/>
        <v>3126409</v>
      </c>
      <c r="S49" s="220">
        <f t="shared" si="9"/>
        <v>2025506</v>
      </c>
      <c r="T49" s="220">
        <f t="shared" si="9"/>
        <v>1459739</v>
      </c>
      <c r="U49" s="220">
        <f t="shared" si="9"/>
        <v>65091</v>
      </c>
      <c r="V49" s="220">
        <f t="shared" si="9"/>
        <v>3550336</v>
      </c>
      <c r="W49" s="220">
        <f t="shared" si="9"/>
        <v>15954023</v>
      </c>
      <c r="X49" s="220">
        <f t="shared" si="9"/>
        <v>22219295</v>
      </c>
      <c r="Y49" s="220">
        <f t="shared" si="9"/>
        <v>-6265272</v>
      </c>
      <c r="Z49" s="221">
        <f t="shared" si="5"/>
        <v>-28.19743830756106</v>
      </c>
      <c r="AA49" s="222">
        <f>SUM(AA41:AA48)</f>
        <v>22219295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5801000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5801000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5801025</v>
      </c>
      <c r="F68" s="60"/>
      <c r="G68" s="60">
        <v>74783</v>
      </c>
      <c r="H68" s="60">
        <v>97781</v>
      </c>
      <c r="I68" s="60">
        <v>29626</v>
      </c>
      <c r="J68" s="60">
        <v>202190</v>
      </c>
      <c r="K68" s="60">
        <v>94785</v>
      </c>
      <c r="L68" s="60">
        <v>304199</v>
      </c>
      <c r="M68" s="60">
        <v>87948</v>
      </c>
      <c r="N68" s="60">
        <v>486932</v>
      </c>
      <c r="O68" s="60">
        <v>227836</v>
      </c>
      <c r="P68" s="60">
        <v>1635</v>
      </c>
      <c r="Q68" s="60">
        <v>33008</v>
      </c>
      <c r="R68" s="60">
        <v>262479</v>
      </c>
      <c r="S68" s="60">
        <v>35791</v>
      </c>
      <c r="T68" s="60">
        <v>12522</v>
      </c>
      <c r="U68" s="60">
        <v>104402</v>
      </c>
      <c r="V68" s="60">
        <v>152715</v>
      </c>
      <c r="W68" s="60">
        <v>1104316</v>
      </c>
      <c r="X68" s="60"/>
      <c r="Y68" s="60">
        <v>1104316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5801025</v>
      </c>
      <c r="F69" s="220">
        <f t="shared" si="12"/>
        <v>0</v>
      </c>
      <c r="G69" s="220">
        <f t="shared" si="12"/>
        <v>74783</v>
      </c>
      <c r="H69" s="220">
        <f t="shared" si="12"/>
        <v>97781</v>
      </c>
      <c r="I69" s="220">
        <f t="shared" si="12"/>
        <v>29626</v>
      </c>
      <c r="J69" s="220">
        <f t="shared" si="12"/>
        <v>202190</v>
      </c>
      <c r="K69" s="220">
        <f t="shared" si="12"/>
        <v>94785</v>
      </c>
      <c r="L69" s="220">
        <f t="shared" si="12"/>
        <v>304199</v>
      </c>
      <c r="M69" s="220">
        <f t="shared" si="12"/>
        <v>87948</v>
      </c>
      <c r="N69" s="220">
        <f t="shared" si="12"/>
        <v>486932</v>
      </c>
      <c r="O69" s="220">
        <f t="shared" si="12"/>
        <v>227836</v>
      </c>
      <c r="P69" s="220">
        <f t="shared" si="12"/>
        <v>1635</v>
      </c>
      <c r="Q69" s="220">
        <f t="shared" si="12"/>
        <v>33008</v>
      </c>
      <c r="R69" s="220">
        <f t="shared" si="12"/>
        <v>262479</v>
      </c>
      <c r="S69" s="220">
        <f t="shared" si="12"/>
        <v>35791</v>
      </c>
      <c r="T69" s="220">
        <f t="shared" si="12"/>
        <v>12522</v>
      </c>
      <c r="U69" s="220">
        <f t="shared" si="12"/>
        <v>104402</v>
      </c>
      <c r="V69" s="220">
        <f t="shared" si="12"/>
        <v>152715</v>
      </c>
      <c r="W69" s="220">
        <f t="shared" si="12"/>
        <v>1104316</v>
      </c>
      <c r="X69" s="220">
        <f t="shared" si="12"/>
        <v>0</v>
      </c>
      <c r="Y69" s="220">
        <f t="shared" si="12"/>
        <v>1104316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9272589</v>
      </c>
      <c r="D5" s="357">
        <f t="shared" si="0"/>
        <v>0</v>
      </c>
      <c r="E5" s="356">
        <f t="shared" si="0"/>
        <v>62944968</v>
      </c>
      <c r="F5" s="358">
        <f t="shared" si="0"/>
        <v>16162916</v>
      </c>
      <c r="G5" s="358">
        <f t="shared" si="0"/>
        <v>0</v>
      </c>
      <c r="H5" s="356">
        <f t="shared" si="0"/>
        <v>256338</v>
      </c>
      <c r="I5" s="356">
        <f t="shared" si="0"/>
        <v>679440</v>
      </c>
      <c r="J5" s="358">
        <f t="shared" si="0"/>
        <v>935778</v>
      </c>
      <c r="K5" s="358">
        <f t="shared" si="0"/>
        <v>2310256</v>
      </c>
      <c r="L5" s="356">
        <f t="shared" si="0"/>
        <v>3144572</v>
      </c>
      <c r="M5" s="356">
        <f t="shared" si="0"/>
        <v>1047564</v>
      </c>
      <c r="N5" s="358">
        <f t="shared" si="0"/>
        <v>6502392</v>
      </c>
      <c r="O5" s="358">
        <f t="shared" si="0"/>
        <v>927844</v>
      </c>
      <c r="P5" s="356">
        <f t="shared" si="0"/>
        <v>523566</v>
      </c>
      <c r="Q5" s="356">
        <f t="shared" si="0"/>
        <v>1530161</v>
      </c>
      <c r="R5" s="358">
        <f t="shared" si="0"/>
        <v>2981571</v>
      </c>
      <c r="S5" s="358">
        <f t="shared" si="0"/>
        <v>1013127</v>
      </c>
      <c r="T5" s="356">
        <f t="shared" si="0"/>
        <v>1438864</v>
      </c>
      <c r="U5" s="356">
        <f t="shared" si="0"/>
        <v>0</v>
      </c>
      <c r="V5" s="358">
        <f t="shared" si="0"/>
        <v>2451991</v>
      </c>
      <c r="W5" s="358">
        <f t="shared" si="0"/>
        <v>12871732</v>
      </c>
      <c r="X5" s="356">
        <f t="shared" si="0"/>
        <v>16162916</v>
      </c>
      <c r="Y5" s="358">
        <f t="shared" si="0"/>
        <v>-3291184</v>
      </c>
      <c r="Z5" s="359">
        <f>+IF(X5&lt;&gt;0,+(Y5/X5)*100,0)</f>
        <v>-20.362563289941</v>
      </c>
      <c r="AA5" s="360">
        <f>+AA6+AA8+AA11+AA13+AA15</f>
        <v>16162916</v>
      </c>
    </row>
    <row r="6" spans="1:27" ht="12.75">
      <c r="A6" s="361" t="s">
        <v>205</v>
      </c>
      <c r="B6" s="142"/>
      <c r="C6" s="60">
        <f>+C7</f>
        <v>6452173</v>
      </c>
      <c r="D6" s="340">
        <f aca="true" t="shared" si="1" ref="D6:AA6">+D7</f>
        <v>0</v>
      </c>
      <c r="E6" s="60">
        <f t="shared" si="1"/>
        <v>50000</v>
      </c>
      <c r="F6" s="59">
        <f t="shared" si="1"/>
        <v>459000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309992</v>
      </c>
      <c r="P6" s="60">
        <f t="shared" si="1"/>
        <v>0</v>
      </c>
      <c r="Q6" s="60">
        <f t="shared" si="1"/>
        <v>513934</v>
      </c>
      <c r="R6" s="59">
        <f t="shared" si="1"/>
        <v>823926</v>
      </c>
      <c r="S6" s="59">
        <f t="shared" si="1"/>
        <v>316517</v>
      </c>
      <c r="T6" s="60">
        <f t="shared" si="1"/>
        <v>0</v>
      </c>
      <c r="U6" s="60">
        <f t="shared" si="1"/>
        <v>0</v>
      </c>
      <c r="V6" s="59">
        <f t="shared" si="1"/>
        <v>316517</v>
      </c>
      <c r="W6" s="59">
        <f t="shared" si="1"/>
        <v>1140443</v>
      </c>
      <c r="X6" s="60">
        <f t="shared" si="1"/>
        <v>459000</v>
      </c>
      <c r="Y6" s="59">
        <f t="shared" si="1"/>
        <v>681443</v>
      </c>
      <c r="Z6" s="61">
        <f>+IF(X6&lt;&gt;0,+(Y6/X6)*100,0)</f>
        <v>148.46252723311545</v>
      </c>
      <c r="AA6" s="62">
        <f t="shared" si="1"/>
        <v>459000</v>
      </c>
    </row>
    <row r="7" spans="1:27" ht="12.75">
      <c r="A7" s="291" t="s">
        <v>229</v>
      </c>
      <c r="B7" s="142"/>
      <c r="C7" s="60">
        <v>6452173</v>
      </c>
      <c r="D7" s="340"/>
      <c r="E7" s="60">
        <v>50000</v>
      </c>
      <c r="F7" s="59">
        <v>459000</v>
      </c>
      <c r="G7" s="59"/>
      <c r="H7" s="60"/>
      <c r="I7" s="60"/>
      <c r="J7" s="59"/>
      <c r="K7" s="59"/>
      <c r="L7" s="60"/>
      <c r="M7" s="60"/>
      <c r="N7" s="59"/>
      <c r="O7" s="59">
        <v>309992</v>
      </c>
      <c r="P7" s="60"/>
      <c r="Q7" s="60">
        <v>513934</v>
      </c>
      <c r="R7" s="59">
        <v>823926</v>
      </c>
      <c r="S7" s="59">
        <v>316517</v>
      </c>
      <c r="T7" s="60"/>
      <c r="U7" s="60"/>
      <c r="V7" s="59">
        <v>316517</v>
      </c>
      <c r="W7" s="59">
        <v>1140443</v>
      </c>
      <c r="X7" s="60">
        <v>459000</v>
      </c>
      <c r="Y7" s="59">
        <v>681443</v>
      </c>
      <c r="Z7" s="61">
        <v>148.46</v>
      </c>
      <c r="AA7" s="62">
        <v>459000</v>
      </c>
    </row>
    <row r="8" spans="1:27" ht="12.75">
      <c r="A8" s="361" t="s">
        <v>206</v>
      </c>
      <c r="B8" s="142"/>
      <c r="C8" s="60">
        <f aca="true" t="shared" si="2" ref="C8:Y8">SUM(C9:C10)</f>
        <v>213824</v>
      </c>
      <c r="D8" s="340">
        <f t="shared" si="2"/>
        <v>0</v>
      </c>
      <c r="E8" s="60">
        <f t="shared" si="2"/>
        <v>5432000</v>
      </c>
      <c r="F8" s="59">
        <f t="shared" si="2"/>
        <v>4494916</v>
      </c>
      <c r="G8" s="59">
        <f t="shared" si="2"/>
        <v>0</v>
      </c>
      <c r="H8" s="60">
        <f t="shared" si="2"/>
        <v>256338</v>
      </c>
      <c r="I8" s="60">
        <f t="shared" si="2"/>
        <v>0</v>
      </c>
      <c r="J8" s="59">
        <f t="shared" si="2"/>
        <v>256338</v>
      </c>
      <c r="K8" s="59">
        <f t="shared" si="2"/>
        <v>1019223</v>
      </c>
      <c r="L8" s="60">
        <f t="shared" si="2"/>
        <v>1262868</v>
      </c>
      <c r="M8" s="60">
        <f t="shared" si="2"/>
        <v>465747</v>
      </c>
      <c r="N8" s="59">
        <f t="shared" si="2"/>
        <v>2747838</v>
      </c>
      <c r="O8" s="59">
        <f t="shared" si="2"/>
        <v>0</v>
      </c>
      <c r="P8" s="60">
        <f t="shared" si="2"/>
        <v>133832</v>
      </c>
      <c r="Q8" s="60">
        <f t="shared" si="2"/>
        <v>249481</v>
      </c>
      <c r="R8" s="59">
        <f t="shared" si="2"/>
        <v>383313</v>
      </c>
      <c r="S8" s="59">
        <f t="shared" si="2"/>
        <v>304297</v>
      </c>
      <c r="T8" s="60">
        <f t="shared" si="2"/>
        <v>0</v>
      </c>
      <c r="U8" s="60">
        <f t="shared" si="2"/>
        <v>0</v>
      </c>
      <c r="V8" s="59">
        <f t="shared" si="2"/>
        <v>304297</v>
      </c>
      <c r="W8" s="59">
        <f t="shared" si="2"/>
        <v>3691786</v>
      </c>
      <c r="X8" s="60">
        <f t="shared" si="2"/>
        <v>4494916</v>
      </c>
      <c r="Y8" s="59">
        <f t="shared" si="2"/>
        <v>-803130</v>
      </c>
      <c r="Z8" s="61">
        <f>+IF(X8&lt;&gt;0,+(Y8/X8)*100,0)</f>
        <v>-17.8675196599892</v>
      </c>
      <c r="AA8" s="62">
        <f>SUM(AA9:AA10)</f>
        <v>4494916</v>
      </c>
    </row>
    <row r="9" spans="1:27" ht="12.75">
      <c r="A9" s="291" t="s">
        <v>230</v>
      </c>
      <c r="B9" s="142"/>
      <c r="C9" s="60"/>
      <c r="D9" s="340"/>
      <c r="E9" s="60">
        <v>1525084</v>
      </c>
      <c r="F9" s="59">
        <v>4494916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304297</v>
      </c>
      <c r="T9" s="60"/>
      <c r="U9" s="60"/>
      <c r="V9" s="59">
        <v>304297</v>
      </c>
      <c r="W9" s="59">
        <v>304297</v>
      </c>
      <c r="X9" s="60">
        <v>4494916</v>
      </c>
      <c r="Y9" s="59">
        <v>-4190619</v>
      </c>
      <c r="Z9" s="61">
        <v>-93.23</v>
      </c>
      <c r="AA9" s="62">
        <v>4494916</v>
      </c>
    </row>
    <row r="10" spans="1:27" ht="12.75">
      <c r="A10" s="291" t="s">
        <v>231</v>
      </c>
      <c r="B10" s="142"/>
      <c r="C10" s="60">
        <v>213824</v>
      </c>
      <c r="D10" s="340"/>
      <c r="E10" s="60">
        <v>3906916</v>
      </c>
      <c r="F10" s="59"/>
      <c r="G10" s="59"/>
      <c r="H10" s="60">
        <v>256338</v>
      </c>
      <c r="I10" s="60"/>
      <c r="J10" s="59">
        <v>256338</v>
      </c>
      <c r="K10" s="59">
        <v>1019223</v>
      </c>
      <c r="L10" s="60">
        <v>1262868</v>
      </c>
      <c r="M10" s="60">
        <v>465747</v>
      </c>
      <c r="N10" s="59">
        <v>2747838</v>
      </c>
      <c r="O10" s="59"/>
      <c r="P10" s="60">
        <v>133832</v>
      </c>
      <c r="Q10" s="60">
        <v>249481</v>
      </c>
      <c r="R10" s="59">
        <v>383313</v>
      </c>
      <c r="S10" s="59"/>
      <c r="T10" s="60"/>
      <c r="U10" s="60"/>
      <c r="V10" s="59"/>
      <c r="W10" s="59">
        <v>3387489</v>
      </c>
      <c r="X10" s="60"/>
      <c r="Y10" s="59">
        <v>3387489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23458</v>
      </c>
      <c r="M11" s="362">
        <f t="shared" si="3"/>
        <v>0</v>
      </c>
      <c r="N11" s="364">
        <f t="shared" si="3"/>
        <v>23458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23458</v>
      </c>
      <c r="X11" s="362">
        <f t="shared" si="3"/>
        <v>0</v>
      </c>
      <c r="Y11" s="364">
        <f t="shared" si="3"/>
        <v>23458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600000</v>
      </c>
      <c r="F12" s="59"/>
      <c r="G12" s="59"/>
      <c r="H12" s="60"/>
      <c r="I12" s="60"/>
      <c r="J12" s="59"/>
      <c r="K12" s="59"/>
      <c r="L12" s="60">
        <v>23458</v>
      </c>
      <c r="M12" s="60"/>
      <c r="N12" s="59">
        <v>23458</v>
      </c>
      <c r="O12" s="59"/>
      <c r="P12" s="60"/>
      <c r="Q12" s="60"/>
      <c r="R12" s="59"/>
      <c r="S12" s="59"/>
      <c r="T12" s="60"/>
      <c r="U12" s="60"/>
      <c r="V12" s="59"/>
      <c r="W12" s="59">
        <v>23458</v>
      </c>
      <c r="X12" s="60"/>
      <c r="Y12" s="59">
        <v>23458</v>
      </c>
      <c r="Z12" s="61"/>
      <c r="AA12" s="62"/>
    </row>
    <row r="13" spans="1:27" ht="12.75">
      <c r="A13" s="361" t="s">
        <v>208</v>
      </c>
      <c r="B13" s="136"/>
      <c r="C13" s="275">
        <f>+C14</f>
        <v>2193577</v>
      </c>
      <c r="D13" s="341">
        <f aca="true" t="shared" si="4" ref="D13:AA13">+D14</f>
        <v>0</v>
      </c>
      <c r="E13" s="275">
        <f t="shared" si="4"/>
        <v>53461000</v>
      </c>
      <c r="F13" s="342">
        <f t="shared" si="4"/>
        <v>11209000</v>
      </c>
      <c r="G13" s="342">
        <f t="shared" si="4"/>
        <v>0</v>
      </c>
      <c r="H13" s="275">
        <f t="shared" si="4"/>
        <v>0</v>
      </c>
      <c r="I13" s="275">
        <f t="shared" si="4"/>
        <v>679440</v>
      </c>
      <c r="J13" s="342">
        <f t="shared" si="4"/>
        <v>679440</v>
      </c>
      <c r="K13" s="342">
        <f t="shared" si="4"/>
        <v>1291033</v>
      </c>
      <c r="L13" s="275">
        <f t="shared" si="4"/>
        <v>1858246</v>
      </c>
      <c r="M13" s="275">
        <f t="shared" si="4"/>
        <v>581817</v>
      </c>
      <c r="N13" s="342">
        <f t="shared" si="4"/>
        <v>3731096</v>
      </c>
      <c r="O13" s="342">
        <f t="shared" si="4"/>
        <v>617852</v>
      </c>
      <c r="P13" s="275">
        <f t="shared" si="4"/>
        <v>389734</v>
      </c>
      <c r="Q13" s="275">
        <f t="shared" si="4"/>
        <v>766746</v>
      </c>
      <c r="R13" s="342">
        <f t="shared" si="4"/>
        <v>1774332</v>
      </c>
      <c r="S13" s="342">
        <f t="shared" si="4"/>
        <v>392313</v>
      </c>
      <c r="T13" s="275">
        <f t="shared" si="4"/>
        <v>1438864</v>
      </c>
      <c r="U13" s="275">
        <f t="shared" si="4"/>
        <v>0</v>
      </c>
      <c r="V13" s="342">
        <f t="shared" si="4"/>
        <v>1831177</v>
      </c>
      <c r="W13" s="342">
        <f t="shared" si="4"/>
        <v>8016045</v>
      </c>
      <c r="X13" s="275">
        <f t="shared" si="4"/>
        <v>11209000</v>
      </c>
      <c r="Y13" s="342">
        <f t="shared" si="4"/>
        <v>-3192955</v>
      </c>
      <c r="Z13" s="335">
        <f>+IF(X13&lt;&gt;0,+(Y13/X13)*100,0)</f>
        <v>-28.485636542064412</v>
      </c>
      <c r="AA13" s="273">
        <f t="shared" si="4"/>
        <v>11209000</v>
      </c>
    </row>
    <row r="14" spans="1:27" ht="12.75">
      <c r="A14" s="291" t="s">
        <v>233</v>
      </c>
      <c r="B14" s="136"/>
      <c r="C14" s="60">
        <v>2193577</v>
      </c>
      <c r="D14" s="340"/>
      <c r="E14" s="60">
        <v>53461000</v>
      </c>
      <c r="F14" s="59">
        <v>11209000</v>
      </c>
      <c r="G14" s="59"/>
      <c r="H14" s="60"/>
      <c r="I14" s="60">
        <v>679440</v>
      </c>
      <c r="J14" s="59">
        <v>679440</v>
      </c>
      <c r="K14" s="59">
        <v>1291033</v>
      </c>
      <c r="L14" s="60">
        <v>1858246</v>
      </c>
      <c r="M14" s="60">
        <v>581817</v>
      </c>
      <c r="N14" s="59">
        <v>3731096</v>
      </c>
      <c r="O14" s="59">
        <v>617852</v>
      </c>
      <c r="P14" s="60">
        <v>389734</v>
      </c>
      <c r="Q14" s="60">
        <v>766746</v>
      </c>
      <c r="R14" s="59">
        <v>1774332</v>
      </c>
      <c r="S14" s="59">
        <v>392313</v>
      </c>
      <c r="T14" s="60">
        <v>1438864</v>
      </c>
      <c r="U14" s="60"/>
      <c r="V14" s="59">
        <v>1831177</v>
      </c>
      <c r="W14" s="59">
        <v>8016045</v>
      </c>
      <c r="X14" s="60">
        <v>11209000</v>
      </c>
      <c r="Y14" s="59">
        <v>-3192955</v>
      </c>
      <c r="Z14" s="61">
        <v>-28.49</v>
      </c>
      <c r="AA14" s="62">
        <v>11209000</v>
      </c>
    </row>
    <row r="15" spans="1:27" ht="12.75">
      <c r="A15" s="361" t="s">
        <v>209</v>
      </c>
      <c r="B15" s="136"/>
      <c r="C15" s="60">
        <f aca="true" t="shared" si="5" ref="C15:Y15">SUM(C16:C20)</f>
        <v>413015</v>
      </c>
      <c r="D15" s="340">
        <f t="shared" si="5"/>
        <v>0</v>
      </c>
      <c r="E15" s="60">
        <f t="shared" si="5"/>
        <v>3401968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413015</v>
      </c>
      <c r="D16" s="340"/>
      <c r="E16" s="60">
        <v>2552968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849000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4366240</v>
      </c>
      <c r="D22" s="344">
        <f t="shared" si="6"/>
        <v>0</v>
      </c>
      <c r="E22" s="343">
        <f t="shared" si="6"/>
        <v>3101887</v>
      </c>
      <c r="F22" s="345">
        <f t="shared" si="6"/>
        <v>2482264</v>
      </c>
      <c r="G22" s="345">
        <f t="shared" si="6"/>
        <v>188303</v>
      </c>
      <c r="H22" s="343">
        <f t="shared" si="6"/>
        <v>0</v>
      </c>
      <c r="I22" s="343">
        <f t="shared" si="6"/>
        <v>0</v>
      </c>
      <c r="J22" s="345">
        <f t="shared" si="6"/>
        <v>188303</v>
      </c>
      <c r="K22" s="345">
        <f t="shared" si="6"/>
        <v>0</v>
      </c>
      <c r="L22" s="343">
        <f t="shared" si="6"/>
        <v>0</v>
      </c>
      <c r="M22" s="343">
        <f t="shared" si="6"/>
        <v>93326</v>
      </c>
      <c r="N22" s="345">
        <f t="shared" si="6"/>
        <v>93326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281629</v>
      </c>
      <c r="X22" s="343">
        <f t="shared" si="6"/>
        <v>2482264</v>
      </c>
      <c r="Y22" s="345">
        <f t="shared" si="6"/>
        <v>-2200635</v>
      </c>
      <c r="Z22" s="336">
        <f>+IF(X22&lt;&gt;0,+(Y22/X22)*100,0)</f>
        <v>-88.65434941650042</v>
      </c>
      <c r="AA22" s="350">
        <f>SUM(AA23:AA32)</f>
        <v>2482264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2266076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365911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1734253</v>
      </c>
      <c r="D27" s="340"/>
      <c r="E27" s="60">
        <v>3101887</v>
      </c>
      <c r="F27" s="59">
        <v>2482264</v>
      </c>
      <c r="G27" s="59">
        <v>188303</v>
      </c>
      <c r="H27" s="60"/>
      <c r="I27" s="60"/>
      <c r="J27" s="59">
        <v>188303</v>
      </c>
      <c r="K27" s="59"/>
      <c r="L27" s="60"/>
      <c r="M27" s="60">
        <v>93326</v>
      </c>
      <c r="N27" s="59">
        <v>93326</v>
      </c>
      <c r="O27" s="59"/>
      <c r="P27" s="60"/>
      <c r="Q27" s="60"/>
      <c r="R27" s="59"/>
      <c r="S27" s="59"/>
      <c r="T27" s="60"/>
      <c r="U27" s="60"/>
      <c r="V27" s="59"/>
      <c r="W27" s="59">
        <v>281629</v>
      </c>
      <c r="X27" s="60">
        <v>2482264</v>
      </c>
      <c r="Y27" s="59">
        <v>-2200635</v>
      </c>
      <c r="Z27" s="61">
        <v>-88.65</v>
      </c>
      <c r="AA27" s="62">
        <v>2482264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2605594</v>
      </c>
      <c r="D40" s="344">
        <f t="shared" si="9"/>
        <v>0</v>
      </c>
      <c r="E40" s="343">
        <f t="shared" si="9"/>
        <v>558081</v>
      </c>
      <c r="F40" s="345">
        <f t="shared" si="9"/>
        <v>3574115</v>
      </c>
      <c r="G40" s="345">
        <f t="shared" si="9"/>
        <v>21338</v>
      </c>
      <c r="H40" s="343">
        <f t="shared" si="9"/>
        <v>337347</v>
      </c>
      <c r="I40" s="343">
        <f t="shared" si="9"/>
        <v>507169</v>
      </c>
      <c r="J40" s="345">
        <f t="shared" si="9"/>
        <v>865854</v>
      </c>
      <c r="K40" s="345">
        <f t="shared" si="9"/>
        <v>487675</v>
      </c>
      <c r="L40" s="343">
        <f t="shared" si="9"/>
        <v>189478</v>
      </c>
      <c r="M40" s="343">
        <f t="shared" si="9"/>
        <v>14472</v>
      </c>
      <c r="N40" s="345">
        <f t="shared" si="9"/>
        <v>691625</v>
      </c>
      <c r="O40" s="345">
        <f t="shared" si="9"/>
        <v>51460</v>
      </c>
      <c r="P40" s="343">
        <f t="shared" si="9"/>
        <v>82926</v>
      </c>
      <c r="Q40" s="343">
        <f t="shared" si="9"/>
        <v>9953</v>
      </c>
      <c r="R40" s="345">
        <f t="shared" si="9"/>
        <v>144339</v>
      </c>
      <c r="S40" s="345">
        <f t="shared" si="9"/>
        <v>1012379</v>
      </c>
      <c r="T40" s="343">
        <f t="shared" si="9"/>
        <v>20875</v>
      </c>
      <c r="U40" s="343">
        <f t="shared" si="9"/>
        <v>65091</v>
      </c>
      <c r="V40" s="345">
        <f t="shared" si="9"/>
        <v>1098345</v>
      </c>
      <c r="W40" s="345">
        <f t="shared" si="9"/>
        <v>2800163</v>
      </c>
      <c r="X40" s="343">
        <f t="shared" si="9"/>
        <v>3574115</v>
      </c>
      <c r="Y40" s="345">
        <f t="shared" si="9"/>
        <v>-773952</v>
      </c>
      <c r="Z40" s="336">
        <f>+IF(X40&lt;&gt;0,+(Y40/X40)*100,0)</f>
        <v>-21.654367584702786</v>
      </c>
      <c r="AA40" s="350">
        <f>SUM(AA41:AA49)</f>
        <v>3574115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2605594</v>
      </c>
      <c r="D49" s="368"/>
      <c r="E49" s="54">
        <v>558081</v>
      </c>
      <c r="F49" s="53">
        <v>3574115</v>
      </c>
      <c r="G49" s="53">
        <v>21338</v>
      </c>
      <c r="H49" s="54">
        <v>337347</v>
      </c>
      <c r="I49" s="54">
        <v>507169</v>
      </c>
      <c r="J49" s="53">
        <v>865854</v>
      </c>
      <c r="K49" s="53">
        <v>487675</v>
      </c>
      <c r="L49" s="54">
        <v>189478</v>
      </c>
      <c r="M49" s="54">
        <v>14472</v>
      </c>
      <c r="N49" s="53">
        <v>691625</v>
      </c>
      <c r="O49" s="53">
        <v>51460</v>
      </c>
      <c r="P49" s="54">
        <v>82926</v>
      </c>
      <c r="Q49" s="54">
        <v>9953</v>
      </c>
      <c r="R49" s="53">
        <v>144339</v>
      </c>
      <c r="S49" s="53">
        <v>1012379</v>
      </c>
      <c r="T49" s="54">
        <v>20875</v>
      </c>
      <c r="U49" s="54">
        <v>65091</v>
      </c>
      <c r="V49" s="53">
        <v>1098345</v>
      </c>
      <c r="W49" s="53">
        <v>2800163</v>
      </c>
      <c r="X49" s="54">
        <v>3574115</v>
      </c>
      <c r="Y49" s="53">
        <v>-773952</v>
      </c>
      <c r="Z49" s="94">
        <v>-21.65</v>
      </c>
      <c r="AA49" s="95">
        <v>3574115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202000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499</v>
      </c>
      <c r="Q57" s="343">
        <f t="shared" si="13"/>
        <v>0</v>
      </c>
      <c r="R57" s="345">
        <f t="shared" si="13"/>
        <v>499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499</v>
      </c>
      <c r="X57" s="343">
        <f t="shared" si="13"/>
        <v>0</v>
      </c>
      <c r="Y57" s="345">
        <f t="shared" si="13"/>
        <v>499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202000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>
        <v>499</v>
      </c>
      <c r="Q58" s="60"/>
      <c r="R58" s="59">
        <v>499</v>
      </c>
      <c r="S58" s="59"/>
      <c r="T58" s="60"/>
      <c r="U58" s="60"/>
      <c r="V58" s="59"/>
      <c r="W58" s="59">
        <v>499</v>
      </c>
      <c r="X58" s="60"/>
      <c r="Y58" s="59">
        <v>499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16244423</v>
      </c>
      <c r="D60" s="346">
        <f t="shared" si="14"/>
        <v>0</v>
      </c>
      <c r="E60" s="219">
        <f t="shared" si="14"/>
        <v>66806936</v>
      </c>
      <c r="F60" s="264">
        <f t="shared" si="14"/>
        <v>22219295</v>
      </c>
      <c r="G60" s="264">
        <f t="shared" si="14"/>
        <v>209641</v>
      </c>
      <c r="H60" s="219">
        <f t="shared" si="14"/>
        <v>593685</v>
      </c>
      <c r="I60" s="219">
        <f t="shared" si="14"/>
        <v>1186609</v>
      </c>
      <c r="J60" s="264">
        <f t="shared" si="14"/>
        <v>1989935</v>
      </c>
      <c r="K60" s="264">
        <f t="shared" si="14"/>
        <v>2797931</v>
      </c>
      <c r="L60" s="219">
        <f t="shared" si="14"/>
        <v>3334050</v>
      </c>
      <c r="M60" s="219">
        <f t="shared" si="14"/>
        <v>1155362</v>
      </c>
      <c r="N60" s="264">
        <f t="shared" si="14"/>
        <v>7287343</v>
      </c>
      <c r="O60" s="264">
        <f t="shared" si="14"/>
        <v>979304</v>
      </c>
      <c r="P60" s="219">
        <f t="shared" si="14"/>
        <v>606991</v>
      </c>
      <c r="Q60" s="219">
        <f t="shared" si="14"/>
        <v>1540114</v>
      </c>
      <c r="R60" s="264">
        <f t="shared" si="14"/>
        <v>3126409</v>
      </c>
      <c r="S60" s="264">
        <f t="shared" si="14"/>
        <v>2025506</v>
      </c>
      <c r="T60" s="219">
        <f t="shared" si="14"/>
        <v>1459739</v>
      </c>
      <c r="U60" s="219">
        <f t="shared" si="14"/>
        <v>65091</v>
      </c>
      <c r="V60" s="264">
        <f t="shared" si="14"/>
        <v>3550336</v>
      </c>
      <c r="W60" s="264">
        <f t="shared" si="14"/>
        <v>15954023</v>
      </c>
      <c r="X60" s="219">
        <f t="shared" si="14"/>
        <v>22219295</v>
      </c>
      <c r="Y60" s="264">
        <f t="shared" si="14"/>
        <v>-6265272</v>
      </c>
      <c r="Z60" s="337">
        <f>+IF(X60&lt;&gt;0,+(Y60/X60)*100,0)</f>
        <v>-28.19743830756106</v>
      </c>
      <c r="AA60" s="232">
        <f>+AA57+AA54+AA51+AA40+AA37+AA34+AA22+AA5</f>
        <v>22219295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2017-07-27T12:21:14Z</dcterms:created>
  <dcterms:modified xsi:type="dcterms:W3CDTF">2017-07-27T12:21:17Z</dcterms:modified>
  <cp:category/>
  <cp:version/>
  <cp:contentType/>
  <cp:contentStatus/>
</cp:coreProperties>
</file>