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<sst xmlns="http://schemas.openxmlformats.org/spreadsheetml/2006/main" count="857" uniqueCount="303">
  <si>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Kopanong(FS162)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</si>
  <si>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</si>
  <si>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</si>
  <si>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</si>
  <si>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</si>
  <si>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</si>
  <si>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</si>
  <si>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</si>
  <si>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</si>
  <si>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</si>
  <si>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</si>
  <si>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</si>
  <si>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</si>
  <si>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</si>
  <si>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</si>
  <si>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</si>
  <si>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</si>
  <si>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</si>
  <si>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</si>
  <si>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</si>
  <si>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</si>
  <si>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</si>
  <si>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</si>
  <si>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</si>
  <si>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</si>
  <si>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</si>
  <si>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</si>
  <si>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</si>
  <si>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</si>
  <si>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</si>
  <si>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</si>
  <si>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</si>
  <si>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</si>
  <si>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</si>
  <si>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</si>
  <si>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</si>
  <si>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</si>
  <si>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</si>
  <si>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</si>
  <si>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</si>
  <si>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</si>
  <si>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</si>
  <si>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</si>
  <si>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</si>
  <si>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</si>
  <si>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</si>
  <si>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</si>
  <si>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</si>
  <si>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</si>
  <si>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</si>
  <si>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</si>
  <si>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</si>
  <si>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</si>
  <si>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</si>
  <si>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</si>
  <si>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</si>
  <si>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</si>
  <si>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</si>
  <si>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</si>
  <si>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</si>
  <si>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</si>
  <si>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</si>
  <si>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</si>
  <si>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</si>
  <si>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</si>
  <si>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</si>
  <si>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</si>
  <si>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</si>
  <si>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</si>
  <si>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</si>
  <si>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Kopanong(FS162)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</si>
  <si>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</si>
  <si>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</si>
  <si>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</si>
  <si>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</si>
  <si>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</si>
  <si>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</si>
  <si>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</si>
  <si>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</si>
  <si>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</si>
  <si>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</si>
  <si>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</si>
  <si>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</si>
  <si>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</si>
  <si>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</si>
  <si>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</si>
  <si>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</si>
  <si>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</si>
  <si>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</si>
  <si>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</si>
  <si>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</si>
  <si>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</si>
  <si>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</si>
  <si>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</si>
  <si>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</si>
  <si>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</si>
  <si>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</si>
  <si>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</si>
  <si>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</si>
  <si>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</si>
  <si>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Kopanong(FS162)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</si>
  <si>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</si>
  <si>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</si>
  <si>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</si>
  <si>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</si>
  <si>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</si>
  <si>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</si>
  <si>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</si>
  <si>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</si>
  <si>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</si>
  <si>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</si>
  <si>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</si>
  <si>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</si>
  <si>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</si>
  <si>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</si>
  <si>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</si>
  <si>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</si>
  <si>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</si>
  <si>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</si>
  <si>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</si>
  <si>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</si>
  <si>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</si>
  <si>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</si>
  <si>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</si>
  <si>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</si>
  <si>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</si>
  <si>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</si>
  <si>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</si>
  <si>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</si>
  <si>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Kopanong(FS162)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</si>
  <si>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</si>
  <si>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</si>
  <si>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</si>
  <si>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</si>
  <si>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</si>
  <si>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</si>
  <si>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</si>
  <si>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</si>
  <si>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</si>
  <si>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</si>
  <si>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Kopanong(FS162)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</si>
  <si>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</si>
  <si>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</si>
  <si>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</si>
  <si>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</si>
  <si>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</si>
  <si>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</si>
  <si>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</si>
  <si>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</si>
  <si>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</si>
  <si>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</si>
  <si>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</si>
  <si>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</si>
  <si>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</si>
  <si>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</si>
  <si>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</si>
  <si>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</si>
  <si>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</si>
  <si>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</si>
  <si>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</si>
  <si>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</si>
  <si>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</si>
  <si>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</si>
  <si>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</si>
  <si>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</si>
  <si>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</si>
  <si>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</si>
  <si>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</si>
  <si>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</si>
  <si>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</si>
  <si>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</si>
  <si>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</si>
  <si>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</si>
  <si>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</si>
  <si>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Kopanong(FS162)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</si>
  <si>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</si>
  <si>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</si>
  <si>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</si>
  <si>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</si>
  <si>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</si>
  <si>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</si>
  <si>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</si>
  <si>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</si>
  <si>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</si>
  <si>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</si>
  <si>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</si>
  <si>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</si>
  <si>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</si>
  <si>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</si>
  <si>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</si>
  <si>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</si>
  <si>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</si>
  <si>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</si>
  <si>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</si>
  <si>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</si>
  <si>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</si>
  <si>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</si>
  <si>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</si>
  <si>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</si>
  <si>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</si>
  <si>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</si>
  <si>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</si>
  <si>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Kopanong(FS162)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</si>
  <si>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</si>
  <si>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</si>
  <si>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</si>
  <si>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</si>
  <si>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</si>
  <si>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</si>
  <si>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</si>
  <si>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</si>
  <si>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</si>
  <si>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</si>
  <si>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</si>
  <si>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</si>
  <si>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</si>
  <si>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</si>
  <si>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</si>
  <si>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</si>
  <si>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</si>
  <si>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</si>
  <si>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</si>
  <si>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</si>
  <si>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</si>
  <si>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</si>
  <si>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</si>
  <si>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</si>
  <si>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Kopanong(FS162)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</si>
  <si>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</si>
  <si>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</si>
  <si>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</si>
  <si>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</si>
  <si>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</si>
  <si>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</si>
  <si>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</si>
  <si>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</si>
  <si>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</si>
  <si>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</si>
  <si>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</si>
  <si>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</si>
  <si>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</si>
  <si>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</si>
  <si>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</si>
  <si>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</si>
  <si>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</si>
  <si>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</si>
  <si>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</si>
  <si>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</si>
  <si>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</si>
  <si>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</si>
  <si>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</si>
  <si>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</si>
  <si>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</si>
  <si>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</si>
  <si>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</si>
  <si>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</si>
  <si>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</si>
  <si>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</si>
  <si>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</si>
  <si>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</si>
  <si>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</si>
  <si>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</si>
  <si>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</si>
  <si>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Kopanong(FS162)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</si>
  <si>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</si>
  <si>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</si>
  <si>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Free State: Kopanong(FS162)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</si>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</sst>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16110473</v>
      </c>
      <c r="C5" s="19">
        <v>0</v>
      </c>
      <c r="D5" s="59">
        <v>19567646</v>
      </c>
      <c r="E5" s="60">
        <v>20290207</v>
      </c>
      <c r="F5" s="60">
        <v>271838</v>
      </c>
      <c r="G5" s="60">
        <v>1836509</v>
      </c>
      <c r="H5" s="60">
        <v>1836509</v>
      </c>
      <c r="I5" s="60">
        <v>3944856</v>
      </c>
      <c r="J5" s="60">
        <v>1836509</v>
      </c>
      <c r="K5" s="60">
        <v>1980388</v>
      </c>
      <c r="L5" s="60">
        <v>1980388</v>
      </c>
      <c r="M5" s="60">
        <v>5797285</v>
      </c>
      <c r="N5" s="60">
        <v>1421257</v>
      </c>
      <c r="O5" s="60">
        <v>-171059</v>
      </c>
      <c r="P5" s="60">
        <v>-171059</v>
      </c>
      <c r="Q5" s="60">
        <v>1079139</v>
      </c>
      <c r="R5" s="60">
        <v>-171059</v>
      </c>
      <c r="S5" s="60">
        <v>-78907</v>
      </c>
      <c r="T5" s="60">
        <v>-78907</v>
      </c>
      <c r="U5" s="60">
        <v>-328873</v>
      </c>
      <c r="V5" s="60">
        <v>10492407</v>
      </c>
      <c r="W5" s="60">
        <v>19567644</v>
      </c>
      <c r="X5" s="60">
        <v>-9075237</v>
      </c>
      <c r="Y5" s="61">
        <v>-46.38</v>
      </c>
      <c r="Z5" s="62">
        <v>20290207</v>
      </c>
    </row>
    <row r="6" spans="1:26" ht="12.75">
      <c r="A6" s="58" t="s">
        <v>32</v>
      </c>
      <c r="B6" s="19">
        <v>92292954</v>
      </c>
      <c r="C6" s="19">
        <v>0</v>
      </c>
      <c r="D6" s="59">
        <v>99795941</v>
      </c>
      <c r="E6" s="60">
        <v>105628227</v>
      </c>
      <c r="F6" s="60">
        <v>4614226</v>
      </c>
      <c r="G6" s="60">
        <v>3385214</v>
      </c>
      <c r="H6" s="60">
        <v>3385214</v>
      </c>
      <c r="I6" s="60">
        <v>11384654</v>
      </c>
      <c r="J6" s="60">
        <v>3385214</v>
      </c>
      <c r="K6" s="60">
        <v>4158006</v>
      </c>
      <c r="L6" s="60">
        <v>4158006</v>
      </c>
      <c r="M6" s="60">
        <v>11701226</v>
      </c>
      <c r="N6" s="60">
        <v>4374533</v>
      </c>
      <c r="O6" s="60">
        <v>3779913</v>
      </c>
      <c r="P6" s="60">
        <v>3779913</v>
      </c>
      <c r="Q6" s="60">
        <v>11934359</v>
      </c>
      <c r="R6" s="60">
        <v>3779913</v>
      </c>
      <c r="S6" s="60">
        <v>4296094</v>
      </c>
      <c r="T6" s="60">
        <v>4296094</v>
      </c>
      <c r="U6" s="60">
        <v>12372101</v>
      </c>
      <c r="V6" s="60">
        <v>47392340</v>
      </c>
      <c r="W6" s="60">
        <v>99795937</v>
      </c>
      <c r="X6" s="60">
        <v>-52403597</v>
      </c>
      <c r="Y6" s="61">
        <v>-52.51</v>
      </c>
      <c r="Z6" s="62">
        <v>105628227</v>
      </c>
    </row>
    <row r="7" spans="1:26" ht="12.75">
      <c r="A7" s="58" t="s">
        <v>33</v>
      </c>
      <c r="B7" s="19">
        <v>0</v>
      </c>
      <c r="C7" s="19">
        <v>0</v>
      </c>
      <c r="D7" s="59">
        <v>623000</v>
      </c>
      <c r="E7" s="60">
        <v>887266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100649</v>
      </c>
      <c r="P7" s="60">
        <v>100649</v>
      </c>
      <c r="Q7" s="60">
        <v>201298</v>
      </c>
      <c r="R7" s="60">
        <v>100649</v>
      </c>
      <c r="S7" s="60">
        <v>0</v>
      </c>
      <c r="T7" s="60">
        <v>0</v>
      </c>
      <c r="U7" s="60">
        <v>100649</v>
      </c>
      <c r="V7" s="60">
        <v>301947</v>
      </c>
      <c r="W7" s="60">
        <v>622656</v>
      </c>
      <c r="X7" s="60">
        <v>-320709</v>
      </c>
      <c r="Y7" s="61">
        <v>-51.51</v>
      </c>
      <c r="Z7" s="62">
        <v>887266</v>
      </c>
    </row>
    <row r="8" spans="1:26" ht="12.75">
      <c r="A8" s="58" t="s">
        <v>34</v>
      </c>
      <c r="B8" s="19">
        <v>80579163</v>
      </c>
      <c r="C8" s="19">
        <v>0</v>
      </c>
      <c r="D8" s="59">
        <v>82263000</v>
      </c>
      <c r="E8" s="60">
        <v>82263000</v>
      </c>
      <c r="F8" s="60">
        <v>33584000</v>
      </c>
      <c r="G8" s="60">
        <v>2145000</v>
      </c>
      <c r="H8" s="60">
        <v>2145000</v>
      </c>
      <c r="I8" s="60">
        <v>37874000</v>
      </c>
      <c r="J8" s="60">
        <v>2145000</v>
      </c>
      <c r="K8" s="60">
        <v>26532000</v>
      </c>
      <c r="L8" s="60">
        <v>26532000</v>
      </c>
      <c r="M8" s="60">
        <v>55209000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93083000</v>
      </c>
      <c r="W8" s="60">
        <v>82263000</v>
      </c>
      <c r="X8" s="60">
        <v>10820000</v>
      </c>
      <c r="Y8" s="61">
        <v>13.15</v>
      </c>
      <c r="Z8" s="62">
        <v>82263000</v>
      </c>
    </row>
    <row r="9" spans="1:26" ht="12.75">
      <c r="A9" s="58" t="s">
        <v>35</v>
      </c>
      <c r="B9" s="19">
        <v>15149453</v>
      </c>
      <c r="C9" s="19">
        <v>0</v>
      </c>
      <c r="D9" s="59">
        <v>29549163</v>
      </c>
      <c r="E9" s="60">
        <v>39040348</v>
      </c>
      <c r="F9" s="60">
        <v>23457</v>
      </c>
      <c r="G9" s="60">
        <v>35061</v>
      </c>
      <c r="H9" s="60">
        <v>35061</v>
      </c>
      <c r="I9" s="60">
        <v>93579</v>
      </c>
      <c r="J9" s="60">
        <v>35061</v>
      </c>
      <c r="K9" s="60">
        <v>71227</v>
      </c>
      <c r="L9" s="60">
        <v>71227</v>
      </c>
      <c r="M9" s="60">
        <v>177515</v>
      </c>
      <c r="N9" s="60">
        <v>23047</v>
      </c>
      <c r="O9" s="60">
        <v>1764169</v>
      </c>
      <c r="P9" s="60">
        <v>1764169</v>
      </c>
      <c r="Q9" s="60">
        <v>3551385</v>
      </c>
      <c r="R9" s="60">
        <v>1764169</v>
      </c>
      <c r="S9" s="60">
        <v>1174223</v>
      </c>
      <c r="T9" s="60">
        <v>1174223</v>
      </c>
      <c r="U9" s="60">
        <v>4112615</v>
      </c>
      <c r="V9" s="60">
        <v>7935094</v>
      </c>
      <c r="W9" s="60">
        <v>29550612</v>
      </c>
      <c r="X9" s="60">
        <v>-21615518</v>
      </c>
      <c r="Y9" s="61">
        <v>-73.15</v>
      </c>
      <c r="Z9" s="62">
        <v>39040348</v>
      </c>
    </row>
    <row r="10" spans="1:26" ht="22.5">
      <c r="A10" s="63" t="s">
        <v>278</v>
      </c>
      <c r="B10" s="64">
        <f>SUM(B5:B9)</f>
        <v>204132043</v>
      </c>
      <c r="C10" s="64">
        <f>SUM(C5:C9)</f>
        <v>0</v>
      </c>
      <c r="D10" s="65">
        <f aca="true" t="shared" si="0" ref="D10:Z10">SUM(D5:D9)</f>
        <v>231798750</v>
      </c>
      <c r="E10" s="66">
        <f t="shared" si="0"/>
        <v>248109048</v>
      </c>
      <c r="F10" s="66">
        <f t="shared" si="0"/>
        <v>38493521</v>
      </c>
      <c r="G10" s="66">
        <f t="shared" si="0"/>
        <v>7401784</v>
      </c>
      <c r="H10" s="66">
        <f t="shared" si="0"/>
        <v>7401784</v>
      </c>
      <c r="I10" s="66">
        <f t="shared" si="0"/>
        <v>53297089</v>
      </c>
      <c r="J10" s="66">
        <f t="shared" si="0"/>
        <v>7401784</v>
      </c>
      <c r="K10" s="66">
        <f t="shared" si="0"/>
        <v>32741621</v>
      </c>
      <c r="L10" s="66">
        <f t="shared" si="0"/>
        <v>32741621</v>
      </c>
      <c r="M10" s="66">
        <f t="shared" si="0"/>
        <v>72885026</v>
      </c>
      <c r="N10" s="66">
        <f t="shared" si="0"/>
        <v>5818837</v>
      </c>
      <c r="O10" s="66">
        <f t="shared" si="0"/>
        <v>5473672</v>
      </c>
      <c r="P10" s="66">
        <f t="shared" si="0"/>
        <v>5473672</v>
      </c>
      <c r="Q10" s="66">
        <f t="shared" si="0"/>
        <v>16766181</v>
      </c>
      <c r="R10" s="66">
        <f t="shared" si="0"/>
        <v>5473672</v>
      </c>
      <c r="S10" s="66">
        <f t="shared" si="0"/>
        <v>5391410</v>
      </c>
      <c r="T10" s="66">
        <f t="shared" si="0"/>
        <v>5391410</v>
      </c>
      <c r="U10" s="66">
        <f t="shared" si="0"/>
        <v>16256492</v>
      </c>
      <c r="V10" s="66">
        <f t="shared" si="0"/>
        <v>159204788</v>
      </c>
      <c r="W10" s="66">
        <f t="shared" si="0"/>
        <v>231799849</v>
      </c>
      <c r="X10" s="66">
        <f t="shared" si="0"/>
        <v>-72595061</v>
      </c>
      <c r="Y10" s="67">
        <f>+IF(W10&lt;&gt;0,(X10/W10)*100,0)</f>
        <v>-31.31799322267893</v>
      </c>
      <c r="Z10" s="68">
        <f t="shared" si="0"/>
        <v>248109048</v>
      </c>
    </row>
    <row r="11" spans="1:26" ht="12.75">
      <c r="A11" s="58" t="s">
        <v>37</v>
      </c>
      <c r="B11" s="19">
        <v>90555134</v>
      </c>
      <c r="C11" s="19">
        <v>0</v>
      </c>
      <c r="D11" s="59">
        <v>85480500</v>
      </c>
      <c r="E11" s="60">
        <v>85184587</v>
      </c>
      <c r="F11" s="60">
        <v>6231499</v>
      </c>
      <c r="G11" s="60">
        <v>5797516</v>
      </c>
      <c r="H11" s="60">
        <v>5797516</v>
      </c>
      <c r="I11" s="60">
        <v>17826531</v>
      </c>
      <c r="J11" s="60">
        <v>5797516</v>
      </c>
      <c r="K11" s="60">
        <v>6737075</v>
      </c>
      <c r="L11" s="60">
        <v>6737075</v>
      </c>
      <c r="M11" s="60">
        <v>19271666</v>
      </c>
      <c r="N11" s="60">
        <v>8136757</v>
      </c>
      <c r="O11" s="60">
        <v>16620688</v>
      </c>
      <c r="P11" s="60">
        <v>16620688</v>
      </c>
      <c r="Q11" s="60">
        <v>41378133</v>
      </c>
      <c r="R11" s="60">
        <v>17421052</v>
      </c>
      <c r="S11" s="60">
        <v>7578540</v>
      </c>
      <c r="T11" s="60">
        <v>7578540</v>
      </c>
      <c r="U11" s="60">
        <v>32578132</v>
      </c>
      <c r="V11" s="60">
        <v>111054462</v>
      </c>
      <c r="W11" s="60">
        <v>85480264</v>
      </c>
      <c r="X11" s="60">
        <v>25574198</v>
      </c>
      <c r="Y11" s="61">
        <v>29.92</v>
      </c>
      <c r="Z11" s="62">
        <v>85184587</v>
      </c>
    </row>
    <row r="12" spans="1:26" ht="12.75">
      <c r="A12" s="58" t="s">
        <v>38</v>
      </c>
      <c r="B12" s="19">
        <v>3795445</v>
      </c>
      <c r="C12" s="19">
        <v>0</v>
      </c>
      <c r="D12" s="59">
        <v>4500000</v>
      </c>
      <c r="E12" s="60">
        <v>4000000</v>
      </c>
      <c r="F12" s="60">
        <v>375000</v>
      </c>
      <c r="G12" s="60">
        <v>375000</v>
      </c>
      <c r="H12" s="60">
        <v>375000</v>
      </c>
      <c r="I12" s="60">
        <v>1125000</v>
      </c>
      <c r="J12" s="60">
        <v>375000</v>
      </c>
      <c r="K12" s="60">
        <v>375000</v>
      </c>
      <c r="L12" s="60">
        <v>375000</v>
      </c>
      <c r="M12" s="60">
        <v>1125000</v>
      </c>
      <c r="N12" s="60">
        <v>375000</v>
      </c>
      <c r="O12" s="60">
        <v>634848</v>
      </c>
      <c r="P12" s="60">
        <v>634848</v>
      </c>
      <c r="Q12" s="60">
        <v>1644696</v>
      </c>
      <c r="R12" s="60">
        <v>634848</v>
      </c>
      <c r="S12" s="60">
        <v>317424</v>
      </c>
      <c r="T12" s="60">
        <v>317424</v>
      </c>
      <c r="U12" s="60">
        <v>1269696</v>
      </c>
      <c r="V12" s="60">
        <v>5164392</v>
      </c>
      <c r="W12" s="60">
        <v>4500000</v>
      </c>
      <c r="X12" s="60">
        <v>664392</v>
      </c>
      <c r="Y12" s="61">
        <v>14.76</v>
      </c>
      <c r="Z12" s="62">
        <v>4000000</v>
      </c>
    </row>
    <row r="13" spans="1:26" ht="12.75">
      <c r="A13" s="58" t="s">
        <v>279</v>
      </c>
      <c r="B13" s="19">
        <v>72139238</v>
      </c>
      <c r="C13" s="19">
        <v>0</v>
      </c>
      <c r="D13" s="59">
        <v>69312703</v>
      </c>
      <c r="E13" s="60">
        <v>72873948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69312703</v>
      </c>
      <c r="X13" s="60">
        <v>-69312703</v>
      </c>
      <c r="Y13" s="61">
        <v>-100</v>
      </c>
      <c r="Z13" s="62">
        <v>72873948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1094520</v>
      </c>
      <c r="P14" s="60">
        <v>1094520</v>
      </c>
      <c r="Q14" s="60">
        <v>2189040</v>
      </c>
      <c r="R14" s="60">
        <v>1094520</v>
      </c>
      <c r="S14" s="60">
        <v>0</v>
      </c>
      <c r="T14" s="60">
        <v>0</v>
      </c>
      <c r="U14" s="60">
        <v>1094520</v>
      </c>
      <c r="V14" s="60">
        <v>3283560</v>
      </c>
      <c r="W14" s="60"/>
      <c r="X14" s="60">
        <v>3283560</v>
      </c>
      <c r="Y14" s="61">
        <v>0</v>
      </c>
      <c r="Z14" s="62">
        <v>0</v>
      </c>
    </row>
    <row r="15" spans="1:26" ht="12.75">
      <c r="A15" s="58" t="s">
        <v>41</v>
      </c>
      <c r="B15" s="19">
        <v>67825565</v>
      </c>
      <c r="C15" s="19">
        <v>0</v>
      </c>
      <c r="D15" s="59">
        <v>69098649</v>
      </c>
      <c r="E15" s="60">
        <v>69098649</v>
      </c>
      <c r="F15" s="60">
        <v>984134</v>
      </c>
      <c r="G15" s="60">
        <v>443550</v>
      </c>
      <c r="H15" s="60">
        <v>443550</v>
      </c>
      <c r="I15" s="60">
        <v>1871234</v>
      </c>
      <c r="J15" s="60">
        <v>443550</v>
      </c>
      <c r="K15" s="60">
        <v>440910</v>
      </c>
      <c r="L15" s="60">
        <v>440910</v>
      </c>
      <c r="M15" s="60">
        <v>1325370</v>
      </c>
      <c r="N15" s="60">
        <v>476286</v>
      </c>
      <c r="O15" s="60">
        <v>3331646</v>
      </c>
      <c r="P15" s="60">
        <v>3331646</v>
      </c>
      <c r="Q15" s="60">
        <v>7139578</v>
      </c>
      <c r="R15" s="60">
        <v>3331646</v>
      </c>
      <c r="S15" s="60">
        <v>2715725</v>
      </c>
      <c r="T15" s="60">
        <v>2715725</v>
      </c>
      <c r="U15" s="60">
        <v>8763096</v>
      </c>
      <c r="V15" s="60">
        <v>19099278</v>
      </c>
      <c r="W15" s="60">
        <v>69098652</v>
      </c>
      <c r="X15" s="60">
        <v>-49999374</v>
      </c>
      <c r="Y15" s="61">
        <v>-72.36</v>
      </c>
      <c r="Z15" s="62">
        <v>69098649</v>
      </c>
    </row>
    <row r="16" spans="1:26" ht="12.75">
      <c r="A16" s="69" t="s">
        <v>42</v>
      </c>
      <c r="B16" s="19">
        <v>0</v>
      </c>
      <c r="C16" s="19">
        <v>0</v>
      </c>
      <c r="D16" s="59">
        <v>23419000</v>
      </c>
      <c r="E16" s="60">
        <v>23419000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530103</v>
      </c>
      <c r="P16" s="60">
        <v>530103</v>
      </c>
      <c r="Q16" s="60">
        <v>1060206</v>
      </c>
      <c r="R16" s="60">
        <v>530103</v>
      </c>
      <c r="S16" s="60">
        <v>280510</v>
      </c>
      <c r="T16" s="60">
        <v>280510</v>
      </c>
      <c r="U16" s="60">
        <v>1091123</v>
      </c>
      <c r="V16" s="60">
        <v>2151329</v>
      </c>
      <c r="W16" s="60">
        <v>23419296</v>
      </c>
      <c r="X16" s="60">
        <v>-21267967</v>
      </c>
      <c r="Y16" s="61">
        <v>-90.81</v>
      </c>
      <c r="Z16" s="62">
        <v>23419000</v>
      </c>
    </row>
    <row r="17" spans="1:26" ht="12.75">
      <c r="A17" s="58" t="s">
        <v>43</v>
      </c>
      <c r="B17" s="19">
        <v>66370700</v>
      </c>
      <c r="C17" s="19">
        <v>0</v>
      </c>
      <c r="D17" s="59">
        <v>67146440</v>
      </c>
      <c r="E17" s="60">
        <v>94176208</v>
      </c>
      <c r="F17" s="60">
        <v>8464711</v>
      </c>
      <c r="G17" s="60">
        <v>5276400</v>
      </c>
      <c r="H17" s="60">
        <v>5276400</v>
      </c>
      <c r="I17" s="60">
        <v>19017511</v>
      </c>
      <c r="J17" s="60">
        <v>5276400</v>
      </c>
      <c r="K17" s="60">
        <v>649383</v>
      </c>
      <c r="L17" s="60">
        <v>649383</v>
      </c>
      <c r="M17" s="60">
        <v>6575166</v>
      </c>
      <c r="N17" s="60">
        <v>1237266</v>
      </c>
      <c r="O17" s="60">
        <v>957298</v>
      </c>
      <c r="P17" s="60">
        <v>957298</v>
      </c>
      <c r="Q17" s="60">
        <v>3151862</v>
      </c>
      <c r="R17" s="60">
        <v>957298</v>
      </c>
      <c r="S17" s="60">
        <v>2975373</v>
      </c>
      <c r="T17" s="60">
        <v>2975373</v>
      </c>
      <c r="U17" s="60">
        <v>6908044</v>
      </c>
      <c r="V17" s="60">
        <v>35652583</v>
      </c>
      <c r="W17" s="60">
        <v>67146773</v>
      </c>
      <c r="X17" s="60">
        <v>-31494190</v>
      </c>
      <c r="Y17" s="61">
        <v>-46.9</v>
      </c>
      <c r="Z17" s="62">
        <v>94176208</v>
      </c>
    </row>
    <row r="18" spans="1:26" ht="12.75">
      <c r="A18" s="70" t="s">
        <v>44</v>
      </c>
      <c r="B18" s="71">
        <f>SUM(B11:B17)</f>
        <v>300686082</v>
      </c>
      <c r="C18" s="71">
        <f>SUM(C11:C17)</f>
        <v>0</v>
      </c>
      <c r="D18" s="72">
        <f aca="true" t="shared" si="1" ref="D18:Z18">SUM(D11:D17)</f>
        <v>318957292</v>
      </c>
      <c r="E18" s="73">
        <f t="shared" si="1"/>
        <v>348752392</v>
      </c>
      <c r="F18" s="73">
        <f t="shared" si="1"/>
        <v>16055344</v>
      </c>
      <c r="G18" s="73">
        <f t="shared" si="1"/>
        <v>11892466</v>
      </c>
      <c r="H18" s="73">
        <f t="shared" si="1"/>
        <v>11892466</v>
      </c>
      <c r="I18" s="73">
        <f t="shared" si="1"/>
        <v>39840276</v>
      </c>
      <c r="J18" s="73">
        <f t="shared" si="1"/>
        <v>11892466</v>
      </c>
      <c r="K18" s="73">
        <f t="shared" si="1"/>
        <v>8202368</v>
      </c>
      <c r="L18" s="73">
        <f t="shared" si="1"/>
        <v>8202368</v>
      </c>
      <c r="M18" s="73">
        <f t="shared" si="1"/>
        <v>28297202</v>
      </c>
      <c r="N18" s="73">
        <f t="shared" si="1"/>
        <v>10225309</v>
      </c>
      <c r="O18" s="73">
        <f t="shared" si="1"/>
        <v>23169103</v>
      </c>
      <c r="P18" s="73">
        <f t="shared" si="1"/>
        <v>23169103</v>
      </c>
      <c r="Q18" s="73">
        <f t="shared" si="1"/>
        <v>56563515</v>
      </c>
      <c r="R18" s="73">
        <f t="shared" si="1"/>
        <v>23969467</v>
      </c>
      <c r="S18" s="73">
        <f t="shared" si="1"/>
        <v>13867572</v>
      </c>
      <c r="T18" s="73">
        <f t="shared" si="1"/>
        <v>13867572</v>
      </c>
      <c r="U18" s="73">
        <f t="shared" si="1"/>
        <v>51704611</v>
      </c>
      <c r="V18" s="73">
        <f t="shared" si="1"/>
        <v>176405604</v>
      </c>
      <c r="W18" s="73">
        <f t="shared" si="1"/>
        <v>318957688</v>
      </c>
      <c r="X18" s="73">
        <f t="shared" si="1"/>
        <v>-142552084</v>
      </c>
      <c r="Y18" s="67">
        <f>+IF(W18&lt;&gt;0,(X18/W18)*100,0)</f>
        <v>-44.693101738309565</v>
      </c>
      <c r="Z18" s="74">
        <f t="shared" si="1"/>
        <v>348752392</v>
      </c>
    </row>
    <row r="19" spans="1:26" ht="12.75">
      <c r="A19" s="70" t="s">
        <v>45</v>
      </c>
      <c r="B19" s="75">
        <f>+B10-B18</f>
        <v>-96554039</v>
      </c>
      <c r="C19" s="75">
        <f>+C10-C18</f>
        <v>0</v>
      </c>
      <c r="D19" s="76">
        <f aca="true" t="shared" si="2" ref="D19:Z19">+D10-D18</f>
        <v>-87158542</v>
      </c>
      <c r="E19" s="77">
        <f t="shared" si="2"/>
        <v>-100643344</v>
      </c>
      <c r="F19" s="77">
        <f t="shared" si="2"/>
        <v>22438177</v>
      </c>
      <c r="G19" s="77">
        <f t="shared" si="2"/>
        <v>-4490682</v>
      </c>
      <c r="H19" s="77">
        <f t="shared" si="2"/>
        <v>-4490682</v>
      </c>
      <c r="I19" s="77">
        <f t="shared" si="2"/>
        <v>13456813</v>
      </c>
      <c r="J19" s="77">
        <f t="shared" si="2"/>
        <v>-4490682</v>
      </c>
      <c r="K19" s="77">
        <f t="shared" si="2"/>
        <v>24539253</v>
      </c>
      <c r="L19" s="77">
        <f t="shared" si="2"/>
        <v>24539253</v>
      </c>
      <c r="M19" s="77">
        <f t="shared" si="2"/>
        <v>44587824</v>
      </c>
      <c r="N19" s="77">
        <f t="shared" si="2"/>
        <v>-4406472</v>
      </c>
      <c r="O19" s="77">
        <f t="shared" si="2"/>
        <v>-17695431</v>
      </c>
      <c r="P19" s="77">
        <f t="shared" si="2"/>
        <v>-17695431</v>
      </c>
      <c r="Q19" s="77">
        <f t="shared" si="2"/>
        <v>-39797334</v>
      </c>
      <c r="R19" s="77">
        <f t="shared" si="2"/>
        <v>-18495795</v>
      </c>
      <c r="S19" s="77">
        <f t="shared" si="2"/>
        <v>-8476162</v>
      </c>
      <c r="T19" s="77">
        <f t="shared" si="2"/>
        <v>-8476162</v>
      </c>
      <c r="U19" s="77">
        <f t="shared" si="2"/>
        <v>-35448119</v>
      </c>
      <c r="V19" s="77">
        <f t="shared" si="2"/>
        <v>-17200816</v>
      </c>
      <c r="W19" s="77">
        <f>IF(E10=E18,0,W10-W18)</f>
        <v>-87157839</v>
      </c>
      <c r="X19" s="77">
        <f t="shared" si="2"/>
        <v>69957023</v>
      </c>
      <c r="Y19" s="78">
        <f>+IF(W19&lt;&gt;0,(X19/W19)*100,0)</f>
        <v>-80.2647516306594</v>
      </c>
      <c r="Z19" s="79">
        <f t="shared" si="2"/>
        <v>-100643344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-96554039</v>
      </c>
      <c r="C22" s="86">
        <f>SUM(C19:C21)</f>
        <v>0</v>
      </c>
      <c r="D22" s="87">
        <f aca="true" t="shared" si="3" ref="D22:Z22">SUM(D19:D21)</f>
        <v>-87158542</v>
      </c>
      <c r="E22" s="88">
        <f t="shared" si="3"/>
        <v>-100643344</v>
      </c>
      <c r="F22" s="88">
        <f t="shared" si="3"/>
        <v>22438177</v>
      </c>
      <c r="G22" s="88">
        <f t="shared" si="3"/>
        <v>-4490682</v>
      </c>
      <c r="H22" s="88">
        <f t="shared" si="3"/>
        <v>-4490682</v>
      </c>
      <c r="I22" s="88">
        <f t="shared" si="3"/>
        <v>13456813</v>
      </c>
      <c r="J22" s="88">
        <f t="shared" si="3"/>
        <v>-4490682</v>
      </c>
      <c r="K22" s="88">
        <f t="shared" si="3"/>
        <v>24539253</v>
      </c>
      <c r="L22" s="88">
        <f t="shared" si="3"/>
        <v>24539253</v>
      </c>
      <c r="M22" s="88">
        <f t="shared" si="3"/>
        <v>44587824</v>
      </c>
      <c r="N22" s="88">
        <f t="shared" si="3"/>
        <v>-4406472</v>
      </c>
      <c r="O22" s="88">
        <f t="shared" si="3"/>
        <v>-17695431</v>
      </c>
      <c r="P22" s="88">
        <f t="shared" si="3"/>
        <v>-17695431</v>
      </c>
      <c r="Q22" s="88">
        <f t="shared" si="3"/>
        <v>-39797334</v>
      </c>
      <c r="R22" s="88">
        <f t="shared" si="3"/>
        <v>-18495795</v>
      </c>
      <c r="S22" s="88">
        <f t="shared" si="3"/>
        <v>-8476162</v>
      </c>
      <c r="T22" s="88">
        <f t="shared" si="3"/>
        <v>-8476162</v>
      </c>
      <c r="U22" s="88">
        <f t="shared" si="3"/>
        <v>-35448119</v>
      </c>
      <c r="V22" s="88">
        <f t="shared" si="3"/>
        <v>-17200816</v>
      </c>
      <c r="W22" s="88">
        <f t="shared" si="3"/>
        <v>-87157839</v>
      </c>
      <c r="X22" s="88">
        <f t="shared" si="3"/>
        <v>69957023</v>
      </c>
      <c r="Y22" s="89">
        <f>+IF(W22&lt;&gt;0,(X22/W22)*100,0)</f>
        <v>-80.2647516306594</v>
      </c>
      <c r="Z22" s="90">
        <f t="shared" si="3"/>
        <v>-100643344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-96554039</v>
      </c>
      <c r="C24" s="75">
        <f>SUM(C22:C23)</f>
        <v>0</v>
      </c>
      <c r="D24" s="76">
        <f aca="true" t="shared" si="4" ref="D24:Z24">SUM(D22:D23)</f>
        <v>-87158542</v>
      </c>
      <c r="E24" s="77">
        <f t="shared" si="4"/>
        <v>-100643344</v>
      </c>
      <c r="F24" s="77">
        <f t="shared" si="4"/>
        <v>22438177</v>
      </c>
      <c r="G24" s="77">
        <f t="shared" si="4"/>
        <v>-4490682</v>
      </c>
      <c r="H24" s="77">
        <f t="shared" si="4"/>
        <v>-4490682</v>
      </c>
      <c r="I24" s="77">
        <f t="shared" si="4"/>
        <v>13456813</v>
      </c>
      <c r="J24" s="77">
        <f t="shared" si="4"/>
        <v>-4490682</v>
      </c>
      <c r="K24" s="77">
        <f t="shared" si="4"/>
        <v>24539253</v>
      </c>
      <c r="L24" s="77">
        <f t="shared" si="4"/>
        <v>24539253</v>
      </c>
      <c r="M24" s="77">
        <f t="shared" si="4"/>
        <v>44587824</v>
      </c>
      <c r="N24" s="77">
        <f t="shared" si="4"/>
        <v>-4406472</v>
      </c>
      <c r="O24" s="77">
        <f t="shared" si="4"/>
        <v>-17695431</v>
      </c>
      <c r="P24" s="77">
        <f t="shared" si="4"/>
        <v>-17695431</v>
      </c>
      <c r="Q24" s="77">
        <f t="shared" si="4"/>
        <v>-39797334</v>
      </c>
      <c r="R24" s="77">
        <f t="shared" si="4"/>
        <v>-18495795</v>
      </c>
      <c r="S24" s="77">
        <f t="shared" si="4"/>
        <v>-8476162</v>
      </c>
      <c r="T24" s="77">
        <f t="shared" si="4"/>
        <v>-8476162</v>
      </c>
      <c r="U24" s="77">
        <f t="shared" si="4"/>
        <v>-35448119</v>
      </c>
      <c r="V24" s="77">
        <f t="shared" si="4"/>
        <v>-17200816</v>
      </c>
      <c r="W24" s="77">
        <f t="shared" si="4"/>
        <v>-87157839</v>
      </c>
      <c r="X24" s="77">
        <f t="shared" si="4"/>
        <v>69957023</v>
      </c>
      <c r="Y24" s="78">
        <f>+IF(W24&lt;&gt;0,(X24/W24)*100,0)</f>
        <v>-80.2647516306594</v>
      </c>
      <c r="Z24" s="79">
        <f t="shared" si="4"/>
        <v>-100643344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56215084</v>
      </c>
      <c r="C27" s="22">
        <v>0</v>
      </c>
      <c r="D27" s="99">
        <v>56714000</v>
      </c>
      <c r="E27" s="100">
        <v>45701000</v>
      </c>
      <c r="F27" s="100">
        <v>0</v>
      </c>
      <c r="G27" s="100">
        <v>107938</v>
      </c>
      <c r="H27" s="100">
        <v>1662131</v>
      </c>
      <c r="I27" s="100">
        <v>1770069</v>
      </c>
      <c r="J27" s="100">
        <v>1877673</v>
      </c>
      <c r="K27" s="100">
        <v>0</v>
      </c>
      <c r="L27" s="100">
        <v>239211</v>
      </c>
      <c r="M27" s="100">
        <v>2116884</v>
      </c>
      <c r="N27" s="100">
        <v>0</v>
      </c>
      <c r="O27" s="100">
        <v>842338</v>
      </c>
      <c r="P27" s="100">
        <v>3291363</v>
      </c>
      <c r="Q27" s="100">
        <v>4133701</v>
      </c>
      <c r="R27" s="100">
        <v>0</v>
      </c>
      <c r="S27" s="100">
        <v>3124205</v>
      </c>
      <c r="T27" s="100">
        <v>3277911</v>
      </c>
      <c r="U27" s="100">
        <v>6402116</v>
      </c>
      <c r="V27" s="100">
        <v>14422770</v>
      </c>
      <c r="W27" s="100">
        <v>45701000</v>
      </c>
      <c r="X27" s="100">
        <v>-31278230</v>
      </c>
      <c r="Y27" s="101">
        <v>-68.44</v>
      </c>
      <c r="Z27" s="102">
        <v>45701000</v>
      </c>
    </row>
    <row r="28" spans="1:26" ht="12.75">
      <c r="A28" s="103" t="s">
        <v>46</v>
      </c>
      <c r="B28" s="19">
        <v>56215084</v>
      </c>
      <c r="C28" s="19">
        <v>0</v>
      </c>
      <c r="D28" s="59">
        <v>54964000</v>
      </c>
      <c r="E28" s="60">
        <v>44701000</v>
      </c>
      <c r="F28" s="60">
        <v>0</v>
      </c>
      <c r="G28" s="60">
        <v>107938</v>
      </c>
      <c r="H28" s="60">
        <v>1662131</v>
      </c>
      <c r="I28" s="60">
        <v>1770069</v>
      </c>
      <c r="J28" s="60">
        <v>1877673</v>
      </c>
      <c r="K28" s="60">
        <v>0</v>
      </c>
      <c r="L28" s="60">
        <v>239211</v>
      </c>
      <c r="M28" s="60">
        <v>2116884</v>
      </c>
      <c r="N28" s="60">
        <v>0</v>
      </c>
      <c r="O28" s="60">
        <v>842338</v>
      </c>
      <c r="P28" s="60">
        <v>3291363</v>
      </c>
      <c r="Q28" s="60">
        <v>4133701</v>
      </c>
      <c r="R28" s="60">
        <v>0</v>
      </c>
      <c r="S28" s="60">
        <v>3124205</v>
      </c>
      <c r="T28" s="60">
        <v>3277911</v>
      </c>
      <c r="U28" s="60">
        <v>6402116</v>
      </c>
      <c r="V28" s="60">
        <v>14422770</v>
      </c>
      <c r="W28" s="60">
        <v>44701000</v>
      </c>
      <c r="X28" s="60">
        <v>-30278230</v>
      </c>
      <c r="Y28" s="61">
        <v>-67.74</v>
      </c>
      <c r="Z28" s="62">
        <v>44701000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1000000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1000000</v>
      </c>
      <c r="X29" s="60">
        <v>-1000000</v>
      </c>
      <c r="Y29" s="61">
        <v>-100</v>
      </c>
      <c r="Z29" s="62">
        <v>1000000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1750000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56215084</v>
      </c>
      <c r="C32" s="22">
        <f>SUM(C28:C31)</f>
        <v>0</v>
      </c>
      <c r="D32" s="99">
        <f aca="true" t="shared" si="5" ref="D32:Z32">SUM(D28:D31)</f>
        <v>56714000</v>
      </c>
      <c r="E32" s="100">
        <f t="shared" si="5"/>
        <v>45701000</v>
      </c>
      <c r="F32" s="100">
        <f t="shared" si="5"/>
        <v>0</v>
      </c>
      <c r="G32" s="100">
        <f t="shared" si="5"/>
        <v>107938</v>
      </c>
      <c r="H32" s="100">
        <f t="shared" si="5"/>
        <v>1662131</v>
      </c>
      <c r="I32" s="100">
        <f t="shared" si="5"/>
        <v>1770069</v>
      </c>
      <c r="J32" s="100">
        <f t="shared" si="5"/>
        <v>1877673</v>
      </c>
      <c r="K32" s="100">
        <f t="shared" si="5"/>
        <v>0</v>
      </c>
      <c r="L32" s="100">
        <f t="shared" si="5"/>
        <v>239211</v>
      </c>
      <c r="M32" s="100">
        <f t="shared" si="5"/>
        <v>2116884</v>
      </c>
      <c r="N32" s="100">
        <f t="shared" si="5"/>
        <v>0</v>
      </c>
      <c r="O32" s="100">
        <f t="shared" si="5"/>
        <v>842338</v>
      </c>
      <c r="P32" s="100">
        <f t="shared" si="5"/>
        <v>3291363</v>
      </c>
      <c r="Q32" s="100">
        <f t="shared" si="5"/>
        <v>4133701</v>
      </c>
      <c r="R32" s="100">
        <f t="shared" si="5"/>
        <v>0</v>
      </c>
      <c r="S32" s="100">
        <f t="shared" si="5"/>
        <v>3124205</v>
      </c>
      <c r="T32" s="100">
        <f t="shared" si="5"/>
        <v>3277911</v>
      </c>
      <c r="U32" s="100">
        <f t="shared" si="5"/>
        <v>6402116</v>
      </c>
      <c r="V32" s="100">
        <f t="shared" si="5"/>
        <v>14422770</v>
      </c>
      <c r="W32" s="100">
        <f t="shared" si="5"/>
        <v>45701000</v>
      </c>
      <c r="X32" s="100">
        <f t="shared" si="5"/>
        <v>-31278230</v>
      </c>
      <c r="Y32" s="101">
        <f>+IF(W32&lt;&gt;0,(X32/W32)*100,0)</f>
        <v>-68.44101879608762</v>
      </c>
      <c r="Z32" s="102">
        <f t="shared" si="5"/>
        <v>45701000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39485895</v>
      </c>
      <c r="C35" s="19">
        <v>0</v>
      </c>
      <c r="D35" s="59">
        <v>29717579</v>
      </c>
      <c r="E35" s="60">
        <v>5943896</v>
      </c>
      <c r="F35" s="60">
        <v>90782469</v>
      </c>
      <c r="G35" s="60">
        <v>90782469</v>
      </c>
      <c r="H35" s="60">
        <v>90782469</v>
      </c>
      <c r="I35" s="60">
        <v>90782469</v>
      </c>
      <c r="J35" s="60">
        <v>90782469</v>
      </c>
      <c r="K35" s="60">
        <v>90782469</v>
      </c>
      <c r="L35" s="60">
        <v>90782469</v>
      </c>
      <c r="M35" s="60">
        <v>90782469</v>
      </c>
      <c r="N35" s="60">
        <v>90782469</v>
      </c>
      <c r="O35" s="60">
        <v>90782469</v>
      </c>
      <c r="P35" s="60">
        <v>90782469</v>
      </c>
      <c r="Q35" s="60">
        <v>90782469</v>
      </c>
      <c r="R35" s="60">
        <v>90782469</v>
      </c>
      <c r="S35" s="60">
        <v>90782469</v>
      </c>
      <c r="T35" s="60">
        <v>90782469</v>
      </c>
      <c r="U35" s="60">
        <v>90782469</v>
      </c>
      <c r="V35" s="60">
        <v>90782469</v>
      </c>
      <c r="W35" s="60">
        <v>5943896</v>
      </c>
      <c r="X35" s="60">
        <v>84838573</v>
      </c>
      <c r="Y35" s="61">
        <v>1427.32</v>
      </c>
      <c r="Z35" s="62">
        <v>5943896</v>
      </c>
    </row>
    <row r="36" spans="1:26" ht="12.75">
      <c r="A36" s="58" t="s">
        <v>57</v>
      </c>
      <c r="B36" s="19">
        <v>1044689938</v>
      </c>
      <c r="C36" s="19">
        <v>0</v>
      </c>
      <c r="D36" s="59">
        <v>147119756</v>
      </c>
      <c r="E36" s="60">
        <v>1044689938</v>
      </c>
      <c r="F36" s="60">
        <v>1082920392</v>
      </c>
      <c r="G36" s="60">
        <v>1082920392</v>
      </c>
      <c r="H36" s="60">
        <v>1082920392</v>
      </c>
      <c r="I36" s="60">
        <v>1082920392</v>
      </c>
      <c r="J36" s="60">
        <v>1082920392</v>
      </c>
      <c r="K36" s="60">
        <v>1082920392</v>
      </c>
      <c r="L36" s="60">
        <v>1082920392</v>
      </c>
      <c r="M36" s="60">
        <v>1082920392</v>
      </c>
      <c r="N36" s="60">
        <v>1082920392</v>
      </c>
      <c r="O36" s="60">
        <v>1082920392</v>
      </c>
      <c r="P36" s="60">
        <v>1082920392</v>
      </c>
      <c r="Q36" s="60">
        <v>1082920392</v>
      </c>
      <c r="R36" s="60">
        <v>1082920392</v>
      </c>
      <c r="S36" s="60">
        <v>1082920392</v>
      </c>
      <c r="T36" s="60">
        <v>1082920392</v>
      </c>
      <c r="U36" s="60">
        <v>1082920392</v>
      </c>
      <c r="V36" s="60">
        <v>1082920392</v>
      </c>
      <c r="W36" s="60">
        <v>1044689938</v>
      </c>
      <c r="X36" s="60">
        <v>38230454</v>
      </c>
      <c r="Y36" s="61">
        <v>3.66</v>
      </c>
      <c r="Z36" s="62">
        <v>1044689938</v>
      </c>
    </row>
    <row r="37" spans="1:26" ht="12.75">
      <c r="A37" s="58" t="s">
        <v>58</v>
      </c>
      <c r="B37" s="19">
        <v>186723325</v>
      </c>
      <c r="C37" s="19">
        <v>0</v>
      </c>
      <c r="D37" s="59">
        <v>126704407</v>
      </c>
      <c r="E37" s="60">
        <v>190727587</v>
      </c>
      <c r="F37" s="60">
        <v>150642294</v>
      </c>
      <c r="G37" s="60">
        <v>150642294</v>
      </c>
      <c r="H37" s="60">
        <v>150642294</v>
      </c>
      <c r="I37" s="60">
        <v>150642294</v>
      </c>
      <c r="J37" s="60">
        <v>150642294</v>
      </c>
      <c r="K37" s="60">
        <v>150642294</v>
      </c>
      <c r="L37" s="60">
        <v>150642294</v>
      </c>
      <c r="M37" s="60">
        <v>150642294</v>
      </c>
      <c r="N37" s="60">
        <v>150642294</v>
      </c>
      <c r="O37" s="60">
        <v>150642294</v>
      </c>
      <c r="P37" s="60">
        <v>150642294</v>
      </c>
      <c r="Q37" s="60">
        <v>150642294</v>
      </c>
      <c r="R37" s="60">
        <v>150642294</v>
      </c>
      <c r="S37" s="60">
        <v>150642294</v>
      </c>
      <c r="T37" s="60">
        <v>150642294</v>
      </c>
      <c r="U37" s="60">
        <v>150642294</v>
      </c>
      <c r="V37" s="60">
        <v>150642294</v>
      </c>
      <c r="W37" s="60">
        <v>190727587</v>
      </c>
      <c r="X37" s="60">
        <v>-40085293</v>
      </c>
      <c r="Y37" s="61">
        <v>-21.02</v>
      </c>
      <c r="Z37" s="62">
        <v>190727587</v>
      </c>
    </row>
    <row r="38" spans="1:26" ht="12.75">
      <c r="A38" s="58" t="s">
        <v>59</v>
      </c>
      <c r="B38" s="19">
        <v>21782782</v>
      </c>
      <c r="C38" s="19">
        <v>0</v>
      </c>
      <c r="D38" s="59">
        <v>51626833</v>
      </c>
      <c r="E38" s="60">
        <v>21782782</v>
      </c>
      <c r="F38" s="60">
        <v>20886821</v>
      </c>
      <c r="G38" s="60">
        <v>20886821</v>
      </c>
      <c r="H38" s="60">
        <v>20886821</v>
      </c>
      <c r="I38" s="60">
        <v>20886821</v>
      </c>
      <c r="J38" s="60">
        <v>20886821</v>
      </c>
      <c r="K38" s="60">
        <v>20886821</v>
      </c>
      <c r="L38" s="60">
        <v>20886821</v>
      </c>
      <c r="M38" s="60">
        <v>20886821</v>
      </c>
      <c r="N38" s="60">
        <v>20886821</v>
      </c>
      <c r="O38" s="60">
        <v>20886821</v>
      </c>
      <c r="P38" s="60">
        <v>20886821</v>
      </c>
      <c r="Q38" s="60">
        <v>20886821</v>
      </c>
      <c r="R38" s="60">
        <v>20886821</v>
      </c>
      <c r="S38" s="60">
        <v>20886821</v>
      </c>
      <c r="T38" s="60">
        <v>20886821</v>
      </c>
      <c r="U38" s="60">
        <v>20886821</v>
      </c>
      <c r="V38" s="60">
        <v>20886821</v>
      </c>
      <c r="W38" s="60">
        <v>21782782</v>
      </c>
      <c r="X38" s="60">
        <v>-895961</v>
      </c>
      <c r="Y38" s="61">
        <v>-4.11</v>
      </c>
      <c r="Z38" s="62">
        <v>21782782</v>
      </c>
    </row>
    <row r="39" spans="1:26" ht="12.75">
      <c r="A39" s="58" t="s">
        <v>60</v>
      </c>
      <c r="B39" s="19">
        <v>875669726</v>
      </c>
      <c r="C39" s="19">
        <v>0</v>
      </c>
      <c r="D39" s="59">
        <v>-1493905</v>
      </c>
      <c r="E39" s="60">
        <v>838123465</v>
      </c>
      <c r="F39" s="60">
        <v>1002173746</v>
      </c>
      <c r="G39" s="60">
        <v>1002173746</v>
      </c>
      <c r="H39" s="60">
        <v>1002173746</v>
      </c>
      <c r="I39" s="60">
        <v>1002173746</v>
      </c>
      <c r="J39" s="60">
        <v>1002173746</v>
      </c>
      <c r="K39" s="60">
        <v>1002173746</v>
      </c>
      <c r="L39" s="60">
        <v>1002173746</v>
      </c>
      <c r="M39" s="60">
        <v>1002173746</v>
      </c>
      <c r="N39" s="60">
        <v>1002173746</v>
      </c>
      <c r="O39" s="60">
        <v>1002173746</v>
      </c>
      <c r="P39" s="60">
        <v>1002173746</v>
      </c>
      <c r="Q39" s="60">
        <v>1002173746</v>
      </c>
      <c r="R39" s="60">
        <v>1002173746</v>
      </c>
      <c r="S39" s="60">
        <v>1002173746</v>
      </c>
      <c r="T39" s="60">
        <v>1002173746</v>
      </c>
      <c r="U39" s="60">
        <v>1002173746</v>
      </c>
      <c r="V39" s="60">
        <v>1002173746</v>
      </c>
      <c r="W39" s="60">
        <v>838123465</v>
      </c>
      <c r="X39" s="60">
        <v>164050281</v>
      </c>
      <c r="Y39" s="61">
        <v>19.57</v>
      </c>
      <c r="Z39" s="62">
        <v>838123465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50055895</v>
      </c>
      <c r="C42" s="19">
        <v>0</v>
      </c>
      <c r="D42" s="59">
        <v>56997582</v>
      </c>
      <c r="E42" s="60">
        <v>55529161</v>
      </c>
      <c r="F42" s="60">
        <v>33911748</v>
      </c>
      <c r="G42" s="60">
        <v>-8021484</v>
      </c>
      <c r="H42" s="60">
        <v>-5110423</v>
      </c>
      <c r="I42" s="60">
        <v>20779841</v>
      </c>
      <c r="J42" s="60">
        <v>-5479689</v>
      </c>
      <c r="K42" s="60">
        <v>-5218874</v>
      </c>
      <c r="L42" s="60">
        <v>-10029428</v>
      </c>
      <c r="M42" s="60">
        <v>-20727991</v>
      </c>
      <c r="N42" s="60">
        <v>-8695737</v>
      </c>
      <c r="O42" s="60">
        <v>-4698651</v>
      </c>
      <c r="P42" s="60">
        <v>-4980429</v>
      </c>
      <c r="Q42" s="60">
        <v>-18374817</v>
      </c>
      <c r="R42" s="60">
        <v>-9187808</v>
      </c>
      <c r="S42" s="60">
        <v>-11444565</v>
      </c>
      <c r="T42" s="60">
        <v>-1018004</v>
      </c>
      <c r="U42" s="60">
        <v>-21650377</v>
      </c>
      <c r="V42" s="60">
        <v>-39973344</v>
      </c>
      <c r="W42" s="60">
        <v>55529161</v>
      </c>
      <c r="X42" s="60">
        <v>-95502505</v>
      </c>
      <c r="Y42" s="61">
        <v>-171.99</v>
      </c>
      <c r="Z42" s="62">
        <v>55529161</v>
      </c>
    </row>
    <row r="43" spans="1:26" ht="12.75">
      <c r="A43" s="58" t="s">
        <v>63</v>
      </c>
      <c r="B43" s="19">
        <v>-50160135</v>
      </c>
      <c r="C43" s="19">
        <v>0</v>
      </c>
      <c r="D43" s="59">
        <v>-54963996</v>
      </c>
      <c r="E43" s="60">
        <v>-45700992</v>
      </c>
      <c r="F43" s="60">
        <v>0</v>
      </c>
      <c r="G43" s="60">
        <v>0</v>
      </c>
      <c r="H43" s="60">
        <v>-1662136</v>
      </c>
      <c r="I43" s="60">
        <v>-1662136</v>
      </c>
      <c r="J43" s="60">
        <v>-1877679</v>
      </c>
      <c r="K43" s="60">
        <v>0</v>
      </c>
      <c r="L43" s="60">
        <v>0</v>
      </c>
      <c r="M43" s="60">
        <v>-1877679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-3539815</v>
      </c>
      <c r="W43" s="60">
        <v>-45700992</v>
      </c>
      <c r="X43" s="60">
        <v>42161177</v>
      </c>
      <c r="Y43" s="61">
        <v>-92.25</v>
      </c>
      <c r="Z43" s="62">
        <v>-45700992</v>
      </c>
    </row>
    <row r="44" spans="1:26" ht="12.75">
      <c r="A44" s="58" t="s">
        <v>64</v>
      </c>
      <c r="B44" s="19">
        <v>-503622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3099830</v>
      </c>
      <c r="C45" s="22">
        <v>0</v>
      </c>
      <c r="D45" s="99">
        <v>3086586</v>
      </c>
      <c r="E45" s="100">
        <v>9828169</v>
      </c>
      <c r="F45" s="100">
        <v>33911748</v>
      </c>
      <c r="G45" s="100">
        <v>25890264</v>
      </c>
      <c r="H45" s="100">
        <v>19117705</v>
      </c>
      <c r="I45" s="100">
        <v>19117705</v>
      </c>
      <c r="J45" s="100">
        <v>11760337</v>
      </c>
      <c r="K45" s="100">
        <v>6541463</v>
      </c>
      <c r="L45" s="100">
        <v>-3487965</v>
      </c>
      <c r="M45" s="100">
        <v>-3487965</v>
      </c>
      <c r="N45" s="100">
        <v>-12183702</v>
      </c>
      <c r="O45" s="100">
        <v>-16882353</v>
      </c>
      <c r="P45" s="100">
        <v>-21862782</v>
      </c>
      <c r="Q45" s="100">
        <v>-12183702</v>
      </c>
      <c r="R45" s="100">
        <v>-31050590</v>
      </c>
      <c r="S45" s="100">
        <v>-42495155</v>
      </c>
      <c r="T45" s="100">
        <v>-43513159</v>
      </c>
      <c r="U45" s="100">
        <v>-43513159</v>
      </c>
      <c r="V45" s="100">
        <v>-43513159</v>
      </c>
      <c r="W45" s="100">
        <v>9828169</v>
      </c>
      <c r="X45" s="100">
        <v>-53341328</v>
      </c>
      <c r="Y45" s="101">
        <v>-542.74</v>
      </c>
      <c r="Z45" s="102">
        <v>9828169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4720404</v>
      </c>
      <c r="C49" s="52">
        <v>0</v>
      </c>
      <c r="D49" s="129">
        <v>5363880</v>
      </c>
      <c r="E49" s="54">
        <v>5234721</v>
      </c>
      <c r="F49" s="54">
        <v>0</v>
      </c>
      <c r="G49" s="54">
        <v>0</v>
      </c>
      <c r="H49" s="54">
        <v>0</v>
      </c>
      <c r="I49" s="54">
        <v>9016966</v>
      </c>
      <c r="J49" s="54">
        <v>0</v>
      </c>
      <c r="K49" s="54">
        <v>0</v>
      </c>
      <c r="L49" s="54">
        <v>0</v>
      </c>
      <c r="M49" s="54">
        <v>2848858</v>
      </c>
      <c r="N49" s="54">
        <v>0</v>
      </c>
      <c r="O49" s="54">
        <v>0</v>
      </c>
      <c r="P49" s="54">
        <v>0</v>
      </c>
      <c r="Q49" s="54">
        <v>3614583</v>
      </c>
      <c r="R49" s="54">
        <v>0</v>
      </c>
      <c r="S49" s="54">
        <v>0</v>
      </c>
      <c r="T49" s="54">
        <v>0</v>
      </c>
      <c r="U49" s="54">
        <v>10898913</v>
      </c>
      <c r="V49" s="54">
        <v>101832132</v>
      </c>
      <c r="W49" s="54">
        <v>143530457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11519063</v>
      </c>
      <c r="C51" s="52">
        <v>0</v>
      </c>
      <c r="D51" s="129">
        <v>1395713</v>
      </c>
      <c r="E51" s="54">
        <v>1395713</v>
      </c>
      <c r="F51" s="54">
        <v>0</v>
      </c>
      <c r="G51" s="54">
        <v>0</v>
      </c>
      <c r="H51" s="54">
        <v>0</v>
      </c>
      <c r="I51" s="54">
        <v>1395713</v>
      </c>
      <c r="J51" s="54">
        <v>0</v>
      </c>
      <c r="K51" s="54">
        <v>0</v>
      </c>
      <c r="L51" s="54">
        <v>0</v>
      </c>
      <c r="M51" s="54">
        <v>3137623</v>
      </c>
      <c r="N51" s="54">
        <v>0</v>
      </c>
      <c r="O51" s="54">
        <v>0</v>
      </c>
      <c r="P51" s="54">
        <v>0</v>
      </c>
      <c r="Q51" s="54">
        <v>2501061</v>
      </c>
      <c r="R51" s="54">
        <v>0</v>
      </c>
      <c r="S51" s="54">
        <v>0</v>
      </c>
      <c r="T51" s="54">
        <v>0</v>
      </c>
      <c r="U51" s="54">
        <v>1395713</v>
      </c>
      <c r="V51" s="54">
        <v>160906371</v>
      </c>
      <c r="W51" s="54">
        <v>183646970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37.24985834626796</v>
      </c>
      <c r="C58" s="5">
        <f>IF(C67=0,0,+(C76/C67)*100)</f>
        <v>0</v>
      </c>
      <c r="D58" s="6">
        <f aca="true" t="shared" si="6" ref="D58:Z58">IF(D67=0,0,+(D76/D67)*100)</f>
        <v>96.30025868726423</v>
      </c>
      <c r="E58" s="7">
        <f t="shared" si="6"/>
        <v>99.99999551097072</v>
      </c>
      <c r="F58" s="7">
        <f t="shared" si="6"/>
        <v>38.100913127621745</v>
      </c>
      <c r="G58" s="7">
        <f t="shared" si="6"/>
        <v>30.315338442885615</v>
      </c>
      <c r="H58" s="7">
        <f t="shared" si="6"/>
        <v>48.40187807740855</v>
      </c>
      <c r="I58" s="7">
        <f t="shared" si="6"/>
        <v>38.95773576585292</v>
      </c>
      <c r="J58" s="7">
        <f t="shared" si="6"/>
        <v>36.784946271565914</v>
      </c>
      <c r="K58" s="7">
        <f t="shared" si="6"/>
        <v>40.78048753468741</v>
      </c>
      <c r="L58" s="7">
        <f t="shared" si="6"/>
        <v>32.322721545733295</v>
      </c>
      <c r="M58" s="7">
        <f t="shared" si="6"/>
        <v>36.62123594401832</v>
      </c>
      <c r="N58" s="7">
        <f t="shared" si="6"/>
        <v>25.993436615198274</v>
      </c>
      <c r="O58" s="7">
        <f t="shared" si="6"/>
        <v>23.99238347411585</v>
      </c>
      <c r="P58" s="7">
        <f t="shared" si="6"/>
        <v>33.0940780568897</v>
      </c>
      <c r="Q58" s="7">
        <f t="shared" si="6"/>
        <v>27.630738384178798</v>
      </c>
      <c r="R58" s="7">
        <f t="shared" si="6"/>
        <v>0</v>
      </c>
      <c r="S58" s="7">
        <f t="shared" si="6"/>
        <v>56.88535983820494</v>
      </c>
      <c r="T58" s="7">
        <f t="shared" si="6"/>
        <v>67.79870088758217</v>
      </c>
      <c r="U58" s="7">
        <f t="shared" si="6"/>
        <v>38.5661854230416</v>
      </c>
      <c r="V58" s="7">
        <f t="shared" si="6"/>
        <v>35.29228611907643</v>
      </c>
      <c r="W58" s="7">
        <f t="shared" si="6"/>
        <v>107.83344079766191</v>
      </c>
      <c r="X58" s="7">
        <f t="shared" si="6"/>
        <v>0</v>
      </c>
      <c r="Y58" s="7">
        <f t="shared" si="6"/>
        <v>0</v>
      </c>
      <c r="Z58" s="8">
        <f t="shared" si="6"/>
        <v>99.99999551097072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99.99999488952325</v>
      </c>
      <c r="E59" s="10">
        <f t="shared" si="7"/>
        <v>99.99996550059839</v>
      </c>
      <c r="F59" s="10">
        <f t="shared" si="7"/>
        <v>301.6119894937426</v>
      </c>
      <c r="G59" s="10">
        <f t="shared" si="7"/>
        <v>24.093973947309816</v>
      </c>
      <c r="H59" s="10">
        <f t="shared" si="7"/>
        <v>75.51920518766856</v>
      </c>
      <c r="I59" s="10">
        <f t="shared" si="7"/>
        <v>67.15837029285733</v>
      </c>
      <c r="J59" s="10">
        <f t="shared" si="7"/>
        <v>28.834816491506437</v>
      </c>
      <c r="K59" s="10">
        <f t="shared" si="7"/>
        <v>45.26269599694605</v>
      </c>
      <c r="L59" s="10">
        <f t="shared" si="7"/>
        <v>44.4349289129201</v>
      </c>
      <c r="M59" s="10">
        <f t="shared" si="7"/>
        <v>39.775774349544655</v>
      </c>
      <c r="N59" s="10">
        <f t="shared" si="7"/>
        <v>38.45975780594221</v>
      </c>
      <c r="O59" s="10">
        <f t="shared" si="7"/>
        <v>0</v>
      </c>
      <c r="P59" s="10">
        <f t="shared" si="7"/>
        <v>-368.0332516850911</v>
      </c>
      <c r="Q59" s="10">
        <f t="shared" si="7"/>
        <v>108.9911494256069</v>
      </c>
      <c r="R59" s="10">
        <f t="shared" si="7"/>
        <v>0</v>
      </c>
      <c r="S59" s="10">
        <f t="shared" si="7"/>
        <v>-1060.1771705932301</v>
      </c>
      <c r="T59" s="10">
        <f t="shared" si="7"/>
        <v>-1350.7990419100968</v>
      </c>
      <c r="U59" s="10">
        <f t="shared" si="7"/>
        <v>-578.4691963159031</v>
      </c>
      <c r="V59" s="10">
        <f t="shared" si="7"/>
        <v>76.56785521186893</v>
      </c>
      <c r="W59" s="10">
        <f t="shared" si="7"/>
        <v>103.69260601838424</v>
      </c>
      <c r="X59" s="10">
        <f t="shared" si="7"/>
        <v>0</v>
      </c>
      <c r="Y59" s="10">
        <f t="shared" si="7"/>
        <v>0</v>
      </c>
      <c r="Z59" s="11">
        <f t="shared" si="7"/>
        <v>99.99996550059839</v>
      </c>
    </row>
    <row r="60" spans="1:26" ht="12.75">
      <c r="A60" s="38" t="s">
        <v>32</v>
      </c>
      <c r="B60" s="12">
        <f t="shared" si="7"/>
        <v>26.296319435175953</v>
      </c>
      <c r="C60" s="12">
        <f t="shared" si="7"/>
        <v>0</v>
      </c>
      <c r="D60" s="3">
        <f t="shared" si="7"/>
        <v>100.00026353777254</v>
      </c>
      <c r="E60" s="13">
        <f t="shared" si="7"/>
        <v>99.99976994785683</v>
      </c>
      <c r="F60" s="13">
        <f t="shared" si="7"/>
        <v>22.57667916569323</v>
      </c>
      <c r="G60" s="13">
        <f t="shared" si="7"/>
        <v>33.69048456020801</v>
      </c>
      <c r="H60" s="13">
        <f t="shared" si="7"/>
        <v>33.69048456020801</v>
      </c>
      <c r="I60" s="13">
        <f t="shared" si="7"/>
        <v>29.18603411223565</v>
      </c>
      <c r="J60" s="13">
        <f t="shared" si="7"/>
        <v>41.097963082983824</v>
      </c>
      <c r="K60" s="13">
        <f t="shared" si="7"/>
        <v>38.64568737996049</v>
      </c>
      <c r="L60" s="13">
        <f t="shared" si="7"/>
        <v>26.553881836630346</v>
      </c>
      <c r="M60" s="13">
        <f t="shared" si="7"/>
        <v>35.05834345905292</v>
      </c>
      <c r="N60" s="13">
        <f t="shared" si="7"/>
        <v>21.943210852449848</v>
      </c>
      <c r="O60" s="13">
        <f t="shared" si="7"/>
        <v>33.00454269714673</v>
      </c>
      <c r="P60" s="13">
        <f t="shared" si="7"/>
        <v>28.869817903216287</v>
      </c>
      <c r="Q60" s="13">
        <f t="shared" si="7"/>
        <v>27.640445540476872</v>
      </c>
      <c r="R60" s="13">
        <f t="shared" si="7"/>
        <v>0</v>
      </c>
      <c r="S60" s="13">
        <f t="shared" si="7"/>
        <v>36.368105539590154</v>
      </c>
      <c r="T60" s="13">
        <f t="shared" si="7"/>
        <v>41.74310431754985</v>
      </c>
      <c r="U60" s="13">
        <f t="shared" si="7"/>
        <v>27.123372174216815</v>
      </c>
      <c r="V60" s="13">
        <f t="shared" si="7"/>
        <v>29.70823133021075</v>
      </c>
      <c r="W60" s="13">
        <f t="shared" si="7"/>
        <v>105.84397238536876</v>
      </c>
      <c r="X60" s="13">
        <f t="shared" si="7"/>
        <v>0</v>
      </c>
      <c r="Y60" s="13">
        <f t="shared" si="7"/>
        <v>0</v>
      </c>
      <c r="Z60" s="14">
        <f t="shared" si="7"/>
        <v>99.99976994785683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100.00048970217088</v>
      </c>
      <c r="E61" s="13">
        <f t="shared" si="7"/>
        <v>100.00048970217088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100.00049706614989</v>
      </c>
      <c r="X61" s="13">
        <f t="shared" si="7"/>
        <v>0</v>
      </c>
      <c r="Y61" s="13">
        <f t="shared" si="7"/>
        <v>0</v>
      </c>
      <c r="Z61" s="14">
        <f t="shared" si="7"/>
        <v>100.00048970217088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100.00001692254183</v>
      </c>
      <c r="E62" s="13">
        <f t="shared" si="7"/>
        <v>99.9986207320942</v>
      </c>
      <c r="F62" s="13">
        <f t="shared" si="7"/>
        <v>23.280525372778506</v>
      </c>
      <c r="G62" s="13">
        <f t="shared" si="7"/>
        <v>37.09224515063182</v>
      </c>
      <c r="H62" s="13">
        <f t="shared" si="7"/>
        <v>37.09224515063182</v>
      </c>
      <c r="I62" s="13">
        <f t="shared" si="7"/>
        <v>30.726697014666065</v>
      </c>
      <c r="J62" s="13">
        <f t="shared" si="7"/>
        <v>44.86779313863044</v>
      </c>
      <c r="K62" s="13">
        <f t="shared" si="7"/>
        <v>28.96967833310706</v>
      </c>
      <c r="L62" s="13">
        <f t="shared" si="7"/>
        <v>27.067309483663543</v>
      </c>
      <c r="M62" s="13">
        <f t="shared" si="7"/>
        <v>32.25822373824422</v>
      </c>
      <c r="N62" s="13">
        <f t="shared" si="7"/>
        <v>19.932320594401737</v>
      </c>
      <c r="O62" s="13">
        <f t="shared" si="7"/>
        <v>535.1801938877537</v>
      </c>
      <c r="P62" s="13">
        <f t="shared" si="7"/>
        <v>293.0726426987784</v>
      </c>
      <c r="Q62" s="13">
        <f t="shared" si="7"/>
        <v>57.99434798014972</v>
      </c>
      <c r="R62" s="13">
        <f t="shared" si="7"/>
        <v>0</v>
      </c>
      <c r="S62" s="13">
        <f t="shared" si="7"/>
        <v>26.64534348333231</v>
      </c>
      <c r="T62" s="13">
        <f t="shared" si="7"/>
        <v>44.35201669838541</v>
      </c>
      <c r="U62" s="13">
        <f t="shared" si="7"/>
        <v>34.52360908612185</v>
      </c>
      <c r="V62" s="13">
        <f t="shared" si="7"/>
        <v>36.06987724836215</v>
      </c>
      <c r="W62" s="13">
        <f t="shared" si="7"/>
        <v>123.61066906853904</v>
      </c>
      <c r="X62" s="13">
        <f t="shared" si="7"/>
        <v>0</v>
      </c>
      <c r="Y62" s="13">
        <f t="shared" si="7"/>
        <v>0</v>
      </c>
      <c r="Z62" s="14">
        <f t="shared" si="7"/>
        <v>99.9986207320942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99.99996835989229</v>
      </c>
      <c r="E63" s="13">
        <f t="shared" si="7"/>
        <v>100.00138988423512</v>
      </c>
      <c r="F63" s="13">
        <f t="shared" si="7"/>
        <v>21.419899440701485</v>
      </c>
      <c r="G63" s="13">
        <f t="shared" si="7"/>
        <v>30.593545064897693</v>
      </c>
      <c r="H63" s="13">
        <f t="shared" si="7"/>
        <v>30.593545064897693</v>
      </c>
      <c r="I63" s="13">
        <f t="shared" si="7"/>
        <v>27.418110000346594</v>
      </c>
      <c r="J63" s="13">
        <f t="shared" si="7"/>
        <v>37.68401562996956</v>
      </c>
      <c r="K63" s="13">
        <f t="shared" si="7"/>
        <v>50.091126616739636</v>
      </c>
      <c r="L63" s="13">
        <f t="shared" si="7"/>
        <v>25.35479703014378</v>
      </c>
      <c r="M63" s="13">
        <f t="shared" si="7"/>
        <v>37.70997354614272</v>
      </c>
      <c r="N63" s="13">
        <f t="shared" si="7"/>
        <v>25.212298992482623</v>
      </c>
      <c r="O63" s="13">
        <f t="shared" si="7"/>
        <v>13.831855449444994</v>
      </c>
      <c r="P63" s="13">
        <f t="shared" si="7"/>
        <v>14.132030614832884</v>
      </c>
      <c r="Q63" s="13">
        <f t="shared" si="7"/>
        <v>16.20011854074667</v>
      </c>
      <c r="R63" s="13">
        <f t="shared" si="7"/>
        <v>0</v>
      </c>
      <c r="S63" s="13">
        <f t="shared" si="7"/>
        <v>47.76955651728792</v>
      </c>
      <c r="T63" s="13">
        <f t="shared" si="7"/>
        <v>35.656382335148216</v>
      </c>
      <c r="U63" s="13">
        <f t="shared" si="7"/>
        <v>21.049776497152056</v>
      </c>
      <c r="V63" s="13">
        <f t="shared" si="7"/>
        <v>24.056954076733795</v>
      </c>
      <c r="W63" s="13">
        <f t="shared" si="7"/>
        <v>101.30373084388926</v>
      </c>
      <c r="X63" s="13">
        <f t="shared" si="7"/>
        <v>0</v>
      </c>
      <c r="Y63" s="13">
        <f t="shared" si="7"/>
        <v>0</v>
      </c>
      <c r="Z63" s="14">
        <f t="shared" si="7"/>
        <v>100.00138988423512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99.99996738392318</v>
      </c>
      <c r="E64" s="13">
        <f t="shared" si="7"/>
        <v>99.99694106465599</v>
      </c>
      <c r="F64" s="13">
        <f t="shared" si="7"/>
        <v>21.84235962481137</v>
      </c>
      <c r="G64" s="13">
        <f t="shared" si="7"/>
        <v>30.96243354788704</v>
      </c>
      <c r="H64" s="13">
        <f t="shared" si="7"/>
        <v>30.96243354788704</v>
      </c>
      <c r="I64" s="13">
        <f t="shared" si="7"/>
        <v>27.785360574135552</v>
      </c>
      <c r="J64" s="13">
        <f t="shared" si="7"/>
        <v>38.04956045708772</v>
      </c>
      <c r="K64" s="13">
        <f t="shared" si="7"/>
        <v>52.341474665787516</v>
      </c>
      <c r="L64" s="13">
        <f t="shared" si="7"/>
        <v>26.64122147351906</v>
      </c>
      <c r="M64" s="13">
        <f t="shared" si="7"/>
        <v>39.01442860064244</v>
      </c>
      <c r="N64" s="13">
        <f t="shared" si="7"/>
        <v>24.331208669266527</v>
      </c>
      <c r="O64" s="13">
        <f t="shared" si="7"/>
        <v>14.168330657896455</v>
      </c>
      <c r="P64" s="13">
        <f t="shared" si="7"/>
        <v>25.361510251491065</v>
      </c>
      <c r="Q64" s="13">
        <f t="shared" si="7"/>
        <v>20.665878531092684</v>
      </c>
      <c r="R64" s="13">
        <f t="shared" si="7"/>
        <v>0</v>
      </c>
      <c r="S64" s="13">
        <f t="shared" si="7"/>
        <v>51.1514928805824</v>
      </c>
      <c r="T64" s="13">
        <f t="shared" si="7"/>
        <v>41.95561060473292</v>
      </c>
      <c r="U64" s="13">
        <f t="shared" si="7"/>
        <v>23.458586593668986</v>
      </c>
      <c r="V64" s="13">
        <f t="shared" si="7"/>
        <v>26.50193513949823</v>
      </c>
      <c r="W64" s="13">
        <f t="shared" si="7"/>
        <v>100.93582067937999</v>
      </c>
      <c r="X64" s="13">
        <f t="shared" si="7"/>
        <v>0</v>
      </c>
      <c r="Y64" s="13">
        <f t="shared" si="7"/>
        <v>0</v>
      </c>
      <c r="Z64" s="14">
        <f t="shared" si="7"/>
        <v>99.99694106465599</v>
      </c>
    </row>
    <row r="65" spans="1:26" ht="12.75">
      <c r="A65" s="39" t="s">
        <v>107</v>
      </c>
      <c r="B65" s="12">
        <f t="shared" si="7"/>
        <v>684.4835191364834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100.0031521485251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168.79345218003365</v>
      </c>
      <c r="X66" s="16">
        <f t="shared" si="7"/>
        <v>0</v>
      </c>
      <c r="Y66" s="16">
        <f t="shared" si="7"/>
        <v>0</v>
      </c>
      <c r="Z66" s="17">
        <f t="shared" si="7"/>
        <v>100.0031521485251</v>
      </c>
    </row>
    <row r="67" spans="1:26" ht="12.75" hidden="1">
      <c r="A67" s="41" t="s">
        <v>286</v>
      </c>
      <c r="B67" s="24">
        <v>108403427</v>
      </c>
      <c r="C67" s="24"/>
      <c r="D67" s="25">
        <v>123949666</v>
      </c>
      <c r="E67" s="26">
        <v>133659186</v>
      </c>
      <c r="F67" s="26">
        <v>4886064</v>
      </c>
      <c r="G67" s="26">
        <v>5221723</v>
      </c>
      <c r="H67" s="26">
        <v>5221723</v>
      </c>
      <c r="I67" s="26">
        <v>15329510</v>
      </c>
      <c r="J67" s="26">
        <v>5221723</v>
      </c>
      <c r="K67" s="26">
        <v>6138394</v>
      </c>
      <c r="L67" s="26">
        <v>6138394</v>
      </c>
      <c r="M67" s="26">
        <v>17498511</v>
      </c>
      <c r="N67" s="26">
        <v>5795790</v>
      </c>
      <c r="O67" s="26">
        <v>5199746</v>
      </c>
      <c r="P67" s="26">
        <v>5199746</v>
      </c>
      <c r="Q67" s="26">
        <v>16195282</v>
      </c>
      <c r="R67" s="26">
        <v>5199746</v>
      </c>
      <c r="S67" s="26">
        <v>4217187</v>
      </c>
      <c r="T67" s="26">
        <v>4217187</v>
      </c>
      <c r="U67" s="26">
        <v>13634120</v>
      </c>
      <c r="V67" s="26">
        <v>62657423</v>
      </c>
      <c r="W67" s="26">
        <v>123949657</v>
      </c>
      <c r="X67" s="26"/>
      <c r="Y67" s="25"/>
      <c r="Z67" s="27">
        <v>133659186</v>
      </c>
    </row>
    <row r="68" spans="1:26" ht="12.75" hidden="1">
      <c r="A68" s="37" t="s">
        <v>31</v>
      </c>
      <c r="B68" s="19">
        <v>16110473</v>
      </c>
      <c r="C68" s="19"/>
      <c r="D68" s="20">
        <v>19567646</v>
      </c>
      <c r="E68" s="21">
        <v>20290207</v>
      </c>
      <c r="F68" s="21">
        <v>271838</v>
      </c>
      <c r="G68" s="21">
        <v>1836509</v>
      </c>
      <c r="H68" s="21">
        <v>1836509</v>
      </c>
      <c r="I68" s="21">
        <v>3944856</v>
      </c>
      <c r="J68" s="21">
        <v>1836509</v>
      </c>
      <c r="K68" s="21">
        <v>1980388</v>
      </c>
      <c r="L68" s="21">
        <v>1980388</v>
      </c>
      <c r="M68" s="21">
        <v>5797285</v>
      </c>
      <c r="N68" s="21">
        <v>1421257</v>
      </c>
      <c r="O68" s="21">
        <v>-171059</v>
      </c>
      <c r="P68" s="21">
        <v>-171059</v>
      </c>
      <c r="Q68" s="21">
        <v>1079139</v>
      </c>
      <c r="R68" s="21">
        <v>-171059</v>
      </c>
      <c r="S68" s="21">
        <v>-78907</v>
      </c>
      <c r="T68" s="21">
        <v>-78907</v>
      </c>
      <c r="U68" s="21">
        <v>-328873</v>
      </c>
      <c r="V68" s="21">
        <v>10492407</v>
      </c>
      <c r="W68" s="21">
        <v>19567644</v>
      </c>
      <c r="X68" s="21"/>
      <c r="Y68" s="20"/>
      <c r="Z68" s="23">
        <v>20290207</v>
      </c>
    </row>
    <row r="69" spans="1:26" ht="12.75" hidden="1">
      <c r="A69" s="38" t="s">
        <v>32</v>
      </c>
      <c r="B69" s="19">
        <v>92292954</v>
      </c>
      <c r="C69" s="19"/>
      <c r="D69" s="20">
        <v>99795941</v>
      </c>
      <c r="E69" s="21">
        <v>105628227</v>
      </c>
      <c r="F69" s="21">
        <v>4614226</v>
      </c>
      <c r="G69" s="21">
        <v>3385214</v>
      </c>
      <c r="H69" s="21">
        <v>3385214</v>
      </c>
      <c r="I69" s="21">
        <v>11384654</v>
      </c>
      <c r="J69" s="21">
        <v>3385214</v>
      </c>
      <c r="K69" s="21">
        <v>4158006</v>
      </c>
      <c r="L69" s="21">
        <v>4158006</v>
      </c>
      <c r="M69" s="21">
        <v>11701226</v>
      </c>
      <c r="N69" s="21">
        <v>4374533</v>
      </c>
      <c r="O69" s="21">
        <v>3779913</v>
      </c>
      <c r="P69" s="21">
        <v>3779913</v>
      </c>
      <c r="Q69" s="21">
        <v>11934359</v>
      </c>
      <c r="R69" s="21">
        <v>3779913</v>
      </c>
      <c r="S69" s="21">
        <v>4296094</v>
      </c>
      <c r="T69" s="21">
        <v>4296094</v>
      </c>
      <c r="U69" s="21">
        <v>12372101</v>
      </c>
      <c r="V69" s="21">
        <v>47392340</v>
      </c>
      <c r="W69" s="21">
        <v>99795937</v>
      </c>
      <c r="X69" s="21"/>
      <c r="Y69" s="20"/>
      <c r="Z69" s="23">
        <v>105628227</v>
      </c>
    </row>
    <row r="70" spans="1:26" ht="12.75" hidden="1">
      <c r="A70" s="39" t="s">
        <v>103</v>
      </c>
      <c r="B70" s="19">
        <v>48917275</v>
      </c>
      <c r="C70" s="19"/>
      <c r="D70" s="20">
        <v>54318730</v>
      </c>
      <c r="E70" s="21">
        <v>54318730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54318726</v>
      </c>
      <c r="X70" s="21"/>
      <c r="Y70" s="20"/>
      <c r="Z70" s="23">
        <v>54318730</v>
      </c>
    </row>
    <row r="71" spans="1:26" ht="12.75" hidden="1">
      <c r="A71" s="39" t="s">
        <v>104</v>
      </c>
      <c r="B71" s="19">
        <v>19969268</v>
      </c>
      <c r="C71" s="19"/>
      <c r="D71" s="20">
        <v>23637111</v>
      </c>
      <c r="E71" s="21">
        <v>29218399</v>
      </c>
      <c r="F71" s="21">
        <v>2684570</v>
      </c>
      <c r="G71" s="21">
        <v>1570153</v>
      </c>
      <c r="H71" s="21">
        <v>1570153</v>
      </c>
      <c r="I71" s="21">
        <v>5824876</v>
      </c>
      <c r="J71" s="21">
        <v>1570153</v>
      </c>
      <c r="K71" s="21">
        <v>2334931</v>
      </c>
      <c r="L71" s="21">
        <v>2334931</v>
      </c>
      <c r="M71" s="21">
        <v>6240015</v>
      </c>
      <c r="N71" s="21">
        <v>2582765</v>
      </c>
      <c r="O71" s="21">
        <v>138018</v>
      </c>
      <c r="P71" s="21">
        <v>138018</v>
      </c>
      <c r="Q71" s="21">
        <v>2858801</v>
      </c>
      <c r="R71" s="21">
        <v>138018</v>
      </c>
      <c r="S71" s="21">
        <v>2443350</v>
      </c>
      <c r="T71" s="21">
        <v>2443350</v>
      </c>
      <c r="U71" s="21">
        <v>5024718</v>
      </c>
      <c r="V71" s="21">
        <v>19948410</v>
      </c>
      <c r="W71" s="21">
        <v>23637115</v>
      </c>
      <c r="X71" s="21"/>
      <c r="Y71" s="20"/>
      <c r="Z71" s="23">
        <v>29218399</v>
      </c>
    </row>
    <row r="72" spans="1:26" ht="12.75" hidden="1">
      <c r="A72" s="39" t="s">
        <v>105</v>
      </c>
      <c r="B72" s="19">
        <v>11499660</v>
      </c>
      <c r="C72" s="19"/>
      <c r="D72" s="20">
        <v>12642182</v>
      </c>
      <c r="E72" s="21">
        <v>12806822</v>
      </c>
      <c r="F72" s="21">
        <v>1118544</v>
      </c>
      <c r="G72" s="21">
        <v>1056432</v>
      </c>
      <c r="H72" s="21">
        <v>1056432</v>
      </c>
      <c r="I72" s="21">
        <v>3231408</v>
      </c>
      <c r="J72" s="21">
        <v>1056432</v>
      </c>
      <c r="K72" s="21">
        <v>1055674</v>
      </c>
      <c r="L72" s="21">
        <v>1055674</v>
      </c>
      <c r="M72" s="21">
        <v>3167780</v>
      </c>
      <c r="N72" s="21">
        <v>1038394</v>
      </c>
      <c r="O72" s="21">
        <v>2109435</v>
      </c>
      <c r="P72" s="21">
        <v>2109435</v>
      </c>
      <c r="Q72" s="21">
        <v>5257264</v>
      </c>
      <c r="R72" s="21">
        <v>2109435</v>
      </c>
      <c r="S72" s="21">
        <v>1074450</v>
      </c>
      <c r="T72" s="21">
        <v>1074450</v>
      </c>
      <c r="U72" s="21">
        <v>4258335</v>
      </c>
      <c r="V72" s="21">
        <v>15914787</v>
      </c>
      <c r="W72" s="21">
        <v>12642180</v>
      </c>
      <c r="X72" s="21"/>
      <c r="Y72" s="20"/>
      <c r="Z72" s="23">
        <v>12806822</v>
      </c>
    </row>
    <row r="73" spans="1:26" ht="12.75" hidden="1">
      <c r="A73" s="39" t="s">
        <v>106</v>
      </c>
      <c r="B73" s="19">
        <v>8361063</v>
      </c>
      <c r="C73" s="19"/>
      <c r="D73" s="20">
        <v>9197918</v>
      </c>
      <c r="E73" s="21">
        <v>9284276</v>
      </c>
      <c r="F73" s="21">
        <v>811112</v>
      </c>
      <c r="G73" s="21">
        <v>758629</v>
      </c>
      <c r="H73" s="21">
        <v>758629</v>
      </c>
      <c r="I73" s="21">
        <v>2328370</v>
      </c>
      <c r="J73" s="21">
        <v>758629</v>
      </c>
      <c r="K73" s="21">
        <v>767401</v>
      </c>
      <c r="L73" s="21">
        <v>767401</v>
      </c>
      <c r="M73" s="21">
        <v>2293431</v>
      </c>
      <c r="N73" s="21">
        <v>753374</v>
      </c>
      <c r="O73" s="21">
        <v>1532460</v>
      </c>
      <c r="P73" s="21">
        <v>1532460</v>
      </c>
      <c r="Q73" s="21">
        <v>3818294</v>
      </c>
      <c r="R73" s="21">
        <v>1532460</v>
      </c>
      <c r="S73" s="21">
        <v>778294</v>
      </c>
      <c r="T73" s="21">
        <v>778294</v>
      </c>
      <c r="U73" s="21">
        <v>3089048</v>
      </c>
      <c r="V73" s="21">
        <v>11529143</v>
      </c>
      <c r="W73" s="21">
        <v>9197916</v>
      </c>
      <c r="X73" s="21"/>
      <c r="Y73" s="20"/>
      <c r="Z73" s="23">
        <v>9284276</v>
      </c>
    </row>
    <row r="74" spans="1:26" ht="12.75" hidden="1">
      <c r="A74" s="39" t="s">
        <v>107</v>
      </c>
      <c r="B74" s="19">
        <v>3545688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4586079</v>
      </c>
      <c r="E75" s="30">
        <v>7740752</v>
      </c>
      <c r="F75" s="30"/>
      <c r="G75" s="30"/>
      <c r="H75" s="30"/>
      <c r="I75" s="30"/>
      <c r="J75" s="30"/>
      <c r="K75" s="30"/>
      <c r="L75" s="30"/>
      <c r="M75" s="30"/>
      <c r="N75" s="30"/>
      <c r="O75" s="30">
        <v>1590892</v>
      </c>
      <c r="P75" s="30">
        <v>1590892</v>
      </c>
      <c r="Q75" s="30">
        <v>3181784</v>
      </c>
      <c r="R75" s="30">
        <v>1590892</v>
      </c>
      <c r="S75" s="30"/>
      <c r="T75" s="30"/>
      <c r="U75" s="30">
        <v>1590892</v>
      </c>
      <c r="V75" s="30">
        <v>4772676</v>
      </c>
      <c r="W75" s="30">
        <v>4586076</v>
      </c>
      <c r="X75" s="30"/>
      <c r="Y75" s="29"/>
      <c r="Z75" s="31">
        <v>7740752</v>
      </c>
    </row>
    <row r="76" spans="1:26" ht="12.75" hidden="1">
      <c r="A76" s="42" t="s">
        <v>287</v>
      </c>
      <c r="B76" s="32">
        <v>40380123</v>
      </c>
      <c r="C76" s="32"/>
      <c r="D76" s="33">
        <v>119363849</v>
      </c>
      <c r="E76" s="34">
        <v>133659180</v>
      </c>
      <c r="F76" s="34">
        <v>1861635</v>
      </c>
      <c r="G76" s="34">
        <v>1582983</v>
      </c>
      <c r="H76" s="34">
        <v>2527412</v>
      </c>
      <c r="I76" s="34">
        <v>5972030</v>
      </c>
      <c r="J76" s="34">
        <v>1920808</v>
      </c>
      <c r="K76" s="34">
        <v>2503267</v>
      </c>
      <c r="L76" s="34">
        <v>1984096</v>
      </c>
      <c r="M76" s="34">
        <v>6408171</v>
      </c>
      <c r="N76" s="34">
        <v>1506525</v>
      </c>
      <c r="O76" s="34">
        <v>1247543</v>
      </c>
      <c r="P76" s="34">
        <v>1720808</v>
      </c>
      <c r="Q76" s="34">
        <v>4474876</v>
      </c>
      <c r="R76" s="34"/>
      <c r="S76" s="34">
        <v>2398962</v>
      </c>
      <c r="T76" s="34">
        <v>2859198</v>
      </c>
      <c r="U76" s="34">
        <v>5258160</v>
      </c>
      <c r="V76" s="34">
        <v>22113237</v>
      </c>
      <c r="W76" s="34">
        <v>133659180</v>
      </c>
      <c r="X76" s="34"/>
      <c r="Y76" s="33"/>
      <c r="Z76" s="35">
        <v>133659180</v>
      </c>
    </row>
    <row r="77" spans="1:26" ht="12.75" hidden="1">
      <c r="A77" s="37" t="s">
        <v>31</v>
      </c>
      <c r="B77" s="19">
        <v>16110473</v>
      </c>
      <c r="C77" s="19"/>
      <c r="D77" s="20">
        <v>19567645</v>
      </c>
      <c r="E77" s="21">
        <v>20290200</v>
      </c>
      <c r="F77" s="21">
        <v>819896</v>
      </c>
      <c r="G77" s="21">
        <v>442488</v>
      </c>
      <c r="H77" s="21">
        <v>1386917</v>
      </c>
      <c r="I77" s="21">
        <v>2649301</v>
      </c>
      <c r="J77" s="21">
        <v>529554</v>
      </c>
      <c r="K77" s="21">
        <v>896377</v>
      </c>
      <c r="L77" s="21">
        <v>879984</v>
      </c>
      <c r="M77" s="21">
        <v>2305915</v>
      </c>
      <c r="N77" s="21">
        <v>546612</v>
      </c>
      <c r="O77" s="21"/>
      <c r="P77" s="21">
        <v>629554</v>
      </c>
      <c r="Q77" s="21">
        <v>1176166</v>
      </c>
      <c r="R77" s="21"/>
      <c r="S77" s="21">
        <v>836554</v>
      </c>
      <c r="T77" s="21">
        <v>1065875</v>
      </c>
      <c r="U77" s="21">
        <v>1902429</v>
      </c>
      <c r="V77" s="21">
        <v>8033811</v>
      </c>
      <c r="W77" s="21">
        <v>20290200</v>
      </c>
      <c r="X77" s="21"/>
      <c r="Y77" s="20"/>
      <c r="Z77" s="23">
        <v>20290200</v>
      </c>
    </row>
    <row r="78" spans="1:26" ht="12.75" hidden="1">
      <c r="A78" s="38" t="s">
        <v>32</v>
      </c>
      <c r="B78" s="19">
        <v>24269650</v>
      </c>
      <c r="C78" s="19"/>
      <c r="D78" s="20">
        <v>99796204</v>
      </c>
      <c r="E78" s="21">
        <v>105627984</v>
      </c>
      <c r="F78" s="21">
        <v>1041739</v>
      </c>
      <c r="G78" s="21">
        <v>1140495</v>
      </c>
      <c r="H78" s="21">
        <v>1140495</v>
      </c>
      <c r="I78" s="21">
        <v>3322729</v>
      </c>
      <c r="J78" s="21">
        <v>1391254</v>
      </c>
      <c r="K78" s="21">
        <v>1606890</v>
      </c>
      <c r="L78" s="21">
        <v>1104112</v>
      </c>
      <c r="M78" s="21">
        <v>4102256</v>
      </c>
      <c r="N78" s="21">
        <v>959913</v>
      </c>
      <c r="O78" s="21">
        <v>1247543</v>
      </c>
      <c r="P78" s="21">
        <v>1091254</v>
      </c>
      <c r="Q78" s="21">
        <v>3298710</v>
      </c>
      <c r="R78" s="21"/>
      <c r="S78" s="21">
        <v>1562408</v>
      </c>
      <c r="T78" s="21">
        <v>1793323</v>
      </c>
      <c r="U78" s="21">
        <v>3355731</v>
      </c>
      <c r="V78" s="21">
        <v>14079426</v>
      </c>
      <c r="W78" s="21">
        <v>105627984</v>
      </c>
      <c r="X78" s="21"/>
      <c r="Y78" s="20"/>
      <c r="Z78" s="23">
        <v>105627984</v>
      </c>
    </row>
    <row r="79" spans="1:26" ht="12.75" hidden="1">
      <c r="A79" s="39" t="s">
        <v>103</v>
      </c>
      <c r="B79" s="19"/>
      <c r="C79" s="19"/>
      <c r="D79" s="20">
        <v>54318996</v>
      </c>
      <c r="E79" s="21">
        <v>54318996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54318996</v>
      </c>
      <c r="X79" s="21"/>
      <c r="Y79" s="20"/>
      <c r="Z79" s="23">
        <v>54318996</v>
      </c>
    </row>
    <row r="80" spans="1:26" ht="12.75" hidden="1">
      <c r="A80" s="39" t="s">
        <v>104</v>
      </c>
      <c r="B80" s="19"/>
      <c r="C80" s="19"/>
      <c r="D80" s="20">
        <v>23637115</v>
      </c>
      <c r="E80" s="21">
        <v>29217996</v>
      </c>
      <c r="F80" s="21">
        <v>624982</v>
      </c>
      <c r="G80" s="21">
        <v>582405</v>
      </c>
      <c r="H80" s="21">
        <v>582405</v>
      </c>
      <c r="I80" s="21">
        <v>1789792</v>
      </c>
      <c r="J80" s="21">
        <v>704493</v>
      </c>
      <c r="K80" s="21">
        <v>676422</v>
      </c>
      <c r="L80" s="21">
        <v>632003</v>
      </c>
      <c r="M80" s="21">
        <v>2012918</v>
      </c>
      <c r="N80" s="21">
        <v>514805</v>
      </c>
      <c r="O80" s="21">
        <v>738645</v>
      </c>
      <c r="P80" s="21">
        <v>404493</v>
      </c>
      <c r="Q80" s="21">
        <v>1657943</v>
      </c>
      <c r="R80" s="21"/>
      <c r="S80" s="21">
        <v>651039</v>
      </c>
      <c r="T80" s="21">
        <v>1083675</v>
      </c>
      <c r="U80" s="21">
        <v>1734714</v>
      </c>
      <c r="V80" s="21">
        <v>7195367</v>
      </c>
      <c r="W80" s="21">
        <v>29217996</v>
      </c>
      <c r="X80" s="21"/>
      <c r="Y80" s="20"/>
      <c r="Z80" s="23">
        <v>29217996</v>
      </c>
    </row>
    <row r="81" spans="1:26" ht="12.75" hidden="1">
      <c r="A81" s="39" t="s">
        <v>105</v>
      </c>
      <c r="B81" s="19"/>
      <c r="C81" s="19"/>
      <c r="D81" s="20">
        <v>12642178</v>
      </c>
      <c r="E81" s="21">
        <v>12807000</v>
      </c>
      <c r="F81" s="21">
        <v>239591</v>
      </c>
      <c r="G81" s="21">
        <v>323200</v>
      </c>
      <c r="H81" s="21">
        <v>323200</v>
      </c>
      <c r="I81" s="21">
        <v>885991</v>
      </c>
      <c r="J81" s="21">
        <v>398106</v>
      </c>
      <c r="K81" s="21">
        <v>528799</v>
      </c>
      <c r="L81" s="21">
        <v>267664</v>
      </c>
      <c r="M81" s="21">
        <v>1194569</v>
      </c>
      <c r="N81" s="21">
        <v>261803</v>
      </c>
      <c r="O81" s="21">
        <v>291774</v>
      </c>
      <c r="P81" s="21">
        <v>298106</v>
      </c>
      <c r="Q81" s="21">
        <v>851683</v>
      </c>
      <c r="R81" s="21"/>
      <c r="S81" s="21">
        <v>513260</v>
      </c>
      <c r="T81" s="21">
        <v>383110</v>
      </c>
      <c r="U81" s="21">
        <v>896370</v>
      </c>
      <c r="V81" s="21">
        <v>3828613</v>
      </c>
      <c r="W81" s="21">
        <v>12807000</v>
      </c>
      <c r="X81" s="21"/>
      <c r="Y81" s="20"/>
      <c r="Z81" s="23">
        <v>12807000</v>
      </c>
    </row>
    <row r="82" spans="1:26" ht="12.75" hidden="1">
      <c r="A82" s="39" t="s">
        <v>106</v>
      </c>
      <c r="B82" s="19"/>
      <c r="C82" s="19"/>
      <c r="D82" s="20">
        <v>9197915</v>
      </c>
      <c r="E82" s="21">
        <v>9283992</v>
      </c>
      <c r="F82" s="21">
        <v>177166</v>
      </c>
      <c r="G82" s="21">
        <v>234890</v>
      </c>
      <c r="H82" s="21">
        <v>234890</v>
      </c>
      <c r="I82" s="21">
        <v>646946</v>
      </c>
      <c r="J82" s="21">
        <v>288655</v>
      </c>
      <c r="K82" s="21">
        <v>401669</v>
      </c>
      <c r="L82" s="21">
        <v>204445</v>
      </c>
      <c r="M82" s="21">
        <v>894769</v>
      </c>
      <c r="N82" s="21">
        <v>183305</v>
      </c>
      <c r="O82" s="21">
        <v>217124</v>
      </c>
      <c r="P82" s="21">
        <v>388655</v>
      </c>
      <c r="Q82" s="21">
        <v>789084</v>
      </c>
      <c r="R82" s="21"/>
      <c r="S82" s="21">
        <v>398109</v>
      </c>
      <c r="T82" s="21">
        <v>326538</v>
      </c>
      <c r="U82" s="21">
        <v>724647</v>
      </c>
      <c r="V82" s="21">
        <v>3055446</v>
      </c>
      <c r="W82" s="21">
        <v>9283992</v>
      </c>
      <c r="X82" s="21"/>
      <c r="Y82" s="20"/>
      <c r="Z82" s="23">
        <v>9283992</v>
      </c>
    </row>
    <row r="83" spans="1:26" ht="12.75" hidden="1">
      <c r="A83" s="39" t="s">
        <v>107</v>
      </c>
      <c r="B83" s="19">
        <v>24269650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>
        <v>7740996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7740996</v>
      </c>
      <c r="X84" s="30"/>
      <c r="Y84" s="29"/>
      <c r="Z84" s="31">
        <v>7740996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4806461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920000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920000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1666461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1666461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620000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620000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1600000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1600000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298000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298000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4994573</v>
      </c>
      <c r="D40" s="344">
        <f t="shared" si="9"/>
        <v>0</v>
      </c>
      <c r="E40" s="343">
        <f t="shared" si="9"/>
        <v>670000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4994573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670000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4994573</v>
      </c>
      <c r="D60" s="346">
        <f t="shared" si="14"/>
        <v>0</v>
      </c>
      <c r="E60" s="219">
        <f t="shared" si="14"/>
        <v>5774461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44622852</v>
      </c>
      <c r="D5" s="153">
        <f>SUM(D6:D8)</f>
        <v>0</v>
      </c>
      <c r="E5" s="154">
        <f t="shared" si="0"/>
        <v>74406000</v>
      </c>
      <c r="F5" s="100">
        <f t="shared" si="0"/>
        <v>80257588</v>
      </c>
      <c r="G5" s="100">
        <f t="shared" si="0"/>
        <v>33879295</v>
      </c>
      <c r="H5" s="100">
        <f t="shared" si="0"/>
        <v>4016570</v>
      </c>
      <c r="I5" s="100">
        <f t="shared" si="0"/>
        <v>4016570</v>
      </c>
      <c r="J5" s="100">
        <f t="shared" si="0"/>
        <v>41912435</v>
      </c>
      <c r="K5" s="100">
        <f t="shared" si="0"/>
        <v>4016570</v>
      </c>
      <c r="L5" s="100">
        <f t="shared" si="0"/>
        <v>28583615</v>
      </c>
      <c r="M5" s="100">
        <f t="shared" si="0"/>
        <v>28583615</v>
      </c>
      <c r="N5" s="100">
        <f t="shared" si="0"/>
        <v>61183800</v>
      </c>
      <c r="O5" s="100">
        <f t="shared" si="0"/>
        <v>1444304</v>
      </c>
      <c r="P5" s="100">
        <f t="shared" si="0"/>
        <v>1644281</v>
      </c>
      <c r="Q5" s="100">
        <f t="shared" si="0"/>
        <v>1644281</v>
      </c>
      <c r="R5" s="100">
        <f t="shared" si="0"/>
        <v>4732866</v>
      </c>
      <c r="S5" s="100">
        <f t="shared" si="0"/>
        <v>1644281</v>
      </c>
      <c r="T5" s="100">
        <f t="shared" si="0"/>
        <v>1071861</v>
      </c>
      <c r="U5" s="100">
        <f t="shared" si="0"/>
        <v>1071861</v>
      </c>
      <c r="V5" s="100">
        <f t="shared" si="0"/>
        <v>3788003</v>
      </c>
      <c r="W5" s="100">
        <f t="shared" si="0"/>
        <v>111617104</v>
      </c>
      <c r="X5" s="100">
        <f t="shared" si="0"/>
        <v>74406948</v>
      </c>
      <c r="Y5" s="100">
        <f t="shared" si="0"/>
        <v>37210156</v>
      </c>
      <c r="Z5" s="137">
        <f>+IF(X5&lt;&gt;0,+(Y5/X5)*100,0)</f>
        <v>50.00898034414744</v>
      </c>
      <c r="AA5" s="153">
        <f>SUM(AA6:AA8)</f>
        <v>80257588</v>
      </c>
    </row>
    <row r="6" spans="1:27" ht="12.75">
      <c r="A6" s="138" t="s">
        <v>75</v>
      </c>
      <c r="B6" s="136"/>
      <c r="C6" s="155">
        <v>7977403</v>
      </c>
      <c r="D6" s="155"/>
      <c r="E6" s="156">
        <v>18513000</v>
      </c>
      <c r="F6" s="60">
        <v>13589223</v>
      </c>
      <c r="G6" s="60">
        <v>33584000</v>
      </c>
      <c r="H6" s="60">
        <v>2145000</v>
      </c>
      <c r="I6" s="60">
        <v>2145000</v>
      </c>
      <c r="J6" s="60">
        <v>37874000</v>
      </c>
      <c r="K6" s="60">
        <v>2145000</v>
      </c>
      <c r="L6" s="60">
        <v>26532000</v>
      </c>
      <c r="M6" s="60">
        <v>26532000</v>
      </c>
      <c r="N6" s="60">
        <v>55209000</v>
      </c>
      <c r="O6" s="60"/>
      <c r="P6" s="60">
        <v>534</v>
      </c>
      <c r="Q6" s="60">
        <v>534</v>
      </c>
      <c r="R6" s="60">
        <v>1068</v>
      </c>
      <c r="S6" s="60">
        <v>534</v>
      </c>
      <c r="T6" s="60">
        <v>444</v>
      </c>
      <c r="U6" s="60">
        <v>444</v>
      </c>
      <c r="V6" s="60">
        <v>1422</v>
      </c>
      <c r="W6" s="60">
        <v>93085490</v>
      </c>
      <c r="X6" s="60">
        <v>18513228</v>
      </c>
      <c r="Y6" s="60">
        <v>74572262</v>
      </c>
      <c r="Z6" s="140">
        <v>402.81</v>
      </c>
      <c r="AA6" s="155">
        <v>13589223</v>
      </c>
    </row>
    <row r="7" spans="1:27" ht="12.75">
      <c r="A7" s="138" t="s">
        <v>76</v>
      </c>
      <c r="B7" s="136"/>
      <c r="C7" s="157">
        <v>35496925</v>
      </c>
      <c r="D7" s="157"/>
      <c r="E7" s="158">
        <v>47618000</v>
      </c>
      <c r="F7" s="159">
        <v>57264439</v>
      </c>
      <c r="G7" s="159">
        <v>295295</v>
      </c>
      <c r="H7" s="159">
        <v>1871570</v>
      </c>
      <c r="I7" s="159">
        <v>1871570</v>
      </c>
      <c r="J7" s="159">
        <v>4038435</v>
      </c>
      <c r="K7" s="159">
        <v>1871570</v>
      </c>
      <c r="L7" s="159">
        <v>2051615</v>
      </c>
      <c r="M7" s="159">
        <v>2051615</v>
      </c>
      <c r="N7" s="159">
        <v>5974800</v>
      </c>
      <c r="O7" s="159">
        <v>1444304</v>
      </c>
      <c r="P7" s="159">
        <v>1543965</v>
      </c>
      <c r="Q7" s="159">
        <v>1543965</v>
      </c>
      <c r="R7" s="159">
        <v>4532234</v>
      </c>
      <c r="S7" s="159">
        <v>1543965</v>
      </c>
      <c r="T7" s="159">
        <v>918954</v>
      </c>
      <c r="U7" s="159">
        <v>918954</v>
      </c>
      <c r="V7" s="159">
        <v>3381873</v>
      </c>
      <c r="W7" s="159">
        <v>17927342</v>
      </c>
      <c r="X7" s="159">
        <v>47618364</v>
      </c>
      <c r="Y7" s="159">
        <v>-29691022</v>
      </c>
      <c r="Z7" s="141">
        <v>-62.35</v>
      </c>
      <c r="AA7" s="157">
        <v>57264439</v>
      </c>
    </row>
    <row r="8" spans="1:27" ht="12.75">
      <c r="A8" s="138" t="s">
        <v>77</v>
      </c>
      <c r="B8" s="136"/>
      <c r="C8" s="155">
        <v>1148524</v>
      </c>
      <c r="D8" s="155"/>
      <c r="E8" s="156">
        <v>8275000</v>
      </c>
      <c r="F8" s="60">
        <v>9403926</v>
      </c>
      <c r="G8" s="60"/>
      <c r="H8" s="60"/>
      <c r="I8" s="60"/>
      <c r="J8" s="60"/>
      <c r="K8" s="60"/>
      <c r="L8" s="60"/>
      <c r="M8" s="60"/>
      <c r="N8" s="60"/>
      <c r="O8" s="60"/>
      <c r="P8" s="60">
        <v>99782</v>
      </c>
      <c r="Q8" s="60">
        <v>99782</v>
      </c>
      <c r="R8" s="60">
        <v>199564</v>
      </c>
      <c r="S8" s="60">
        <v>99782</v>
      </c>
      <c r="T8" s="60">
        <v>152463</v>
      </c>
      <c r="U8" s="60">
        <v>152463</v>
      </c>
      <c r="V8" s="60">
        <v>404708</v>
      </c>
      <c r="W8" s="60">
        <v>604272</v>
      </c>
      <c r="X8" s="60">
        <v>8275356</v>
      </c>
      <c r="Y8" s="60">
        <v>-7671084</v>
      </c>
      <c r="Z8" s="140">
        <v>-92.7</v>
      </c>
      <c r="AA8" s="155">
        <v>9403926</v>
      </c>
    </row>
    <row r="9" spans="1:27" ht="12.75">
      <c r="A9" s="135" t="s">
        <v>78</v>
      </c>
      <c r="B9" s="136"/>
      <c r="C9" s="153">
        <f aca="true" t="shared" si="1" ref="C9:Y9">SUM(C10:C14)</f>
        <v>1287247</v>
      </c>
      <c r="D9" s="153">
        <f>SUM(D10:D14)</f>
        <v>0</v>
      </c>
      <c r="E9" s="154">
        <f t="shared" si="1"/>
        <v>48938907</v>
      </c>
      <c r="F9" s="100">
        <f t="shared" si="1"/>
        <v>54957521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43713</v>
      </c>
      <c r="Q9" s="100">
        <f t="shared" si="1"/>
        <v>43713</v>
      </c>
      <c r="R9" s="100">
        <f t="shared" si="1"/>
        <v>87426</v>
      </c>
      <c r="S9" s="100">
        <f t="shared" si="1"/>
        <v>43713</v>
      </c>
      <c r="T9" s="100">
        <f t="shared" si="1"/>
        <v>19112</v>
      </c>
      <c r="U9" s="100">
        <f t="shared" si="1"/>
        <v>19112</v>
      </c>
      <c r="V9" s="100">
        <f t="shared" si="1"/>
        <v>81937</v>
      </c>
      <c r="W9" s="100">
        <f t="shared" si="1"/>
        <v>169363</v>
      </c>
      <c r="X9" s="100">
        <f t="shared" si="1"/>
        <v>48939564</v>
      </c>
      <c r="Y9" s="100">
        <f t="shared" si="1"/>
        <v>-48770201</v>
      </c>
      <c r="Z9" s="137">
        <f>+IF(X9&lt;&gt;0,+(Y9/X9)*100,0)</f>
        <v>-99.6539343914057</v>
      </c>
      <c r="AA9" s="153">
        <f>SUM(AA10:AA14)</f>
        <v>54957521</v>
      </c>
    </row>
    <row r="10" spans="1:27" ht="12.75">
      <c r="A10" s="138" t="s">
        <v>79</v>
      </c>
      <c r="B10" s="136"/>
      <c r="C10" s="155">
        <v>128036</v>
      </c>
      <c r="D10" s="155"/>
      <c r="E10" s="156">
        <v>48730142</v>
      </c>
      <c r="F10" s="60">
        <v>54957521</v>
      </c>
      <c r="G10" s="60"/>
      <c r="H10" s="60"/>
      <c r="I10" s="60"/>
      <c r="J10" s="60"/>
      <c r="K10" s="60"/>
      <c r="L10" s="60"/>
      <c r="M10" s="60"/>
      <c r="N10" s="60"/>
      <c r="O10" s="60"/>
      <c r="P10" s="60">
        <v>14213</v>
      </c>
      <c r="Q10" s="60">
        <v>14213</v>
      </c>
      <c r="R10" s="60">
        <v>28426</v>
      </c>
      <c r="S10" s="60">
        <v>14213</v>
      </c>
      <c r="T10" s="60">
        <v>19112</v>
      </c>
      <c r="U10" s="60">
        <v>19112</v>
      </c>
      <c r="V10" s="60">
        <v>52437</v>
      </c>
      <c r="W10" s="60">
        <v>80863</v>
      </c>
      <c r="X10" s="60">
        <v>48730596</v>
      </c>
      <c r="Y10" s="60">
        <v>-48649733</v>
      </c>
      <c r="Z10" s="140">
        <v>-99.83</v>
      </c>
      <c r="AA10" s="155">
        <v>54957521</v>
      </c>
    </row>
    <row r="11" spans="1:27" ht="12.75">
      <c r="A11" s="138" t="s">
        <v>80</v>
      </c>
      <c r="B11" s="136"/>
      <c r="C11" s="155">
        <v>9976</v>
      </c>
      <c r="D11" s="155"/>
      <c r="E11" s="156">
        <v>19526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19524</v>
      </c>
      <c r="Y11" s="60">
        <v>-19524</v>
      </c>
      <c r="Z11" s="140">
        <v>-100</v>
      </c>
      <c r="AA11" s="155"/>
    </row>
    <row r="12" spans="1:27" ht="12.75">
      <c r="A12" s="138" t="s">
        <v>81</v>
      </c>
      <c r="B12" s="136"/>
      <c r="C12" s="155">
        <v>1106249</v>
      </c>
      <c r="D12" s="155"/>
      <c r="E12" s="156">
        <v>123000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>
        <v>29500</v>
      </c>
      <c r="Q12" s="60">
        <v>29500</v>
      </c>
      <c r="R12" s="60">
        <v>59000</v>
      </c>
      <c r="S12" s="60">
        <v>29500</v>
      </c>
      <c r="T12" s="60"/>
      <c r="U12" s="60"/>
      <c r="V12" s="60">
        <v>29500</v>
      </c>
      <c r="W12" s="60">
        <v>88500</v>
      </c>
      <c r="X12" s="60">
        <v>123204</v>
      </c>
      <c r="Y12" s="60">
        <v>-34704</v>
      </c>
      <c r="Z12" s="140">
        <v>-28.17</v>
      </c>
      <c r="AA12" s="155"/>
    </row>
    <row r="13" spans="1:27" ht="12.75">
      <c r="A13" s="138" t="s">
        <v>82</v>
      </c>
      <c r="B13" s="136"/>
      <c r="C13" s="155">
        <v>42986</v>
      </c>
      <c r="D13" s="155"/>
      <c r="E13" s="156">
        <v>66239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66240</v>
      </c>
      <c r="Y13" s="60">
        <v>-66240</v>
      </c>
      <c r="Z13" s="140">
        <v>-100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14971</v>
      </c>
      <c r="D15" s="153">
        <f>SUM(D16:D18)</f>
        <v>0</v>
      </c>
      <c r="E15" s="154">
        <f t="shared" si="2"/>
        <v>2167563</v>
      </c>
      <c r="F15" s="100">
        <f t="shared" si="2"/>
        <v>766000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1679</v>
      </c>
      <c r="Q15" s="100">
        <f t="shared" si="2"/>
        <v>1679</v>
      </c>
      <c r="R15" s="100">
        <f t="shared" si="2"/>
        <v>3358</v>
      </c>
      <c r="S15" s="100">
        <f t="shared" si="2"/>
        <v>1679</v>
      </c>
      <c r="T15" s="100">
        <f t="shared" si="2"/>
        <v>659</v>
      </c>
      <c r="U15" s="100">
        <f t="shared" si="2"/>
        <v>659</v>
      </c>
      <c r="V15" s="100">
        <f t="shared" si="2"/>
        <v>2997</v>
      </c>
      <c r="W15" s="100">
        <f t="shared" si="2"/>
        <v>6355</v>
      </c>
      <c r="X15" s="100">
        <f t="shared" si="2"/>
        <v>2167464</v>
      </c>
      <c r="Y15" s="100">
        <f t="shared" si="2"/>
        <v>-2161109</v>
      </c>
      <c r="Z15" s="137">
        <f>+IF(X15&lt;&gt;0,+(Y15/X15)*100,0)</f>
        <v>-99.70680020521678</v>
      </c>
      <c r="AA15" s="153">
        <f>SUM(AA16:AA18)</f>
        <v>766000</v>
      </c>
    </row>
    <row r="16" spans="1:27" ht="12.75">
      <c r="A16" s="138" t="s">
        <v>85</v>
      </c>
      <c r="B16" s="136"/>
      <c r="C16" s="155">
        <v>9405</v>
      </c>
      <c r="D16" s="155"/>
      <c r="E16" s="156">
        <v>2161608</v>
      </c>
      <c r="F16" s="60">
        <v>766000</v>
      </c>
      <c r="G16" s="60"/>
      <c r="H16" s="60"/>
      <c r="I16" s="60"/>
      <c r="J16" s="60"/>
      <c r="K16" s="60"/>
      <c r="L16" s="60"/>
      <c r="M16" s="60"/>
      <c r="N16" s="60"/>
      <c r="O16" s="60"/>
      <c r="P16" s="60">
        <v>873</v>
      </c>
      <c r="Q16" s="60">
        <v>873</v>
      </c>
      <c r="R16" s="60">
        <v>1746</v>
      </c>
      <c r="S16" s="60">
        <v>873</v>
      </c>
      <c r="T16" s="60">
        <v>659</v>
      </c>
      <c r="U16" s="60">
        <v>659</v>
      </c>
      <c r="V16" s="60">
        <v>2191</v>
      </c>
      <c r="W16" s="60">
        <v>3937</v>
      </c>
      <c r="X16" s="60">
        <v>2161608</v>
      </c>
      <c r="Y16" s="60">
        <v>-2157671</v>
      </c>
      <c r="Z16" s="140">
        <v>-99.82</v>
      </c>
      <c r="AA16" s="155">
        <v>766000</v>
      </c>
    </row>
    <row r="17" spans="1:27" ht="12.75">
      <c r="A17" s="138" t="s">
        <v>86</v>
      </c>
      <c r="B17" s="136"/>
      <c r="C17" s="155">
        <v>5566</v>
      </c>
      <c r="D17" s="155"/>
      <c r="E17" s="156">
        <v>5955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>
        <v>806</v>
      </c>
      <c r="Q17" s="60">
        <v>806</v>
      </c>
      <c r="R17" s="60">
        <v>1612</v>
      </c>
      <c r="S17" s="60">
        <v>806</v>
      </c>
      <c r="T17" s="60"/>
      <c r="U17" s="60"/>
      <c r="V17" s="60">
        <v>806</v>
      </c>
      <c r="W17" s="60">
        <v>2418</v>
      </c>
      <c r="X17" s="60">
        <v>5856</v>
      </c>
      <c r="Y17" s="60">
        <v>-3438</v>
      </c>
      <c r="Z17" s="140">
        <v>-58.71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158206973</v>
      </c>
      <c r="D19" s="153">
        <f>SUM(D20:D23)</f>
        <v>0</v>
      </c>
      <c r="E19" s="154">
        <f t="shared" si="3"/>
        <v>106286280</v>
      </c>
      <c r="F19" s="100">
        <f t="shared" si="3"/>
        <v>112127939</v>
      </c>
      <c r="G19" s="100">
        <f t="shared" si="3"/>
        <v>4614226</v>
      </c>
      <c r="H19" s="100">
        <f t="shared" si="3"/>
        <v>3385214</v>
      </c>
      <c r="I19" s="100">
        <f t="shared" si="3"/>
        <v>3385214</v>
      </c>
      <c r="J19" s="100">
        <f t="shared" si="3"/>
        <v>11384654</v>
      </c>
      <c r="K19" s="100">
        <f t="shared" si="3"/>
        <v>3385214</v>
      </c>
      <c r="L19" s="100">
        <f t="shared" si="3"/>
        <v>4158006</v>
      </c>
      <c r="M19" s="100">
        <f t="shared" si="3"/>
        <v>4158006</v>
      </c>
      <c r="N19" s="100">
        <f t="shared" si="3"/>
        <v>11701226</v>
      </c>
      <c r="O19" s="100">
        <f t="shared" si="3"/>
        <v>4374533</v>
      </c>
      <c r="P19" s="100">
        <f t="shared" si="3"/>
        <v>3783999</v>
      </c>
      <c r="Q19" s="100">
        <f t="shared" si="3"/>
        <v>3783999</v>
      </c>
      <c r="R19" s="100">
        <f t="shared" si="3"/>
        <v>11942531</v>
      </c>
      <c r="S19" s="100">
        <f t="shared" si="3"/>
        <v>3783999</v>
      </c>
      <c r="T19" s="100">
        <f t="shared" si="3"/>
        <v>4299778</v>
      </c>
      <c r="U19" s="100">
        <f t="shared" si="3"/>
        <v>4299778</v>
      </c>
      <c r="V19" s="100">
        <f t="shared" si="3"/>
        <v>12383555</v>
      </c>
      <c r="W19" s="100">
        <f t="shared" si="3"/>
        <v>47411966</v>
      </c>
      <c r="X19" s="100">
        <f t="shared" si="3"/>
        <v>106286028</v>
      </c>
      <c r="Y19" s="100">
        <f t="shared" si="3"/>
        <v>-58874062</v>
      </c>
      <c r="Z19" s="137">
        <f>+IF(X19&lt;&gt;0,+(Y19/X19)*100,0)</f>
        <v>-55.39209913837405</v>
      </c>
      <c r="AA19" s="153">
        <f>SUM(AA20:AA23)</f>
        <v>112127939</v>
      </c>
    </row>
    <row r="20" spans="1:27" ht="12.75">
      <c r="A20" s="138" t="s">
        <v>89</v>
      </c>
      <c r="B20" s="136"/>
      <c r="C20" s="155">
        <v>50634488</v>
      </c>
      <c r="D20" s="155"/>
      <c r="E20" s="156">
        <v>60699000</v>
      </c>
      <c r="F20" s="60">
        <v>60697830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60698832</v>
      </c>
      <c r="Y20" s="60">
        <v>-60698832</v>
      </c>
      <c r="Z20" s="140">
        <v>-100</v>
      </c>
      <c r="AA20" s="155">
        <v>60697830</v>
      </c>
    </row>
    <row r="21" spans="1:27" ht="12.75">
      <c r="A21" s="138" t="s">
        <v>90</v>
      </c>
      <c r="B21" s="136"/>
      <c r="C21" s="155">
        <v>62724182</v>
      </c>
      <c r="D21" s="155"/>
      <c r="E21" s="156">
        <v>23744803</v>
      </c>
      <c r="F21" s="60">
        <v>29327211</v>
      </c>
      <c r="G21" s="60">
        <v>2684570</v>
      </c>
      <c r="H21" s="60">
        <v>1570153</v>
      </c>
      <c r="I21" s="60">
        <v>1570153</v>
      </c>
      <c r="J21" s="60">
        <v>5824876</v>
      </c>
      <c r="K21" s="60">
        <v>1570153</v>
      </c>
      <c r="L21" s="60">
        <v>2334931</v>
      </c>
      <c r="M21" s="60">
        <v>2334931</v>
      </c>
      <c r="N21" s="60">
        <v>6240015</v>
      </c>
      <c r="O21" s="60">
        <v>2582765</v>
      </c>
      <c r="P21" s="60">
        <v>140606</v>
      </c>
      <c r="Q21" s="60">
        <v>140606</v>
      </c>
      <c r="R21" s="60">
        <v>2863977</v>
      </c>
      <c r="S21" s="60">
        <v>140606</v>
      </c>
      <c r="T21" s="60">
        <v>2446421</v>
      </c>
      <c r="U21" s="60">
        <v>2446421</v>
      </c>
      <c r="V21" s="60">
        <v>5033448</v>
      </c>
      <c r="W21" s="60">
        <v>19962316</v>
      </c>
      <c r="X21" s="60">
        <v>23744808</v>
      </c>
      <c r="Y21" s="60">
        <v>-3782492</v>
      </c>
      <c r="Z21" s="140">
        <v>-15.93</v>
      </c>
      <c r="AA21" s="155">
        <v>29327211</v>
      </c>
    </row>
    <row r="22" spans="1:27" ht="12.75">
      <c r="A22" s="138" t="s">
        <v>91</v>
      </c>
      <c r="B22" s="136"/>
      <c r="C22" s="157">
        <v>26585549</v>
      </c>
      <c r="D22" s="157"/>
      <c r="E22" s="158">
        <v>12644477</v>
      </c>
      <c r="F22" s="159">
        <v>12816822</v>
      </c>
      <c r="G22" s="159">
        <v>1118544</v>
      </c>
      <c r="H22" s="159">
        <v>1056432</v>
      </c>
      <c r="I22" s="159">
        <v>1056432</v>
      </c>
      <c r="J22" s="159">
        <v>3231408</v>
      </c>
      <c r="K22" s="159">
        <v>1056432</v>
      </c>
      <c r="L22" s="159">
        <v>1055674</v>
      </c>
      <c r="M22" s="159">
        <v>1055674</v>
      </c>
      <c r="N22" s="159">
        <v>3167780</v>
      </c>
      <c r="O22" s="159">
        <v>1038394</v>
      </c>
      <c r="P22" s="159">
        <v>2110933</v>
      </c>
      <c r="Q22" s="159">
        <v>2110933</v>
      </c>
      <c r="R22" s="159">
        <v>5260260</v>
      </c>
      <c r="S22" s="159">
        <v>2110933</v>
      </c>
      <c r="T22" s="159">
        <v>1075063</v>
      </c>
      <c r="U22" s="159">
        <v>1075063</v>
      </c>
      <c r="V22" s="159">
        <v>4261059</v>
      </c>
      <c r="W22" s="159">
        <v>15920507</v>
      </c>
      <c r="X22" s="159">
        <v>12644472</v>
      </c>
      <c r="Y22" s="159">
        <v>3276035</v>
      </c>
      <c r="Z22" s="141">
        <v>25.91</v>
      </c>
      <c r="AA22" s="157">
        <v>12816822</v>
      </c>
    </row>
    <row r="23" spans="1:27" ht="12.75">
      <c r="A23" s="138" t="s">
        <v>92</v>
      </c>
      <c r="B23" s="136"/>
      <c r="C23" s="155">
        <v>18262754</v>
      </c>
      <c r="D23" s="155"/>
      <c r="E23" s="156">
        <v>9198000</v>
      </c>
      <c r="F23" s="60">
        <v>9286076</v>
      </c>
      <c r="G23" s="60">
        <v>811112</v>
      </c>
      <c r="H23" s="60">
        <v>758629</v>
      </c>
      <c r="I23" s="60">
        <v>758629</v>
      </c>
      <c r="J23" s="60">
        <v>2328370</v>
      </c>
      <c r="K23" s="60">
        <v>758629</v>
      </c>
      <c r="L23" s="60">
        <v>767401</v>
      </c>
      <c r="M23" s="60">
        <v>767401</v>
      </c>
      <c r="N23" s="60">
        <v>2293431</v>
      </c>
      <c r="O23" s="60">
        <v>753374</v>
      </c>
      <c r="P23" s="60">
        <v>1532460</v>
      </c>
      <c r="Q23" s="60">
        <v>1532460</v>
      </c>
      <c r="R23" s="60">
        <v>3818294</v>
      </c>
      <c r="S23" s="60">
        <v>1532460</v>
      </c>
      <c r="T23" s="60">
        <v>778294</v>
      </c>
      <c r="U23" s="60">
        <v>778294</v>
      </c>
      <c r="V23" s="60">
        <v>3089048</v>
      </c>
      <c r="W23" s="60">
        <v>11529143</v>
      </c>
      <c r="X23" s="60">
        <v>9197916</v>
      </c>
      <c r="Y23" s="60">
        <v>2331227</v>
      </c>
      <c r="Z23" s="140">
        <v>25.35</v>
      </c>
      <c r="AA23" s="155">
        <v>9286076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204132043</v>
      </c>
      <c r="D25" s="168">
        <f>+D5+D9+D15+D19+D24</f>
        <v>0</v>
      </c>
      <c r="E25" s="169">
        <f t="shared" si="4"/>
        <v>231798750</v>
      </c>
      <c r="F25" s="73">
        <f t="shared" si="4"/>
        <v>248109048</v>
      </c>
      <c r="G25" s="73">
        <f t="shared" si="4"/>
        <v>38493521</v>
      </c>
      <c r="H25" s="73">
        <f t="shared" si="4"/>
        <v>7401784</v>
      </c>
      <c r="I25" s="73">
        <f t="shared" si="4"/>
        <v>7401784</v>
      </c>
      <c r="J25" s="73">
        <f t="shared" si="4"/>
        <v>53297089</v>
      </c>
      <c r="K25" s="73">
        <f t="shared" si="4"/>
        <v>7401784</v>
      </c>
      <c r="L25" s="73">
        <f t="shared" si="4"/>
        <v>32741621</v>
      </c>
      <c r="M25" s="73">
        <f t="shared" si="4"/>
        <v>32741621</v>
      </c>
      <c r="N25" s="73">
        <f t="shared" si="4"/>
        <v>72885026</v>
      </c>
      <c r="O25" s="73">
        <f t="shared" si="4"/>
        <v>5818837</v>
      </c>
      <c r="P25" s="73">
        <f t="shared" si="4"/>
        <v>5473672</v>
      </c>
      <c r="Q25" s="73">
        <f t="shared" si="4"/>
        <v>5473672</v>
      </c>
      <c r="R25" s="73">
        <f t="shared" si="4"/>
        <v>16766181</v>
      </c>
      <c r="S25" s="73">
        <f t="shared" si="4"/>
        <v>5473672</v>
      </c>
      <c r="T25" s="73">
        <f t="shared" si="4"/>
        <v>5391410</v>
      </c>
      <c r="U25" s="73">
        <f t="shared" si="4"/>
        <v>5391410</v>
      </c>
      <c r="V25" s="73">
        <f t="shared" si="4"/>
        <v>16256492</v>
      </c>
      <c r="W25" s="73">
        <f t="shared" si="4"/>
        <v>159204788</v>
      </c>
      <c r="X25" s="73">
        <f t="shared" si="4"/>
        <v>231800004</v>
      </c>
      <c r="Y25" s="73">
        <f t="shared" si="4"/>
        <v>-72595216</v>
      </c>
      <c r="Z25" s="170">
        <f>+IF(X25&lt;&gt;0,+(Y25/X25)*100,0)</f>
        <v>-31.31803914895532</v>
      </c>
      <c r="AA25" s="168">
        <f>+AA5+AA9+AA15+AA19+AA24</f>
        <v>248109048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128995896</v>
      </c>
      <c r="D28" s="153">
        <f>SUM(D29:D31)</f>
        <v>0</v>
      </c>
      <c r="E28" s="154">
        <f t="shared" si="5"/>
        <v>140090364</v>
      </c>
      <c r="F28" s="100">
        <f t="shared" si="5"/>
        <v>163292471</v>
      </c>
      <c r="G28" s="100">
        <f t="shared" si="5"/>
        <v>15071210</v>
      </c>
      <c r="H28" s="100">
        <f t="shared" si="5"/>
        <v>11448916</v>
      </c>
      <c r="I28" s="100">
        <f t="shared" si="5"/>
        <v>11448916</v>
      </c>
      <c r="J28" s="100">
        <f t="shared" si="5"/>
        <v>37969042</v>
      </c>
      <c r="K28" s="100">
        <f t="shared" si="5"/>
        <v>11448916</v>
      </c>
      <c r="L28" s="100">
        <f t="shared" si="5"/>
        <v>7761458</v>
      </c>
      <c r="M28" s="100">
        <f t="shared" si="5"/>
        <v>7761458</v>
      </c>
      <c r="N28" s="100">
        <f t="shared" si="5"/>
        <v>26971832</v>
      </c>
      <c r="O28" s="100">
        <f t="shared" si="5"/>
        <v>9749023</v>
      </c>
      <c r="P28" s="100">
        <f t="shared" si="5"/>
        <v>11140604</v>
      </c>
      <c r="Q28" s="100">
        <f t="shared" si="5"/>
        <v>11140604</v>
      </c>
      <c r="R28" s="100">
        <f t="shared" si="5"/>
        <v>32030231</v>
      </c>
      <c r="S28" s="100">
        <f t="shared" si="5"/>
        <v>11940968</v>
      </c>
      <c r="T28" s="100">
        <f t="shared" si="5"/>
        <v>5919905</v>
      </c>
      <c r="U28" s="100">
        <f t="shared" si="5"/>
        <v>5919905</v>
      </c>
      <c r="V28" s="100">
        <f t="shared" si="5"/>
        <v>23780778</v>
      </c>
      <c r="W28" s="100">
        <f t="shared" si="5"/>
        <v>120751883</v>
      </c>
      <c r="X28" s="100">
        <f t="shared" si="5"/>
        <v>140090412</v>
      </c>
      <c r="Y28" s="100">
        <f t="shared" si="5"/>
        <v>-19338529</v>
      </c>
      <c r="Z28" s="137">
        <f>+IF(X28&lt;&gt;0,+(Y28/X28)*100,0)</f>
        <v>-13.804320170034194</v>
      </c>
      <c r="AA28" s="153">
        <f>SUM(AA29:AA31)</f>
        <v>163292471</v>
      </c>
    </row>
    <row r="29" spans="1:27" ht="12.75">
      <c r="A29" s="138" t="s">
        <v>75</v>
      </c>
      <c r="B29" s="136"/>
      <c r="C29" s="155">
        <v>93535388</v>
      </c>
      <c r="D29" s="155"/>
      <c r="E29" s="156">
        <v>92034000</v>
      </c>
      <c r="F29" s="60">
        <v>107233819</v>
      </c>
      <c r="G29" s="60">
        <v>15071210</v>
      </c>
      <c r="H29" s="60">
        <v>11448916</v>
      </c>
      <c r="I29" s="60">
        <v>11448916</v>
      </c>
      <c r="J29" s="60">
        <v>37969042</v>
      </c>
      <c r="K29" s="60">
        <v>11448916</v>
      </c>
      <c r="L29" s="60">
        <v>7761458</v>
      </c>
      <c r="M29" s="60">
        <v>7761458</v>
      </c>
      <c r="N29" s="60">
        <v>26971832</v>
      </c>
      <c r="O29" s="60">
        <v>9749023</v>
      </c>
      <c r="P29" s="60">
        <v>8491957</v>
      </c>
      <c r="Q29" s="60">
        <v>8491957</v>
      </c>
      <c r="R29" s="60">
        <v>26732937</v>
      </c>
      <c r="S29" s="60">
        <v>9292321</v>
      </c>
      <c r="T29" s="60">
        <v>3639924</v>
      </c>
      <c r="U29" s="60">
        <v>3639924</v>
      </c>
      <c r="V29" s="60">
        <v>16572169</v>
      </c>
      <c r="W29" s="60">
        <v>108245980</v>
      </c>
      <c r="X29" s="60">
        <v>92033952</v>
      </c>
      <c r="Y29" s="60">
        <v>16212028</v>
      </c>
      <c r="Z29" s="140">
        <v>17.62</v>
      </c>
      <c r="AA29" s="155">
        <v>107233819</v>
      </c>
    </row>
    <row r="30" spans="1:27" ht="12.75">
      <c r="A30" s="138" t="s">
        <v>76</v>
      </c>
      <c r="B30" s="136"/>
      <c r="C30" s="157">
        <v>27502511</v>
      </c>
      <c r="D30" s="157"/>
      <c r="E30" s="158">
        <v>39190000</v>
      </c>
      <c r="F30" s="159">
        <v>46519652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>
        <v>2628347</v>
      </c>
      <c r="Q30" s="159">
        <v>2628347</v>
      </c>
      <c r="R30" s="159">
        <v>5256694</v>
      </c>
      <c r="S30" s="159">
        <v>2628347</v>
      </c>
      <c r="T30" s="159">
        <v>2245447</v>
      </c>
      <c r="U30" s="159">
        <v>2245447</v>
      </c>
      <c r="V30" s="159">
        <v>7119241</v>
      </c>
      <c r="W30" s="159">
        <v>12375935</v>
      </c>
      <c r="X30" s="159">
        <v>39190092</v>
      </c>
      <c r="Y30" s="159">
        <v>-26814157</v>
      </c>
      <c r="Z30" s="141">
        <v>-68.42</v>
      </c>
      <c r="AA30" s="157">
        <v>46519652</v>
      </c>
    </row>
    <row r="31" spans="1:27" ht="12.75">
      <c r="A31" s="138" t="s">
        <v>77</v>
      </c>
      <c r="B31" s="136"/>
      <c r="C31" s="155">
        <v>7957997</v>
      </c>
      <c r="D31" s="155"/>
      <c r="E31" s="156">
        <v>8866364</v>
      </c>
      <c r="F31" s="60">
        <v>9539000</v>
      </c>
      <c r="G31" s="60"/>
      <c r="H31" s="60"/>
      <c r="I31" s="60"/>
      <c r="J31" s="60"/>
      <c r="K31" s="60"/>
      <c r="L31" s="60"/>
      <c r="M31" s="60"/>
      <c r="N31" s="60"/>
      <c r="O31" s="60"/>
      <c r="P31" s="60">
        <v>20300</v>
      </c>
      <c r="Q31" s="60">
        <v>20300</v>
      </c>
      <c r="R31" s="60">
        <v>40600</v>
      </c>
      <c r="S31" s="60">
        <v>20300</v>
      </c>
      <c r="T31" s="60">
        <v>34534</v>
      </c>
      <c r="U31" s="60">
        <v>34534</v>
      </c>
      <c r="V31" s="60">
        <v>89368</v>
      </c>
      <c r="W31" s="60">
        <v>129968</v>
      </c>
      <c r="X31" s="60">
        <v>8866368</v>
      </c>
      <c r="Y31" s="60">
        <v>-8736400</v>
      </c>
      <c r="Z31" s="140">
        <v>-98.53</v>
      </c>
      <c r="AA31" s="155">
        <v>9539000</v>
      </c>
    </row>
    <row r="32" spans="1:27" ht="12.75">
      <c r="A32" s="135" t="s">
        <v>78</v>
      </c>
      <c r="B32" s="136"/>
      <c r="C32" s="153">
        <f aca="true" t="shared" si="6" ref="C32:Y32">SUM(C33:C37)</f>
        <v>19487004</v>
      </c>
      <c r="D32" s="153">
        <f>SUM(D33:D37)</f>
        <v>0</v>
      </c>
      <c r="E32" s="154">
        <f t="shared" si="6"/>
        <v>59236800</v>
      </c>
      <c r="F32" s="100">
        <f t="shared" si="6"/>
        <v>57579364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564820</v>
      </c>
      <c r="Q32" s="100">
        <f t="shared" si="6"/>
        <v>564820</v>
      </c>
      <c r="R32" s="100">
        <f t="shared" si="6"/>
        <v>1129640</v>
      </c>
      <c r="S32" s="100">
        <f t="shared" si="6"/>
        <v>564820</v>
      </c>
      <c r="T32" s="100">
        <f t="shared" si="6"/>
        <v>271130</v>
      </c>
      <c r="U32" s="100">
        <f t="shared" si="6"/>
        <v>271130</v>
      </c>
      <c r="V32" s="100">
        <f t="shared" si="6"/>
        <v>1107080</v>
      </c>
      <c r="W32" s="100">
        <f t="shared" si="6"/>
        <v>2236720</v>
      </c>
      <c r="X32" s="100">
        <f t="shared" si="6"/>
        <v>59236949</v>
      </c>
      <c r="Y32" s="100">
        <f t="shared" si="6"/>
        <v>-57000229</v>
      </c>
      <c r="Z32" s="137">
        <f>+IF(X32&lt;&gt;0,+(Y32/X32)*100,0)</f>
        <v>-96.22411343298589</v>
      </c>
      <c r="AA32" s="153">
        <f>SUM(AA33:AA37)</f>
        <v>57579364</v>
      </c>
    </row>
    <row r="33" spans="1:27" ht="12.75">
      <c r="A33" s="138" t="s">
        <v>79</v>
      </c>
      <c r="B33" s="136"/>
      <c r="C33" s="155">
        <v>17144427</v>
      </c>
      <c r="D33" s="155"/>
      <c r="E33" s="156">
        <v>58696800</v>
      </c>
      <c r="F33" s="60">
        <v>57579364</v>
      </c>
      <c r="G33" s="60"/>
      <c r="H33" s="60"/>
      <c r="I33" s="60"/>
      <c r="J33" s="60"/>
      <c r="K33" s="60"/>
      <c r="L33" s="60"/>
      <c r="M33" s="60"/>
      <c r="N33" s="60"/>
      <c r="O33" s="60"/>
      <c r="P33" s="60">
        <v>167892</v>
      </c>
      <c r="Q33" s="60">
        <v>167892</v>
      </c>
      <c r="R33" s="60">
        <v>335784</v>
      </c>
      <c r="S33" s="60">
        <v>167892</v>
      </c>
      <c r="T33" s="60">
        <v>106163</v>
      </c>
      <c r="U33" s="60">
        <v>106163</v>
      </c>
      <c r="V33" s="60">
        <v>380218</v>
      </c>
      <c r="W33" s="60">
        <v>716002</v>
      </c>
      <c r="X33" s="60">
        <v>58696949</v>
      </c>
      <c r="Y33" s="60">
        <v>-57980947</v>
      </c>
      <c r="Z33" s="140">
        <v>-98.78</v>
      </c>
      <c r="AA33" s="155">
        <v>57579364</v>
      </c>
    </row>
    <row r="34" spans="1:27" ht="12.75">
      <c r="A34" s="138" t="s">
        <v>80</v>
      </c>
      <c r="B34" s="136"/>
      <c r="C34" s="155">
        <v>1271962</v>
      </c>
      <c r="D34" s="155"/>
      <c r="E34" s="156">
        <v>180000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>
        <v>185775</v>
      </c>
      <c r="Q34" s="60">
        <v>185775</v>
      </c>
      <c r="R34" s="60">
        <v>371550</v>
      </c>
      <c r="S34" s="60">
        <v>185775</v>
      </c>
      <c r="T34" s="60">
        <v>85237</v>
      </c>
      <c r="U34" s="60">
        <v>85237</v>
      </c>
      <c r="V34" s="60">
        <v>356249</v>
      </c>
      <c r="W34" s="60">
        <v>727799</v>
      </c>
      <c r="X34" s="60">
        <v>180000</v>
      </c>
      <c r="Y34" s="60">
        <v>547799</v>
      </c>
      <c r="Z34" s="140">
        <v>304.33</v>
      </c>
      <c r="AA34" s="155"/>
    </row>
    <row r="35" spans="1:27" ht="12.75">
      <c r="A35" s="138" t="s">
        <v>81</v>
      </c>
      <c r="B35" s="136"/>
      <c r="C35" s="155">
        <v>327309</v>
      </c>
      <c r="D35" s="155"/>
      <c r="E35" s="156">
        <v>110000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>
        <v>55612</v>
      </c>
      <c r="Q35" s="60">
        <v>55612</v>
      </c>
      <c r="R35" s="60">
        <v>111224</v>
      </c>
      <c r="S35" s="60">
        <v>55612</v>
      </c>
      <c r="T35" s="60">
        <v>25944</v>
      </c>
      <c r="U35" s="60">
        <v>25944</v>
      </c>
      <c r="V35" s="60">
        <v>107500</v>
      </c>
      <c r="W35" s="60">
        <v>218724</v>
      </c>
      <c r="X35" s="60">
        <v>110004</v>
      </c>
      <c r="Y35" s="60">
        <v>108720</v>
      </c>
      <c r="Z35" s="140">
        <v>98.83</v>
      </c>
      <c r="AA35" s="155"/>
    </row>
    <row r="36" spans="1:27" ht="12.75">
      <c r="A36" s="138" t="s">
        <v>82</v>
      </c>
      <c r="B36" s="136"/>
      <c r="C36" s="155">
        <v>743306</v>
      </c>
      <c r="D36" s="155"/>
      <c r="E36" s="156">
        <v>250000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>
        <v>155541</v>
      </c>
      <c r="Q36" s="60">
        <v>155541</v>
      </c>
      <c r="R36" s="60">
        <v>311082</v>
      </c>
      <c r="S36" s="60">
        <v>155541</v>
      </c>
      <c r="T36" s="60">
        <v>53786</v>
      </c>
      <c r="U36" s="60">
        <v>53786</v>
      </c>
      <c r="V36" s="60">
        <v>263113</v>
      </c>
      <c r="W36" s="60">
        <v>574195</v>
      </c>
      <c r="X36" s="60">
        <v>249996</v>
      </c>
      <c r="Y36" s="60">
        <v>324199</v>
      </c>
      <c r="Z36" s="140">
        <v>129.68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10042684</v>
      </c>
      <c r="D38" s="153">
        <f>SUM(D39:D41)</f>
        <v>0</v>
      </c>
      <c r="E38" s="154">
        <f t="shared" si="7"/>
        <v>4825000</v>
      </c>
      <c r="F38" s="100">
        <f t="shared" si="7"/>
        <v>2435000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1407718</v>
      </c>
      <c r="Q38" s="100">
        <f t="shared" si="7"/>
        <v>1407718</v>
      </c>
      <c r="R38" s="100">
        <f t="shared" si="7"/>
        <v>2815436</v>
      </c>
      <c r="S38" s="100">
        <f t="shared" si="7"/>
        <v>1407718</v>
      </c>
      <c r="T38" s="100">
        <f t="shared" si="7"/>
        <v>716703</v>
      </c>
      <c r="U38" s="100">
        <f t="shared" si="7"/>
        <v>716703</v>
      </c>
      <c r="V38" s="100">
        <f t="shared" si="7"/>
        <v>2841124</v>
      </c>
      <c r="W38" s="100">
        <f t="shared" si="7"/>
        <v>5656560</v>
      </c>
      <c r="X38" s="100">
        <f t="shared" si="7"/>
        <v>4824999</v>
      </c>
      <c r="Y38" s="100">
        <f t="shared" si="7"/>
        <v>831561</v>
      </c>
      <c r="Z38" s="137">
        <f>+IF(X38&lt;&gt;0,+(Y38/X38)*100,0)</f>
        <v>17.23442844236859</v>
      </c>
      <c r="AA38" s="153">
        <f>SUM(AA39:AA41)</f>
        <v>2435000</v>
      </c>
    </row>
    <row r="39" spans="1:27" ht="12.75">
      <c r="A39" s="138" t="s">
        <v>85</v>
      </c>
      <c r="B39" s="136"/>
      <c r="C39" s="155">
        <v>1024191</v>
      </c>
      <c r="D39" s="155"/>
      <c r="E39" s="156">
        <v>2152000</v>
      </c>
      <c r="F39" s="60">
        <v>2435000</v>
      </c>
      <c r="G39" s="60"/>
      <c r="H39" s="60"/>
      <c r="I39" s="60"/>
      <c r="J39" s="60"/>
      <c r="K39" s="60"/>
      <c r="L39" s="60"/>
      <c r="M39" s="60"/>
      <c r="N39" s="60"/>
      <c r="O39" s="60"/>
      <c r="P39" s="60">
        <v>198063</v>
      </c>
      <c r="Q39" s="60">
        <v>198063</v>
      </c>
      <c r="R39" s="60">
        <v>396126</v>
      </c>
      <c r="S39" s="60">
        <v>198063</v>
      </c>
      <c r="T39" s="60">
        <v>92058</v>
      </c>
      <c r="U39" s="60">
        <v>92058</v>
      </c>
      <c r="V39" s="60">
        <v>382179</v>
      </c>
      <c r="W39" s="60">
        <v>778305</v>
      </c>
      <c r="X39" s="60">
        <v>2151996</v>
      </c>
      <c r="Y39" s="60">
        <v>-1373691</v>
      </c>
      <c r="Z39" s="140">
        <v>-63.83</v>
      </c>
      <c r="AA39" s="155">
        <v>2435000</v>
      </c>
    </row>
    <row r="40" spans="1:27" ht="12.75">
      <c r="A40" s="138" t="s">
        <v>86</v>
      </c>
      <c r="B40" s="136"/>
      <c r="C40" s="155">
        <v>9018493</v>
      </c>
      <c r="D40" s="155"/>
      <c r="E40" s="156">
        <v>2673000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>
        <v>1209655</v>
      </c>
      <c r="Q40" s="60">
        <v>1209655</v>
      </c>
      <c r="R40" s="60">
        <v>2419310</v>
      </c>
      <c r="S40" s="60">
        <v>1209655</v>
      </c>
      <c r="T40" s="60">
        <v>624645</v>
      </c>
      <c r="U40" s="60">
        <v>624645</v>
      </c>
      <c r="V40" s="60">
        <v>2458945</v>
      </c>
      <c r="W40" s="60">
        <v>4878255</v>
      </c>
      <c r="X40" s="60">
        <v>2673003</v>
      </c>
      <c r="Y40" s="60">
        <v>2205252</v>
      </c>
      <c r="Z40" s="140">
        <v>82.5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142160498</v>
      </c>
      <c r="D42" s="153">
        <f>SUM(D43:D46)</f>
        <v>0</v>
      </c>
      <c r="E42" s="154">
        <f t="shared" si="8"/>
        <v>114805128</v>
      </c>
      <c r="F42" s="100">
        <f t="shared" si="8"/>
        <v>125445557</v>
      </c>
      <c r="G42" s="100">
        <f t="shared" si="8"/>
        <v>984134</v>
      </c>
      <c r="H42" s="100">
        <f t="shared" si="8"/>
        <v>443550</v>
      </c>
      <c r="I42" s="100">
        <f t="shared" si="8"/>
        <v>443550</v>
      </c>
      <c r="J42" s="100">
        <f t="shared" si="8"/>
        <v>1871234</v>
      </c>
      <c r="K42" s="100">
        <f t="shared" si="8"/>
        <v>443550</v>
      </c>
      <c r="L42" s="100">
        <f t="shared" si="8"/>
        <v>440910</v>
      </c>
      <c r="M42" s="100">
        <f t="shared" si="8"/>
        <v>440910</v>
      </c>
      <c r="N42" s="100">
        <f t="shared" si="8"/>
        <v>1325370</v>
      </c>
      <c r="O42" s="100">
        <f t="shared" si="8"/>
        <v>476286</v>
      </c>
      <c r="P42" s="100">
        <f t="shared" si="8"/>
        <v>10055961</v>
      </c>
      <c r="Q42" s="100">
        <f t="shared" si="8"/>
        <v>10055961</v>
      </c>
      <c r="R42" s="100">
        <f t="shared" si="8"/>
        <v>20588208</v>
      </c>
      <c r="S42" s="100">
        <f t="shared" si="8"/>
        <v>10055961</v>
      </c>
      <c r="T42" s="100">
        <f t="shared" si="8"/>
        <v>6959834</v>
      </c>
      <c r="U42" s="100">
        <f t="shared" si="8"/>
        <v>6959834</v>
      </c>
      <c r="V42" s="100">
        <f t="shared" si="8"/>
        <v>23975629</v>
      </c>
      <c r="W42" s="100">
        <f t="shared" si="8"/>
        <v>47760441</v>
      </c>
      <c r="X42" s="100">
        <f t="shared" si="8"/>
        <v>114805379</v>
      </c>
      <c r="Y42" s="100">
        <f t="shared" si="8"/>
        <v>-67044938</v>
      </c>
      <c r="Z42" s="137">
        <f>+IF(X42&lt;&gt;0,+(Y42/X42)*100,0)</f>
        <v>-58.39877763915574</v>
      </c>
      <c r="AA42" s="153">
        <f>SUM(AA43:AA46)</f>
        <v>125445557</v>
      </c>
    </row>
    <row r="43" spans="1:27" ht="12.75">
      <c r="A43" s="138" t="s">
        <v>89</v>
      </c>
      <c r="B43" s="136"/>
      <c r="C43" s="155">
        <v>41569439</v>
      </c>
      <c r="D43" s="155"/>
      <c r="E43" s="156">
        <v>57409084</v>
      </c>
      <c r="F43" s="60">
        <v>57409084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>
        <v>57409080</v>
      </c>
      <c r="Y43" s="60">
        <v>-57409080</v>
      </c>
      <c r="Z43" s="140">
        <v>-100</v>
      </c>
      <c r="AA43" s="155">
        <v>57409084</v>
      </c>
    </row>
    <row r="44" spans="1:27" ht="12.75">
      <c r="A44" s="138" t="s">
        <v>90</v>
      </c>
      <c r="B44" s="136"/>
      <c r="C44" s="155">
        <v>68958150</v>
      </c>
      <c r="D44" s="155"/>
      <c r="E44" s="156">
        <v>45208000</v>
      </c>
      <c r="F44" s="60">
        <v>52171473</v>
      </c>
      <c r="G44" s="60">
        <v>984134</v>
      </c>
      <c r="H44" s="60">
        <v>443550</v>
      </c>
      <c r="I44" s="60">
        <v>443550</v>
      </c>
      <c r="J44" s="60">
        <v>1871234</v>
      </c>
      <c r="K44" s="60">
        <v>443550</v>
      </c>
      <c r="L44" s="60">
        <v>440910</v>
      </c>
      <c r="M44" s="60">
        <v>440910</v>
      </c>
      <c r="N44" s="60">
        <v>1325370</v>
      </c>
      <c r="O44" s="60">
        <v>476286</v>
      </c>
      <c r="P44" s="60">
        <v>7590912</v>
      </c>
      <c r="Q44" s="60">
        <v>7590912</v>
      </c>
      <c r="R44" s="60">
        <v>15658110</v>
      </c>
      <c r="S44" s="60">
        <v>7590912</v>
      </c>
      <c r="T44" s="60">
        <v>5736970</v>
      </c>
      <c r="U44" s="60">
        <v>5736970</v>
      </c>
      <c r="V44" s="60">
        <v>19064852</v>
      </c>
      <c r="W44" s="60">
        <v>37919566</v>
      </c>
      <c r="X44" s="60">
        <v>45208259</v>
      </c>
      <c r="Y44" s="60">
        <v>-7288693</v>
      </c>
      <c r="Z44" s="140">
        <v>-16.12</v>
      </c>
      <c r="AA44" s="155">
        <v>52171473</v>
      </c>
    </row>
    <row r="45" spans="1:27" ht="12.75">
      <c r="A45" s="138" t="s">
        <v>91</v>
      </c>
      <c r="B45" s="136"/>
      <c r="C45" s="157">
        <v>18604746</v>
      </c>
      <c r="D45" s="157"/>
      <c r="E45" s="158">
        <v>7738981</v>
      </c>
      <c r="F45" s="159">
        <v>9860000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>
        <v>1472271</v>
      </c>
      <c r="Q45" s="159">
        <v>1472271</v>
      </c>
      <c r="R45" s="159">
        <v>2944542</v>
      </c>
      <c r="S45" s="159">
        <v>1472271</v>
      </c>
      <c r="T45" s="159">
        <v>833798</v>
      </c>
      <c r="U45" s="159">
        <v>833798</v>
      </c>
      <c r="V45" s="159">
        <v>3139867</v>
      </c>
      <c r="W45" s="159">
        <v>6084409</v>
      </c>
      <c r="X45" s="159">
        <v>7738980</v>
      </c>
      <c r="Y45" s="159">
        <v>-1654571</v>
      </c>
      <c r="Z45" s="141">
        <v>-21.38</v>
      </c>
      <c r="AA45" s="157">
        <v>9860000</v>
      </c>
    </row>
    <row r="46" spans="1:27" ht="12.75">
      <c r="A46" s="138" t="s">
        <v>92</v>
      </c>
      <c r="B46" s="136"/>
      <c r="C46" s="155">
        <v>13028163</v>
      </c>
      <c r="D46" s="155"/>
      <c r="E46" s="156">
        <v>4449063</v>
      </c>
      <c r="F46" s="60">
        <v>6005000</v>
      </c>
      <c r="G46" s="60"/>
      <c r="H46" s="60"/>
      <c r="I46" s="60"/>
      <c r="J46" s="60"/>
      <c r="K46" s="60"/>
      <c r="L46" s="60"/>
      <c r="M46" s="60"/>
      <c r="N46" s="60"/>
      <c r="O46" s="60"/>
      <c r="P46" s="60">
        <v>992778</v>
      </c>
      <c r="Q46" s="60">
        <v>992778</v>
      </c>
      <c r="R46" s="60">
        <v>1985556</v>
      </c>
      <c r="S46" s="60">
        <v>992778</v>
      </c>
      <c r="T46" s="60">
        <v>389066</v>
      </c>
      <c r="U46" s="60">
        <v>389066</v>
      </c>
      <c r="V46" s="60">
        <v>1770910</v>
      </c>
      <c r="W46" s="60">
        <v>3756466</v>
      </c>
      <c r="X46" s="60">
        <v>4449060</v>
      </c>
      <c r="Y46" s="60">
        <v>-692594</v>
      </c>
      <c r="Z46" s="140">
        <v>-15.57</v>
      </c>
      <c r="AA46" s="155">
        <v>6005000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300686082</v>
      </c>
      <c r="D48" s="168">
        <f>+D28+D32+D38+D42+D47</f>
        <v>0</v>
      </c>
      <c r="E48" s="169">
        <f t="shared" si="9"/>
        <v>318957292</v>
      </c>
      <c r="F48" s="73">
        <f t="shared" si="9"/>
        <v>348752392</v>
      </c>
      <c r="G48" s="73">
        <f t="shared" si="9"/>
        <v>16055344</v>
      </c>
      <c r="H48" s="73">
        <f t="shared" si="9"/>
        <v>11892466</v>
      </c>
      <c r="I48" s="73">
        <f t="shared" si="9"/>
        <v>11892466</v>
      </c>
      <c r="J48" s="73">
        <f t="shared" si="9"/>
        <v>39840276</v>
      </c>
      <c r="K48" s="73">
        <f t="shared" si="9"/>
        <v>11892466</v>
      </c>
      <c r="L48" s="73">
        <f t="shared" si="9"/>
        <v>8202368</v>
      </c>
      <c r="M48" s="73">
        <f t="shared" si="9"/>
        <v>8202368</v>
      </c>
      <c r="N48" s="73">
        <f t="shared" si="9"/>
        <v>28297202</v>
      </c>
      <c r="O48" s="73">
        <f t="shared" si="9"/>
        <v>10225309</v>
      </c>
      <c r="P48" s="73">
        <f t="shared" si="9"/>
        <v>23169103</v>
      </c>
      <c r="Q48" s="73">
        <f t="shared" si="9"/>
        <v>23169103</v>
      </c>
      <c r="R48" s="73">
        <f t="shared" si="9"/>
        <v>56563515</v>
      </c>
      <c r="S48" s="73">
        <f t="shared" si="9"/>
        <v>23969467</v>
      </c>
      <c r="T48" s="73">
        <f t="shared" si="9"/>
        <v>13867572</v>
      </c>
      <c r="U48" s="73">
        <f t="shared" si="9"/>
        <v>13867572</v>
      </c>
      <c r="V48" s="73">
        <f t="shared" si="9"/>
        <v>51704611</v>
      </c>
      <c r="W48" s="73">
        <f t="shared" si="9"/>
        <v>176405604</v>
      </c>
      <c r="X48" s="73">
        <f t="shared" si="9"/>
        <v>318957739</v>
      </c>
      <c r="Y48" s="73">
        <f t="shared" si="9"/>
        <v>-142552135</v>
      </c>
      <c r="Z48" s="170">
        <f>+IF(X48&lt;&gt;0,+(Y48/X48)*100,0)</f>
        <v>-44.69311058164981</v>
      </c>
      <c r="AA48" s="168">
        <f>+AA28+AA32+AA38+AA42+AA47</f>
        <v>348752392</v>
      </c>
    </row>
    <row r="49" spans="1:27" ht="12.75">
      <c r="A49" s="148" t="s">
        <v>49</v>
      </c>
      <c r="B49" s="149"/>
      <c r="C49" s="171">
        <f aca="true" t="shared" si="10" ref="C49:Y49">+C25-C48</f>
        <v>-96554039</v>
      </c>
      <c r="D49" s="171">
        <f>+D25-D48</f>
        <v>0</v>
      </c>
      <c r="E49" s="172">
        <f t="shared" si="10"/>
        <v>-87158542</v>
      </c>
      <c r="F49" s="173">
        <f t="shared" si="10"/>
        <v>-100643344</v>
      </c>
      <c r="G49" s="173">
        <f t="shared" si="10"/>
        <v>22438177</v>
      </c>
      <c r="H49" s="173">
        <f t="shared" si="10"/>
        <v>-4490682</v>
      </c>
      <c r="I49" s="173">
        <f t="shared" si="10"/>
        <v>-4490682</v>
      </c>
      <c r="J49" s="173">
        <f t="shared" si="10"/>
        <v>13456813</v>
      </c>
      <c r="K49" s="173">
        <f t="shared" si="10"/>
        <v>-4490682</v>
      </c>
      <c r="L49" s="173">
        <f t="shared" si="10"/>
        <v>24539253</v>
      </c>
      <c r="M49" s="173">
        <f t="shared" si="10"/>
        <v>24539253</v>
      </c>
      <c r="N49" s="173">
        <f t="shared" si="10"/>
        <v>44587824</v>
      </c>
      <c r="O49" s="173">
        <f t="shared" si="10"/>
        <v>-4406472</v>
      </c>
      <c r="P49" s="173">
        <f t="shared" si="10"/>
        <v>-17695431</v>
      </c>
      <c r="Q49" s="173">
        <f t="shared" si="10"/>
        <v>-17695431</v>
      </c>
      <c r="R49" s="173">
        <f t="shared" si="10"/>
        <v>-39797334</v>
      </c>
      <c r="S49" s="173">
        <f t="shared" si="10"/>
        <v>-18495795</v>
      </c>
      <c r="T49" s="173">
        <f t="shared" si="10"/>
        <v>-8476162</v>
      </c>
      <c r="U49" s="173">
        <f t="shared" si="10"/>
        <v>-8476162</v>
      </c>
      <c r="V49" s="173">
        <f t="shared" si="10"/>
        <v>-35448119</v>
      </c>
      <c r="W49" s="173">
        <f t="shared" si="10"/>
        <v>-17200816</v>
      </c>
      <c r="X49" s="173">
        <f>IF(F25=F48,0,X25-X48)</f>
        <v>-87157735</v>
      </c>
      <c r="Y49" s="173">
        <f t="shared" si="10"/>
        <v>69956919</v>
      </c>
      <c r="Z49" s="174">
        <f>+IF(X49&lt;&gt;0,+(Y49/X49)*100,0)</f>
        <v>-80.26472808179331</v>
      </c>
      <c r="AA49" s="171">
        <f>+AA25-AA48</f>
        <v>-100643344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16110473</v>
      </c>
      <c r="D5" s="155">
        <v>0</v>
      </c>
      <c r="E5" s="156">
        <v>19567646</v>
      </c>
      <c r="F5" s="60">
        <v>20290207</v>
      </c>
      <c r="G5" s="60">
        <v>271838</v>
      </c>
      <c r="H5" s="60">
        <v>1836509</v>
      </c>
      <c r="I5" s="60">
        <v>1836509</v>
      </c>
      <c r="J5" s="60">
        <v>3944856</v>
      </c>
      <c r="K5" s="60">
        <v>1836509</v>
      </c>
      <c r="L5" s="60">
        <v>1980388</v>
      </c>
      <c r="M5" s="60">
        <v>1980388</v>
      </c>
      <c r="N5" s="60">
        <v>5797285</v>
      </c>
      <c r="O5" s="60">
        <v>1421257</v>
      </c>
      <c r="P5" s="60">
        <v>-171059</v>
      </c>
      <c r="Q5" s="60">
        <v>-171059</v>
      </c>
      <c r="R5" s="60">
        <v>1079139</v>
      </c>
      <c r="S5" s="60">
        <v>-171059</v>
      </c>
      <c r="T5" s="60">
        <v>-78907</v>
      </c>
      <c r="U5" s="60">
        <v>-78907</v>
      </c>
      <c r="V5" s="60">
        <v>-328873</v>
      </c>
      <c r="W5" s="60">
        <v>10492407</v>
      </c>
      <c r="X5" s="60">
        <v>19567644</v>
      </c>
      <c r="Y5" s="60">
        <v>-9075237</v>
      </c>
      <c r="Z5" s="140">
        <v>-46.38</v>
      </c>
      <c r="AA5" s="155">
        <v>20290207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48917275</v>
      </c>
      <c r="D7" s="155">
        <v>0</v>
      </c>
      <c r="E7" s="156">
        <v>54318730</v>
      </c>
      <c r="F7" s="60">
        <v>54318730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54318726</v>
      </c>
      <c r="Y7" s="60">
        <v>-54318726</v>
      </c>
      <c r="Z7" s="140">
        <v>-100</v>
      </c>
      <c r="AA7" s="155">
        <v>54318730</v>
      </c>
    </row>
    <row r="8" spans="1:27" ht="12.75">
      <c r="A8" s="183" t="s">
        <v>104</v>
      </c>
      <c r="B8" s="182"/>
      <c r="C8" s="155">
        <v>19969268</v>
      </c>
      <c r="D8" s="155">
        <v>0</v>
      </c>
      <c r="E8" s="156">
        <v>23637111</v>
      </c>
      <c r="F8" s="60">
        <v>29218399</v>
      </c>
      <c r="G8" s="60">
        <v>2684570</v>
      </c>
      <c r="H8" s="60">
        <v>1570153</v>
      </c>
      <c r="I8" s="60">
        <v>1570153</v>
      </c>
      <c r="J8" s="60">
        <v>5824876</v>
      </c>
      <c r="K8" s="60">
        <v>1570153</v>
      </c>
      <c r="L8" s="60">
        <v>2334931</v>
      </c>
      <c r="M8" s="60">
        <v>2334931</v>
      </c>
      <c r="N8" s="60">
        <v>6240015</v>
      </c>
      <c r="O8" s="60">
        <v>2582765</v>
      </c>
      <c r="P8" s="60">
        <v>138018</v>
      </c>
      <c r="Q8" s="60">
        <v>138018</v>
      </c>
      <c r="R8" s="60">
        <v>2858801</v>
      </c>
      <c r="S8" s="60">
        <v>138018</v>
      </c>
      <c r="T8" s="60">
        <v>2443350</v>
      </c>
      <c r="U8" s="60">
        <v>2443350</v>
      </c>
      <c r="V8" s="60">
        <v>5024718</v>
      </c>
      <c r="W8" s="60">
        <v>19948410</v>
      </c>
      <c r="X8" s="60">
        <v>23637115</v>
      </c>
      <c r="Y8" s="60">
        <v>-3688705</v>
      </c>
      <c r="Z8" s="140">
        <v>-15.61</v>
      </c>
      <c r="AA8" s="155">
        <v>29218399</v>
      </c>
    </row>
    <row r="9" spans="1:27" ht="12.75">
      <c r="A9" s="183" t="s">
        <v>105</v>
      </c>
      <c r="B9" s="182"/>
      <c r="C9" s="155">
        <v>11499660</v>
      </c>
      <c r="D9" s="155">
        <v>0</v>
      </c>
      <c r="E9" s="156">
        <v>12642182</v>
      </c>
      <c r="F9" s="60">
        <v>12806822</v>
      </c>
      <c r="G9" s="60">
        <v>1118544</v>
      </c>
      <c r="H9" s="60">
        <v>1056432</v>
      </c>
      <c r="I9" s="60">
        <v>1056432</v>
      </c>
      <c r="J9" s="60">
        <v>3231408</v>
      </c>
      <c r="K9" s="60">
        <v>1056432</v>
      </c>
      <c r="L9" s="60">
        <v>1055674</v>
      </c>
      <c r="M9" s="60">
        <v>1055674</v>
      </c>
      <c r="N9" s="60">
        <v>3167780</v>
      </c>
      <c r="O9" s="60">
        <v>1038394</v>
      </c>
      <c r="P9" s="60">
        <v>2109435</v>
      </c>
      <c r="Q9" s="60">
        <v>2109435</v>
      </c>
      <c r="R9" s="60">
        <v>5257264</v>
      </c>
      <c r="S9" s="60">
        <v>2109435</v>
      </c>
      <c r="T9" s="60">
        <v>1074450</v>
      </c>
      <c r="U9" s="60">
        <v>1074450</v>
      </c>
      <c r="V9" s="60">
        <v>4258335</v>
      </c>
      <c r="W9" s="60">
        <v>15914787</v>
      </c>
      <c r="X9" s="60">
        <v>12642180</v>
      </c>
      <c r="Y9" s="60">
        <v>3272607</v>
      </c>
      <c r="Z9" s="140">
        <v>25.89</v>
      </c>
      <c r="AA9" s="155">
        <v>12806822</v>
      </c>
    </row>
    <row r="10" spans="1:27" ht="12.75">
      <c r="A10" s="183" t="s">
        <v>106</v>
      </c>
      <c r="B10" s="182"/>
      <c r="C10" s="155">
        <v>8361063</v>
      </c>
      <c r="D10" s="155">
        <v>0</v>
      </c>
      <c r="E10" s="156">
        <v>9197918</v>
      </c>
      <c r="F10" s="54">
        <v>9284276</v>
      </c>
      <c r="G10" s="54">
        <v>811112</v>
      </c>
      <c r="H10" s="54">
        <v>758629</v>
      </c>
      <c r="I10" s="54">
        <v>758629</v>
      </c>
      <c r="J10" s="54">
        <v>2328370</v>
      </c>
      <c r="K10" s="54">
        <v>758629</v>
      </c>
      <c r="L10" s="54">
        <v>767401</v>
      </c>
      <c r="M10" s="54">
        <v>767401</v>
      </c>
      <c r="N10" s="54">
        <v>2293431</v>
      </c>
      <c r="O10" s="54">
        <v>753374</v>
      </c>
      <c r="P10" s="54">
        <v>1532460</v>
      </c>
      <c r="Q10" s="54">
        <v>1532460</v>
      </c>
      <c r="R10" s="54">
        <v>3818294</v>
      </c>
      <c r="S10" s="54">
        <v>1532460</v>
      </c>
      <c r="T10" s="54">
        <v>778294</v>
      </c>
      <c r="U10" s="54">
        <v>778294</v>
      </c>
      <c r="V10" s="54">
        <v>3089048</v>
      </c>
      <c r="W10" s="54">
        <v>11529143</v>
      </c>
      <c r="X10" s="54">
        <v>9197916</v>
      </c>
      <c r="Y10" s="54">
        <v>2331227</v>
      </c>
      <c r="Z10" s="184">
        <v>25.35</v>
      </c>
      <c r="AA10" s="130">
        <v>9284276</v>
      </c>
    </row>
    <row r="11" spans="1:27" ht="12.75">
      <c r="A11" s="183" t="s">
        <v>107</v>
      </c>
      <c r="B11" s="185"/>
      <c r="C11" s="155">
        <v>3545688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1126174</v>
      </c>
      <c r="F12" s="60">
        <v>1126000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108385</v>
      </c>
      <c r="Q12" s="60">
        <v>108385</v>
      </c>
      <c r="R12" s="60">
        <v>216770</v>
      </c>
      <c r="S12" s="60">
        <v>108385</v>
      </c>
      <c r="T12" s="60">
        <v>0</v>
      </c>
      <c r="U12" s="60">
        <v>0</v>
      </c>
      <c r="V12" s="60">
        <v>108385</v>
      </c>
      <c r="W12" s="60">
        <v>325155</v>
      </c>
      <c r="X12" s="60">
        <v>1126176</v>
      </c>
      <c r="Y12" s="60">
        <v>-801021</v>
      </c>
      <c r="Z12" s="140">
        <v>-71.13</v>
      </c>
      <c r="AA12" s="155">
        <v>1126000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623000</v>
      </c>
      <c r="F13" s="60">
        <v>887266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100649</v>
      </c>
      <c r="Q13" s="60">
        <v>100649</v>
      </c>
      <c r="R13" s="60">
        <v>201298</v>
      </c>
      <c r="S13" s="60">
        <v>100649</v>
      </c>
      <c r="T13" s="60">
        <v>0</v>
      </c>
      <c r="U13" s="60">
        <v>0</v>
      </c>
      <c r="V13" s="60">
        <v>100649</v>
      </c>
      <c r="W13" s="60">
        <v>301947</v>
      </c>
      <c r="X13" s="60">
        <v>622656</v>
      </c>
      <c r="Y13" s="60">
        <v>-320709</v>
      </c>
      <c r="Z13" s="140">
        <v>-51.51</v>
      </c>
      <c r="AA13" s="155">
        <v>887266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4586079</v>
      </c>
      <c r="F14" s="60">
        <v>7740752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1590892</v>
      </c>
      <c r="Q14" s="60">
        <v>1590892</v>
      </c>
      <c r="R14" s="60">
        <v>3181784</v>
      </c>
      <c r="S14" s="60">
        <v>1590892</v>
      </c>
      <c r="T14" s="60">
        <v>0</v>
      </c>
      <c r="U14" s="60">
        <v>0</v>
      </c>
      <c r="V14" s="60">
        <v>1590892</v>
      </c>
      <c r="W14" s="60">
        <v>4772676</v>
      </c>
      <c r="X14" s="60">
        <v>4586076</v>
      </c>
      <c r="Y14" s="60">
        <v>186600</v>
      </c>
      <c r="Z14" s="140">
        <v>4.07</v>
      </c>
      <c r="AA14" s="155">
        <v>7740752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123000</v>
      </c>
      <c r="F16" s="60">
        <v>80000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31450</v>
      </c>
      <c r="Q16" s="60">
        <v>31450</v>
      </c>
      <c r="R16" s="60">
        <v>62900</v>
      </c>
      <c r="S16" s="60">
        <v>31450</v>
      </c>
      <c r="T16" s="60">
        <v>0</v>
      </c>
      <c r="U16" s="60">
        <v>0</v>
      </c>
      <c r="V16" s="60">
        <v>31450</v>
      </c>
      <c r="W16" s="60">
        <v>94350</v>
      </c>
      <c r="X16" s="60">
        <v>123204</v>
      </c>
      <c r="Y16" s="60">
        <v>-28854</v>
      </c>
      <c r="Z16" s="140">
        <v>-23.42</v>
      </c>
      <c r="AA16" s="155">
        <v>80000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80579163</v>
      </c>
      <c r="D19" s="155">
        <v>0</v>
      </c>
      <c r="E19" s="156">
        <v>82263000</v>
      </c>
      <c r="F19" s="60">
        <v>82263000</v>
      </c>
      <c r="G19" s="60">
        <v>33584000</v>
      </c>
      <c r="H19" s="60">
        <v>2145000</v>
      </c>
      <c r="I19" s="60">
        <v>2145000</v>
      </c>
      <c r="J19" s="60">
        <v>37874000</v>
      </c>
      <c r="K19" s="60">
        <v>2145000</v>
      </c>
      <c r="L19" s="60">
        <v>26532000</v>
      </c>
      <c r="M19" s="60">
        <v>26532000</v>
      </c>
      <c r="N19" s="60">
        <v>55209000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93083000</v>
      </c>
      <c r="X19" s="60">
        <v>82263000</v>
      </c>
      <c r="Y19" s="60">
        <v>10820000</v>
      </c>
      <c r="Z19" s="140">
        <v>13.15</v>
      </c>
      <c r="AA19" s="155">
        <v>82263000</v>
      </c>
    </row>
    <row r="20" spans="1:27" ht="12.75">
      <c r="A20" s="181" t="s">
        <v>35</v>
      </c>
      <c r="B20" s="185"/>
      <c r="C20" s="155">
        <v>15149453</v>
      </c>
      <c r="D20" s="155">
        <v>0</v>
      </c>
      <c r="E20" s="156">
        <v>23713910</v>
      </c>
      <c r="F20" s="54">
        <v>30093596</v>
      </c>
      <c r="G20" s="54">
        <v>23457</v>
      </c>
      <c r="H20" s="54">
        <v>35061</v>
      </c>
      <c r="I20" s="54">
        <v>35061</v>
      </c>
      <c r="J20" s="54">
        <v>93579</v>
      </c>
      <c r="K20" s="54">
        <v>35061</v>
      </c>
      <c r="L20" s="54">
        <v>71227</v>
      </c>
      <c r="M20" s="54">
        <v>71227</v>
      </c>
      <c r="N20" s="54">
        <v>177515</v>
      </c>
      <c r="O20" s="54">
        <v>23047</v>
      </c>
      <c r="P20" s="54">
        <v>33442</v>
      </c>
      <c r="Q20" s="54">
        <v>33442</v>
      </c>
      <c r="R20" s="54">
        <v>89931</v>
      </c>
      <c r="S20" s="54">
        <v>33442</v>
      </c>
      <c r="T20" s="54">
        <v>1174223</v>
      </c>
      <c r="U20" s="54">
        <v>1174223</v>
      </c>
      <c r="V20" s="54">
        <v>2381888</v>
      </c>
      <c r="W20" s="54">
        <v>2742913</v>
      </c>
      <c r="X20" s="54">
        <v>23715156</v>
      </c>
      <c r="Y20" s="54">
        <v>-20972243</v>
      </c>
      <c r="Z20" s="184">
        <v>-88.43</v>
      </c>
      <c r="AA20" s="130">
        <v>30093596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204132043</v>
      </c>
      <c r="D22" s="188">
        <f>SUM(D5:D21)</f>
        <v>0</v>
      </c>
      <c r="E22" s="189">
        <f t="shared" si="0"/>
        <v>231798750</v>
      </c>
      <c r="F22" s="190">
        <f t="shared" si="0"/>
        <v>248109048</v>
      </c>
      <c r="G22" s="190">
        <f t="shared" si="0"/>
        <v>38493521</v>
      </c>
      <c r="H22" s="190">
        <f t="shared" si="0"/>
        <v>7401784</v>
      </c>
      <c r="I22" s="190">
        <f t="shared" si="0"/>
        <v>7401784</v>
      </c>
      <c r="J22" s="190">
        <f t="shared" si="0"/>
        <v>53297089</v>
      </c>
      <c r="K22" s="190">
        <f t="shared" si="0"/>
        <v>7401784</v>
      </c>
      <c r="L22" s="190">
        <f t="shared" si="0"/>
        <v>32741621</v>
      </c>
      <c r="M22" s="190">
        <f t="shared" si="0"/>
        <v>32741621</v>
      </c>
      <c r="N22" s="190">
        <f t="shared" si="0"/>
        <v>72885026</v>
      </c>
      <c r="O22" s="190">
        <f t="shared" si="0"/>
        <v>5818837</v>
      </c>
      <c r="P22" s="190">
        <f t="shared" si="0"/>
        <v>5473672</v>
      </c>
      <c r="Q22" s="190">
        <f t="shared" si="0"/>
        <v>5473672</v>
      </c>
      <c r="R22" s="190">
        <f t="shared" si="0"/>
        <v>16766181</v>
      </c>
      <c r="S22" s="190">
        <f t="shared" si="0"/>
        <v>5473672</v>
      </c>
      <c r="T22" s="190">
        <f t="shared" si="0"/>
        <v>5391410</v>
      </c>
      <c r="U22" s="190">
        <f t="shared" si="0"/>
        <v>5391410</v>
      </c>
      <c r="V22" s="190">
        <f t="shared" si="0"/>
        <v>16256492</v>
      </c>
      <c r="W22" s="190">
        <f t="shared" si="0"/>
        <v>159204788</v>
      </c>
      <c r="X22" s="190">
        <f t="shared" si="0"/>
        <v>231799849</v>
      </c>
      <c r="Y22" s="190">
        <f t="shared" si="0"/>
        <v>-72595061</v>
      </c>
      <c r="Z22" s="191">
        <f>+IF(X22&lt;&gt;0,+(Y22/X22)*100,0)</f>
        <v>-31.31799322267893</v>
      </c>
      <c r="AA22" s="188">
        <f>SUM(AA5:AA21)</f>
        <v>248109048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90555134</v>
      </c>
      <c r="D25" s="155">
        <v>0</v>
      </c>
      <c r="E25" s="156">
        <v>85480500</v>
      </c>
      <c r="F25" s="60">
        <v>85184587</v>
      </c>
      <c r="G25" s="60">
        <v>6231499</v>
      </c>
      <c r="H25" s="60">
        <v>5797516</v>
      </c>
      <c r="I25" s="60">
        <v>5797516</v>
      </c>
      <c r="J25" s="60">
        <v>17826531</v>
      </c>
      <c r="K25" s="60">
        <v>5797516</v>
      </c>
      <c r="L25" s="60">
        <v>6737075</v>
      </c>
      <c r="M25" s="60">
        <v>6737075</v>
      </c>
      <c r="N25" s="60">
        <v>19271666</v>
      </c>
      <c r="O25" s="60">
        <v>8136757</v>
      </c>
      <c r="P25" s="60">
        <v>16620688</v>
      </c>
      <c r="Q25" s="60">
        <v>16620688</v>
      </c>
      <c r="R25" s="60">
        <v>41378133</v>
      </c>
      <c r="S25" s="60">
        <v>17421052</v>
      </c>
      <c r="T25" s="60">
        <v>7578540</v>
      </c>
      <c r="U25" s="60">
        <v>7578540</v>
      </c>
      <c r="V25" s="60">
        <v>32578132</v>
      </c>
      <c r="W25" s="60">
        <v>111054462</v>
      </c>
      <c r="X25" s="60">
        <v>85480264</v>
      </c>
      <c r="Y25" s="60">
        <v>25574198</v>
      </c>
      <c r="Z25" s="140">
        <v>29.92</v>
      </c>
      <c r="AA25" s="155">
        <v>85184587</v>
      </c>
    </row>
    <row r="26" spans="1:27" ht="12.75">
      <c r="A26" s="183" t="s">
        <v>38</v>
      </c>
      <c r="B26" s="182"/>
      <c r="C26" s="155">
        <v>3795445</v>
      </c>
      <c r="D26" s="155">
        <v>0</v>
      </c>
      <c r="E26" s="156">
        <v>4500000</v>
      </c>
      <c r="F26" s="60">
        <v>4000000</v>
      </c>
      <c r="G26" s="60">
        <v>375000</v>
      </c>
      <c r="H26" s="60">
        <v>375000</v>
      </c>
      <c r="I26" s="60">
        <v>375000</v>
      </c>
      <c r="J26" s="60">
        <v>1125000</v>
      </c>
      <c r="K26" s="60">
        <v>375000</v>
      </c>
      <c r="L26" s="60">
        <v>375000</v>
      </c>
      <c r="M26" s="60">
        <v>375000</v>
      </c>
      <c r="N26" s="60">
        <v>1125000</v>
      </c>
      <c r="O26" s="60">
        <v>375000</v>
      </c>
      <c r="P26" s="60">
        <v>634848</v>
      </c>
      <c r="Q26" s="60">
        <v>634848</v>
      </c>
      <c r="R26" s="60">
        <v>1644696</v>
      </c>
      <c r="S26" s="60">
        <v>634848</v>
      </c>
      <c r="T26" s="60">
        <v>317424</v>
      </c>
      <c r="U26" s="60">
        <v>317424</v>
      </c>
      <c r="V26" s="60">
        <v>1269696</v>
      </c>
      <c r="W26" s="60">
        <v>5164392</v>
      </c>
      <c r="X26" s="60">
        <v>4500000</v>
      </c>
      <c r="Y26" s="60">
        <v>664392</v>
      </c>
      <c r="Z26" s="140">
        <v>14.76</v>
      </c>
      <c r="AA26" s="155">
        <v>4000000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26335036</v>
      </c>
      <c r="F27" s="60">
        <v>39005040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26335032</v>
      </c>
      <c r="Y27" s="60">
        <v>-26335032</v>
      </c>
      <c r="Z27" s="140">
        <v>-100</v>
      </c>
      <c r="AA27" s="155">
        <v>39005040</v>
      </c>
    </row>
    <row r="28" spans="1:27" ht="12.75">
      <c r="A28" s="183" t="s">
        <v>39</v>
      </c>
      <c r="B28" s="182"/>
      <c r="C28" s="155">
        <v>72139238</v>
      </c>
      <c r="D28" s="155">
        <v>0</v>
      </c>
      <c r="E28" s="156">
        <v>69312703</v>
      </c>
      <c r="F28" s="60">
        <v>72873948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69312703</v>
      </c>
      <c r="Y28" s="60">
        <v>-69312703</v>
      </c>
      <c r="Z28" s="140">
        <v>-100</v>
      </c>
      <c r="AA28" s="155">
        <v>72873948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1094520</v>
      </c>
      <c r="Q29" s="60">
        <v>1094520</v>
      </c>
      <c r="R29" s="60">
        <v>2189040</v>
      </c>
      <c r="S29" s="60">
        <v>1094520</v>
      </c>
      <c r="T29" s="60">
        <v>0</v>
      </c>
      <c r="U29" s="60">
        <v>0</v>
      </c>
      <c r="V29" s="60">
        <v>1094520</v>
      </c>
      <c r="W29" s="60">
        <v>3283560</v>
      </c>
      <c r="X29" s="60"/>
      <c r="Y29" s="60">
        <v>3283560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67825565</v>
      </c>
      <c r="D30" s="155">
        <v>0</v>
      </c>
      <c r="E30" s="156">
        <v>69098649</v>
      </c>
      <c r="F30" s="60">
        <v>69098649</v>
      </c>
      <c r="G30" s="60">
        <v>984134</v>
      </c>
      <c r="H30" s="60">
        <v>443550</v>
      </c>
      <c r="I30" s="60">
        <v>443550</v>
      </c>
      <c r="J30" s="60">
        <v>1871234</v>
      </c>
      <c r="K30" s="60">
        <v>443550</v>
      </c>
      <c r="L30" s="60">
        <v>440910</v>
      </c>
      <c r="M30" s="60">
        <v>440910</v>
      </c>
      <c r="N30" s="60">
        <v>1325370</v>
      </c>
      <c r="O30" s="60">
        <v>476286</v>
      </c>
      <c r="P30" s="60">
        <v>3331646</v>
      </c>
      <c r="Q30" s="60">
        <v>3331646</v>
      </c>
      <c r="R30" s="60">
        <v>7139578</v>
      </c>
      <c r="S30" s="60">
        <v>3331646</v>
      </c>
      <c r="T30" s="60">
        <v>2715725</v>
      </c>
      <c r="U30" s="60">
        <v>2715725</v>
      </c>
      <c r="V30" s="60">
        <v>8763096</v>
      </c>
      <c r="W30" s="60">
        <v>19099278</v>
      </c>
      <c r="X30" s="60">
        <v>69098652</v>
      </c>
      <c r="Y30" s="60">
        <v>-49999374</v>
      </c>
      <c r="Z30" s="140">
        <v>-72.36</v>
      </c>
      <c r="AA30" s="155">
        <v>69098649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167963</v>
      </c>
      <c r="Q32" s="60">
        <v>167963</v>
      </c>
      <c r="R32" s="60">
        <v>335926</v>
      </c>
      <c r="S32" s="60">
        <v>167963</v>
      </c>
      <c r="T32" s="60">
        <v>0</v>
      </c>
      <c r="U32" s="60">
        <v>0</v>
      </c>
      <c r="V32" s="60">
        <v>167963</v>
      </c>
      <c r="W32" s="60">
        <v>503889</v>
      </c>
      <c r="X32" s="60"/>
      <c r="Y32" s="60">
        <v>503889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23419000</v>
      </c>
      <c r="F33" s="60">
        <v>23419000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530103</v>
      </c>
      <c r="Q33" s="60">
        <v>530103</v>
      </c>
      <c r="R33" s="60">
        <v>1060206</v>
      </c>
      <c r="S33" s="60">
        <v>530103</v>
      </c>
      <c r="T33" s="60">
        <v>280510</v>
      </c>
      <c r="U33" s="60">
        <v>280510</v>
      </c>
      <c r="V33" s="60">
        <v>1091123</v>
      </c>
      <c r="W33" s="60">
        <v>2151329</v>
      </c>
      <c r="X33" s="60">
        <v>23419296</v>
      </c>
      <c r="Y33" s="60">
        <v>-21267967</v>
      </c>
      <c r="Z33" s="140">
        <v>-90.81</v>
      </c>
      <c r="AA33" s="155">
        <v>23419000</v>
      </c>
    </row>
    <row r="34" spans="1:27" ht="12.75">
      <c r="A34" s="183" t="s">
        <v>43</v>
      </c>
      <c r="B34" s="182"/>
      <c r="C34" s="155">
        <v>66370700</v>
      </c>
      <c r="D34" s="155">
        <v>0</v>
      </c>
      <c r="E34" s="156">
        <v>40811404</v>
      </c>
      <c r="F34" s="60">
        <v>55171168</v>
      </c>
      <c r="G34" s="60">
        <v>8464711</v>
      </c>
      <c r="H34" s="60">
        <v>5276400</v>
      </c>
      <c r="I34" s="60">
        <v>5276400</v>
      </c>
      <c r="J34" s="60">
        <v>19017511</v>
      </c>
      <c r="K34" s="60">
        <v>5276400</v>
      </c>
      <c r="L34" s="60">
        <v>649383</v>
      </c>
      <c r="M34" s="60">
        <v>649383</v>
      </c>
      <c r="N34" s="60">
        <v>6575166</v>
      </c>
      <c r="O34" s="60">
        <v>1237266</v>
      </c>
      <c r="P34" s="60">
        <v>789335</v>
      </c>
      <c r="Q34" s="60">
        <v>789335</v>
      </c>
      <c r="R34" s="60">
        <v>2815936</v>
      </c>
      <c r="S34" s="60">
        <v>789335</v>
      </c>
      <c r="T34" s="60">
        <v>2975373</v>
      </c>
      <c r="U34" s="60">
        <v>2975373</v>
      </c>
      <c r="V34" s="60">
        <v>6740081</v>
      </c>
      <c r="W34" s="60">
        <v>35148694</v>
      </c>
      <c r="X34" s="60">
        <v>40811741</v>
      </c>
      <c r="Y34" s="60">
        <v>-5663047</v>
      </c>
      <c r="Z34" s="140">
        <v>-13.88</v>
      </c>
      <c r="AA34" s="155">
        <v>55171168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300686082</v>
      </c>
      <c r="D36" s="188">
        <f>SUM(D25:D35)</f>
        <v>0</v>
      </c>
      <c r="E36" s="189">
        <f t="shared" si="1"/>
        <v>318957292</v>
      </c>
      <c r="F36" s="190">
        <f t="shared" si="1"/>
        <v>348752392</v>
      </c>
      <c r="G36" s="190">
        <f t="shared" si="1"/>
        <v>16055344</v>
      </c>
      <c r="H36" s="190">
        <f t="shared" si="1"/>
        <v>11892466</v>
      </c>
      <c r="I36" s="190">
        <f t="shared" si="1"/>
        <v>11892466</v>
      </c>
      <c r="J36" s="190">
        <f t="shared" si="1"/>
        <v>39840276</v>
      </c>
      <c r="K36" s="190">
        <f t="shared" si="1"/>
        <v>11892466</v>
      </c>
      <c r="L36" s="190">
        <f t="shared" si="1"/>
        <v>8202368</v>
      </c>
      <c r="M36" s="190">
        <f t="shared" si="1"/>
        <v>8202368</v>
      </c>
      <c r="N36" s="190">
        <f t="shared" si="1"/>
        <v>28297202</v>
      </c>
      <c r="O36" s="190">
        <f t="shared" si="1"/>
        <v>10225309</v>
      </c>
      <c r="P36" s="190">
        <f t="shared" si="1"/>
        <v>23169103</v>
      </c>
      <c r="Q36" s="190">
        <f t="shared" si="1"/>
        <v>23169103</v>
      </c>
      <c r="R36" s="190">
        <f t="shared" si="1"/>
        <v>56563515</v>
      </c>
      <c r="S36" s="190">
        <f t="shared" si="1"/>
        <v>23969467</v>
      </c>
      <c r="T36" s="190">
        <f t="shared" si="1"/>
        <v>13867572</v>
      </c>
      <c r="U36" s="190">
        <f t="shared" si="1"/>
        <v>13867572</v>
      </c>
      <c r="V36" s="190">
        <f t="shared" si="1"/>
        <v>51704611</v>
      </c>
      <c r="W36" s="190">
        <f t="shared" si="1"/>
        <v>176405604</v>
      </c>
      <c r="X36" s="190">
        <f t="shared" si="1"/>
        <v>318957688</v>
      </c>
      <c r="Y36" s="190">
        <f t="shared" si="1"/>
        <v>-142552084</v>
      </c>
      <c r="Z36" s="191">
        <f>+IF(X36&lt;&gt;0,+(Y36/X36)*100,0)</f>
        <v>-44.693101738309565</v>
      </c>
      <c r="AA36" s="188">
        <f>SUM(AA25:AA35)</f>
        <v>348752392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-96554039</v>
      </c>
      <c r="D38" s="199">
        <f>+D22-D36</f>
        <v>0</v>
      </c>
      <c r="E38" s="200">
        <f t="shared" si="2"/>
        <v>-87158542</v>
      </c>
      <c r="F38" s="106">
        <f t="shared" si="2"/>
        <v>-100643344</v>
      </c>
      <c r="G38" s="106">
        <f t="shared" si="2"/>
        <v>22438177</v>
      </c>
      <c r="H38" s="106">
        <f t="shared" si="2"/>
        <v>-4490682</v>
      </c>
      <c r="I38" s="106">
        <f t="shared" si="2"/>
        <v>-4490682</v>
      </c>
      <c r="J38" s="106">
        <f t="shared" si="2"/>
        <v>13456813</v>
      </c>
      <c r="K38" s="106">
        <f t="shared" si="2"/>
        <v>-4490682</v>
      </c>
      <c r="L38" s="106">
        <f t="shared" si="2"/>
        <v>24539253</v>
      </c>
      <c r="M38" s="106">
        <f t="shared" si="2"/>
        <v>24539253</v>
      </c>
      <c r="N38" s="106">
        <f t="shared" si="2"/>
        <v>44587824</v>
      </c>
      <c r="O38" s="106">
        <f t="shared" si="2"/>
        <v>-4406472</v>
      </c>
      <c r="P38" s="106">
        <f t="shared" si="2"/>
        <v>-17695431</v>
      </c>
      <c r="Q38" s="106">
        <f t="shared" si="2"/>
        <v>-17695431</v>
      </c>
      <c r="R38" s="106">
        <f t="shared" si="2"/>
        <v>-39797334</v>
      </c>
      <c r="S38" s="106">
        <f t="shared" si="2"/>
        <v>-18495795</v>
      </c>
      <c r="T38" s="106">
        <f t="shared" si="2"/>
        <v>-8476162</v>
      </c>
      <c r="U38" s="106">
        <f t="shared" si="2"/>
        <v>-8476162</v>
      </c>
      <c r="V38" s="106">
        <f t="shared" si="2"/>
        <v>-35448119</v>
      </c>
      <c r="W38" s="106">
        <f t="shared" si="2"/>
        <v>-17200816</v>
      </c>
      <c r="X38" s="106">
        <f>IF(F22=F36,0,X22-X36)</f>
        <v>-87157839</v>
      </c>
      <c r="Y38" s="106">
        <f t="shared" si="2"/>
        <v>69957023</v>
      </c>
      <c r="Z38" s="201">
        <f>+IF(X38&lt;&gt;0,+(Y38/X38)*100,0)</f>
        <v>-80.2647516306594</v>
      </c>
      <c r="AA38" s="199">
        <f>+AA22-AA36</f>
        <v>-100643344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-96554039</v>
      </c>
      <c r="D42" s="206">
        <f>SUM(D38:D41)</f>
        <v>0</v>
      </c>
      <c r="E42" s="207">
        <f t="shared" si="3"/>
        <v>-87158542</v>
      </c>
      <c r="F42" s="88">
        <f t="shared" si="3"/>
        <v>-100643344</v>
      </c>
      <c r="G42" s="88">
        <f t="shared" si="3"/>
        <v>22438177</v>
      </c>
      <c r="H42" s="88">
        <f t="shared" si="3"/>
        <v>-4490682</v>
      </c>
      <c r="I42" s="88">
        <f t="shared" si="3"/>
        <v>-4490682</v>
      </c>
      <c r="J42" s="88">
        <f t="shared" si="3"/>
        <v>13456813</v>
      </c>
      <c r="K42" s="88">
        <f t="shared" si="3"/>
        <v>-4490682</v>
      </c>
      <c r="L42" s="88">
        <f t="shared" si="3"/>
        <v>24539253</v>
      </c>
      <c r="M42" s="88">
        <f t="shared" si="3"/>
        <v>24539253</v>
      </c>
      <c r="N42" s="88">
        <f t="shared" si="3"/>
        <v>44587824</v>
      </c>
      <c r="O42" s="88">
        <f t="shared" si="3"/>
        <v>-4406472</v>
      </c>
      <c r="P42" s="88">
        <f t="shared" si="3"/>
        <v>-17695431</v>
      </c>
      <c r="Q42" s="88">
        <f t="shared" si="3"/>
        <v>-17695431</v>
      </c>
      <c r="R42" s="88">
        <f t="shared" si="3"/>
        <v>-39797334</v>
      </c>
      <c r="S42" s="88">
        <f t="shared" si="3"/>
        <v>-18495795</v>
      </c>
      <c r="T42" s="88">
        <f t="shared" si="3"/>
        <v>-8476162</v>
      </c>
      <c r="U42" s="88">
        <f t="shared" si="3"/>
        <v>-8476162</v>
      </c>
      <c r="V42" s="88">
        <f t="shared" si="3"/>
        <v>-35448119</v>
      </c>
      <c r="W42" s="88">
        <f t="shared" si="3"/>
        <v>-17200816</v>
      </c>
      <c r="X42" s="88">
        <f t="shared" si="3"/>
        <v>-87157839</v>
      </c>
      <c r="Y42" s="88">
        <f t="shared" si="3"/>
        <v>69957023</v>
      </c>
      <c r="Z42" s="208">
        <f>+IF(X42&lt;&gt;0,+(Y42/X42)*100,0)</f>
        <v>-80.2647516306594</v>
      </c>
      <c r="AA42" s="206">
        <f>SUM(AA38:AA41)</f>
        <v>-100643344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-96554039</v>
      </c>
      <c r="D44" s="210">
        <f>+D42-D43</f>
        <v>0</v>
      </c>
      <c r="E44" s="211">
        <f t="shared" si="4"/>
        <v>-87158542</v>
      </c>
      <c r="F44" s="77">
        <f t="shared" si="4"/>
        <v>-100643344</v>
      </c>
      <c r="G44" s="77">
        <f t="shared" si="4"/>
        <v>22438177</v>
      </c>
      <c r="H44" s="77">
        <f t="shared" si="4"/>
        <v>-4490682</v>
      </c>
      <c r="I44" s="77">
        <f t="shared" si="4"/>
        <v>-4490682</v>
      </c>
      <c r="J44" s="77">
        <f t="shared" si="4"/>
        <v>13456813</v>
      </c>
      <c r="K44" s="77">
        <f t="shared" si="4"/>
        <v>-4490682</v>
      </c>
      <c r="L44" s="77">
        <f t="shared" si="4"/>
        <v>24539253</v>
      </c>
      <c r="M44" s="77">
        <f t="shared" si="4"/>
        <v>24539253</v>
      </c>
      <c r="N44" s="77">
        <f t="shared" si="4"/>
        <v>44587824</v>
      </c>
      <c r="O44" s="77">
        <f t="shared" si="4"/>
        <v>-4406472</v>
      </c>
      <c r="P44" s="77">
        <f t="shared" si="4"/>
        <v>-17695431</v>
      </c>
      <c r="Q44" s="77">
        <f t="shared" si="4"/>
        <v>-17695431</v>
      </c>
      <c r="R44" s="77">
        <f t="shared" si="4"/>
        <v>-39797334</v>
      </c>
      <c r="S44" s="77">
        <f t="shared" si="4"/>
        <v>-18495795</v>
      </c>
      <c r="T44" s="77">
        <f t="shared" si="4"/>
        <v>-8476162</v>
      </c>
      <c r="U44" s="77">
        <f t="shared" si="4"/>
        <v>-8476162</v>
      </c>
      <c r="V44" s="77">
        <f t="shared" si="4"/>
        <v>-35448119</v>
      </c>
      <c r="W44" s="77">
        <f t="shared" si="4"/>
        <v>-17200816</v>
      </c>
      <c r="X44" s="77">
        <f t="shared" si="4"/>
        <v>-87157839</v>
      </c>
      <c r="Y44" s="77">
        <f t="shared" si="4"/>
        <v>69957023</v>
      </c>
      <c r="Z44" s="212">
        <f>+IF(X44&lt;&gt;0,+(Y44/X44)*100,0)</f>
        <v>-80.2647516306594</v>
      </c>
      <c r="AA44" s="210">
        <f>+AA42-AA43</f>
        <v>-100643344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-96554039</v>
      </c>
      <c r="D46" s="206">
        <f>SUM(D44:D45)</f>
        <v>0</v>
      </c>
      <c r="E46" s="207">
        <f t="shared" si="5"/>
        <v>-87158542</v>
      </c>
      <c r="F46" s="88">
        <f t="shared" si="5"/>
        <v>-100643344</v>
      </c>
      <c r="G46" s="88">
        <f t="shared" si="5"/>
        <v>22438177</v>
      </c>
      <c r="H46" s="88">
        <f t="shared" si="5"/>
        <v>-4490682</v>
      </c>
      <c r="I46" s="88">
        <f t="shared" si="5"/>
        <v>-4490682</v>
      </c>
      <c r="J46" s="88">
        <f t="shared" si="5"/>
        <v>13456813</v>
      </c>
      <c r="K46" s="88">
        <f t="shared" si="5"/>
        <v>-4490682</v>
      </c>
      <c r="L46" s="88">
        <f t="shared" si="5"/>
        <v>24539253</v>
      </c>
      <c r="M46" s="88">
        <f t="shared" si="5"/>
        <v>24539253</v>
      </c>
      <c r="N46" s="88">
        <f t="shared" si="5"/>
        <v>44587824</v>
      </c>
      <c r="O46" s="88">
        <f t="shared" si="5"/>
        <v>-4406472</v>
      </c>
      <c r="P46" s="88">
        <f t="shared" si="5"/>
        <v>-17695431</v>
      </c>
      <c r="Q46" s="88">
        <f t="shared" si="5"/>
        <v>-17695431</v>
      </c>
      <c r="R46" s="88">
        <f t="shared" si="5"/>
        <v>-39797334</v>
      </c>
      <c r="S46" s="88">
        <f t="shared" si="5"/>
        <v>-18495795</v>
      </c>
      <c r="T46" s="88">
        <f t="shared" si="5"/>
        <v>-8476162</v>
      </c>
      <c r="U46" s="88">
        <f t="shared" si="5"/>
        <v>-8476162</v>
      </c>
      <c r="V46" s="88">
        <f t="shared" si="5"/>
        <v>-35448119</v>
      </c>
      <c r="W46" s="88">
        <f t="shared" si="5"/>
        <v>-17200816</v>
      </c>
      <c r="X46" s="88">
        <f t="shared" si="5"/>
        <v>-87157839</v>
      </c>
      <c r="Y46" s="88">
        <f t="shared" si="5"/>
        <v>69957023</v>
      </c>
      <c r="Z46" s="208">
        <f>+IF(X46&lt;&gt;0,+(Y46/X46)*100,0)</f>
        <v>-80.2647516306594</v>
      </c>
      <c r="AA46" s="206">
        <f>SUM(AA44:AA45)</f>
        <v>-100643344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-96554039</v>
      </c>
      <c r="D48" s="217">
        <f>SUM(D46:D47)</f>
        <v>0</v>
      </c>
      <c r="E48" s="218">
        <f t="shared" si="6"/>
        <v>-87158542</v>
      </c>
      <c r="F48" s="219">
        <f t="shared" si="6"/>
        <v>-100643344</v>
      </c>
      <c r="G48" s="219">
        <f t="shared" si="6"/>
        <v>22438177</v>
      </c>
      <c r="H48" s="220">
        <f t="shared" si="6"/>
        <v>-4490682</v>
      </c>
      <c r="I48" s="220">
        <f t="shared" si="6"/>
        <v>-4490682</v>
      </c>
      <c r="J48" s="220">
        <f t="shared" si="6"/>
        <v>13456813</v>
      </c>
      <c r="K48" s="220">
        <f t="shared" si="6"/>
        <v>-4490682</v>
      </c>
      <c r="L48" s="220">
        <f t="shared" si="6"/>
        <v>24539253</v>
      </c>
      <c r="M48" s="219">
        <f t="shared" si="6"/>
        <v>24539253</v>
      </c>
      <c r="N48" s="219">
        <f t="shared" si="6"/>
        <v>44587824</v>
      </c>
      <c r="O48" s="220">
        <f t="shared" si="6"/>
        <v>-4406472</v>
      </c>
      <c r="P48" s="220">
        <f t="shared" si="6"/>
        <v>-17695431</v>
      </c>
      <c r="Q48" s="220">
        <f t="shared" si="6"/>
        <v>-17695431</v>
      </c>
      <c r="R48" s="220">
        <f t="shared" si="6"/>
        <v>-39797334</v>
      </c>
      <c r="S48" s="220">
        <f t="shared" si="6"/>
        <v>-18495795</v>
      </c>
      <c r="T48" s="219">
        <f t="shared" si="6"/>
        <v>-8476162</v>
      </c>
      <c r="U48" s="219">
        <f t="shared" si="6"/>
        <v>-8476162</v>
      </c>
      <c r="V48" s="220">
        <f t="shared" si="6"/>
        <v>-35448119</v>
      </c>
      <c r="W48" s="220">
        <f t="shared" si="6"/>
        <v>-17200816</v>
      </c>
      <c r="X48" s="220">
        <f t="shared" si="6"/>
        <v>-87157839</v>
      </c>
      <c r="Y48" s="220">
        <f t="shared" si="6"/>
        <v>69957023</v>
      </c>
      <c r="Z48" s="221">
        <f>+IF(X48&lt;&gt;0,+(Y48/X48)*100,0)</f>
        <v>-80.2647516306594</v>
      </c>
      <c r="AA48" s="222">
        <f>SUM(AA46:AA47)</f>
        <v>-100643344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522499</v>
      </c>
      <c r="D5" s="153">
        <f>SUM(D6:D8)</f>
        <v>0</v>
      </c>
      <c r="E5" s="154">
        <f t="shared" si="0"/>
        <v>0</v>
      </c>
      <c r="F5" s="100">
        <f t="shared" si="0"/>
        <v>734000</v>
      </c>
      <c r="G5" s="100">
        <f t="shared" si="0"/>
        <v>0</v>
      </c>
      <c r="H5" s="100">
        <f t="shared" si="0"/>
        <v>107938</v>
      </c>
      <c r="I5" s="100">
        <f t="shared" si="0"/>
        <v>148633</v>
      </c>
      <c r="J5" s="100">
        <f t="shared" si="0"/>
        <v>256571</v>
      </c>
      <c r="K5" s="100">
        <f t="shared" si="0"/>
        <v>168089</v>
      </c>
      <c r="L5" s="100">
        <f t="shared" si="0"/>
        <v>0</v>
      </c>
      <c r="M5" s="100">
        <f t="shared" si="0"/>
        <v>0</v>
      </c>
      <c r="N5" s="100">
        <f t="shared" si="0"/>
        <v>168089</v>
      </c>
      <c r="O5" s="100">
        <f t="shared" si="0"/>
        <v>0</v>
      </c>
      <c r="P5" s="100">
        <f t="shared" si="0"/>
        <v>111025</v>
      </c>
      <c r="Q5" s="100">
        <f t="shared" si="0"/>
        <v>25439</v>
      </c>
      <c r="R5" s="100">
        <f t="shared" si="0"/>
        <v>136464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561124</v>
      </c>
      <c r="X5" s="100">
        <f t="shared" si="0"/>
        <v>0</v>
      </c>
      <c r="Y5" s="100">
        <f t="shared" si="0"/>
        <v>561124</v>
      </c>
      <c r="Z5" s="137">
        <f>+IF(X5&lt;&gt;0,+(Y5/X5)*100,0)</f>
        <v>0</v>
      </c>
      <c r="AA5" s="153">
        <f>SUM(AA6:AA8)</f>
        <v>734000</v>
      </c>
    </row>
    <row r="6" spans="1:27" ht="12.75">
      <c r="A6" s="138" t="s">
        <v>75</v>
      </c>
      <c r="B6" s="136"/>
      <c r="C6" s="155"/>
      <c r="D6" s="155"/>
      <c r="E6" s="156"/>
      <c r="F6" s="60">
        <v>734000</v>
      </c>
      <c r="G6" s="60"/>
      <c r="H6" s="60">
        <v>107938</v>
      </c>
      <c r="I6" s="60">
        <v>148633</v>
      </c>
      <c r="J6" s="60">
        <v>256571</v>
      </c>
      <c r="K6" s="60">
        <v>168089</v>
      </c>
      <c r="L6" s="60"/>
      <c r="M6" s="60"/>
      <c r="N6" s="60">
        <v>168089</v>
      </c>
      <c r="O6" s="60"/>
      <c r="P6" s="60">
        <v>111025</v>
      </c>
      <c r="Q6" s="60">
        <v>25439</v>
      </c>
      <c r="R6" s="60">
        <v>136464</v>
      </c>
      <c r="S6" s="60"/>
      <c r="T6" s="60"/>
      <c r="U6" s="60"/>
      <c r="V6" s="60"/>
      <c r="W6" s="60">
        <v>561124</v>
      </c>
      <c r="X6" s="60"/>
      <c r="Y6" s="60">
        <v>561124</v>
      </c>
      <c r="Z6" s="140"/>
      <c r="AA6" s="62">
        <v>734000</v>
      </c>
    </row>
    <row r="7" spans="1:27" ht="12.75">
      <c r="A7" s="138" t="s">
        <v>76</v>
      </c>
      <c r="B7" s="136"/>
      <c r="C7" s="157">
        <v>522499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3446338</v>
      </c>
      <c r="D9" s="153">
        <f>SUM(D10:D14)</f>
        <v>0</v>
      </c>
      <c r="E9" s="154">
        <f t="shared" si="1"/>
        <v>4997000</v>
      </c>
      <c r="F9" s="100">
        <f t="shared" si="1"/>
        <v>4247000</v>
      </c>
      <c r="G9" s="100">
        <f t="shared" si="1"/>
        <v>0</v>
      </c>
      <c r="H9" s="100">
        <f t="shared" si="1"/>
        <v>0</v>
      </c>
      <c r="I9" s="100">
        <f t="shared" si="1"/>
        <v>209490</v>
      </c>
      <c r="J9" s="100">
        <f t="shared" si="1"/>
        <v>209490</v>
      </c>
      <c r="K9" s="100">
        <f t="shared" si="1"/>
        <v>71111</v>
      </c>
      <c r="L9" s="100">
        <f t="shared" si="1"/>
        <v>0</v>
      </c>
      <c r="M9" s="100">
        <f t="shared" si="1"/>
        <v>36395</v>
      </c>
      <c r="N9" s="100">
        <f t="shared" si="1"/>
        <v>107506</v>
      </c>
      <c r="O9" s="100">
        <f t="shared" si="1"/>
        <v>0</v>
      </c>
      <c r="P9" s="100">
        <f t="shared" si="1"/>
        <v>147127</v>
      </c>
      <c r="Q9" s="100">
        <f t="shared" si="1"/>
        <v>143325</v>
      </c>
      <c r="R9" s="100">
        <f t="shared" si="1"/>
        <v>290452</v>
      </c>
      <c r="S9" s="100">
        <f t="shared" si="1"/>
        <v>0</v>
      </c>
      <c r="T9" s="100">
        <f t="shared" si="1"/>
        <v>272204</v>
      </c>
      <c r="U9" s="100">
        <f t="shared" si="1"/>
        <v>0</v>
      </c>
      <c r="V9" s="100">
        <f t="shared" si="1"/>
        <v>272204</v>
      </c>
      <c r="W9" s="100">
        <f t="shared" si="1"/>
        <v>879652</v>
      </c>
      <c r="X9" s="100">
        <f t="shared" si="1"/>
        <v>4996660</v>
      </c>
      <c r="Y9" s="100">
        <f t="shared" si="1"/>
        <v>-4117008</v>
      </c>
      <c r="Z9" s="137">
        <f>+IF(X9&lt;&gt;0,+(Y9/X9)*100,0)</f>
        <v>-82.39519999359572</v>
      </c>
      <c r="AA9" s="102">
        <f>SUM(AA10:AA14)</f>
        <v>4247000</v>
      </c>
    </row>
    <row r="10" spans="1:27" ht="12.75">
      <c r="A10" s="138" t="s">
        <v>79</v>
      </c>
      <c r="B10" s="136"/>
      <c r="C10" s="155">
        <v>3446338</v>
      </c>
      <c r="D10" s="155"/>
      <c r="E10" s="156">
        <v>1750000</v>
      </c>
      <c r="F10" s="60">
        <v>1000000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1750000</v>
      </c>
      <c r="Y10" s="60">
        <v>-1750000</v>
      </c>
      <c r="Z10" s="140">
        <v>-100</v>
      </c>
      <c r="AA10" s="62">
        <v>1000000</v>
      </c>
    </row>
    <row r="11" spans="1:27" ht="12.75">
      <c r="A11" s="138" t="s">
        <v>80</v>
      </c>
      <c r="B11" s="136"/>
      <c r="C11" s="155"/>
      <c r="D11" s="155"/>
      <c r="E11" s="156">
        <v>3247000</v>
      </c>
      <c r="F11" s="60">
        <v>3247000</v>
      </c>
      <c r="G11" s="60"/>
      <c r="H11" s="60"/>
      <c r="I11" s="60">
        <v>209490</v>
      </c>
      <c r="J11" s="60">
        <v>209490</v>
      </c>
      <c r="K11" s="60">
        <v>71111</v>
      </c>
      <c r="L11" s="60"/>
      <c r="M11" s="60">
        <v>36395</v>
      </c>
      <c r="N11" s="60">
        <v>107506</v>
      </c>
      <c r="O11" s="60"/>
      <c r="P11" s="60">
        <v>147127</v>
      </c>
      <c r="Q11" s="60">
        <v>143325</v>
      </c>
      <c r="R11" s="60">
        <v>290452</v>
      </c>
      <c r="S11" s="60"/>
      <c r="T11" s="60">
        <v>272204</v>
      </c>
      <c r="U11" s="60"/>
      <c r="V11" s="60">
        <v>272204</v>
      </c>
      <c r="W11" s="60">
        <v>879652</v>
      </c>
      <c r="X11" s="60">
        <v>3246660</v>
      </c>
      <c r="Y11" s="60">
        <v>-2367008</v>
      </c>
      <c r="Z11" s="140">
        <v>-72.91</v>
      </c>
      <c r="AA11" s="62">
        <v>3247000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11846052</v>
      </c>
      <c r="D15" s="153">
        <f>SUM(D16:D18)</f>
        <v>0</v>
      </c>
      <c r="E15" s="154">
        <f t="shared" si="2"/>
        <v>393000</v>
      </c>
      <c r="F15" s="100">
        <f t="shared" si="2"/>
        <v>393000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523365</v>
      </c>
      <c r="L15" s="100">
        <f t="shared" si="2"/>
        <v>0</v>
      </c>
      <c r="M15" s="100">
        <f t="shared" si="2"/>
        <v>111666</v>
      </c>
      <c r="N15" s="100">
        <f t="shared" si="2"/>
        <v>635031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635031</v>
      </c>
      <c r="X15" s="100">
        <f t="shared" si="2"/>
        <v>393192</v>
      </c>
      <c r="Y15" s="100">
        <f t="shared" si="2"/>
        <v>241839</v>
      </c>
      <c r="Z15" s="137">
        <f>+IF(X15&lt;&gt;0,+(Y15/X15)*100,0)</f>
        <v>61.506592199230916</v>
      </c>
      <c r="AA15" s="102">
        <f>SUM(AA16:AA18)</f>
        <v>393000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>
        <v>111666</v>
      </c>
      <c r="N16" s="60">
        <v>111666</v>
      </c>
      <c r="O16" s="60"/>
      <c r="P16" s="60"/>
      <c r="Q16" s="60"/>
      <c r="R16" s="60"/>
      <c r="S16" s="60"/>
      <c r="T16" s="60"/>
      <c r="U16" s="60"/>
      <c r="V16" s="60"/>
      <c r="W16" s="60">
        <v>111666</v>
      </c>
      <c r="X16" s="60"/>
      <c r="Y16" s="60">
        <v>111666</v>
      </c>
      <c r="Z16" s="140"/>
      <c r="AA16" s="62"/>
    </row>
    <row r="17" spans="1:27" ht="12.75">
      <c r="A17" s="138" t="s">
        <v>86</v>
      </c>
      <c r="B17" s="136"/>
      <c r="C17" s="155">
        <v>11846052</v>
      </c>
      <c r="D17" s="155"/>
      <c r="E17" s="156">
        <v>393000</v>
      </c>
      <c r="F17" s="60">
        <v>393000</v>
      </c>
      <c r="G17" s="60"/>
      <c r="H17" s="60"/>
      <c r="I17" s="60"/>
      <c r="J17" s="60"/>
      <c r="K17" s="60">
        <v>523365</v>
      </c>
      <c r="L17" s="60"/>
      <c r="M17" s="60"/>
      <c r="N17" s="60">
        <v>523365</v>
      </c>
      <c r="O17" s="60"/>
      <c r="P17" s="60"/>
      <c r="Q17" s="60"/>
      <c r="R17" s="60"/>
      <c r="S17" s="60"/>
      <c r="T17" s="60"/>
      <c r="U17" s="60"/>
      <c r="V17" s="60"/>
      <c r="W17" s="60">
        <v>523365</v>
      </c>
      <c r="X17" s="60">
        <v>393192</v>
      </c>
      <c r="Y17" s="60">
        <v>130173</v>
      </c>
      <c r="Z17" s="140">
        <v>33.11</v>
      </c>
      <c r="AA17" s="62">
        <v>393000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40400195</v>
      </c>
      <c r="D19" s="153">
        <f>SUM(D20:D23)</f>
        <v>0</v>
      </c>
      <c r="E19" s="154">
        <f t="shared" si="3"/>
        <v>50590000</v>
      </c>
      <c r="F19" s="100">
        <f t="shared" si="3"/>
        <v>40327000</v>
      </c>
      <c r="G19" s="100">
        <f t="shared" si="3"/>
        <v>0</v>
      </c>
      <c r="H19" s="100">
        <f t="shared" si="3"/>
        <v>0</v>
      </c>
      <c r="I19" s="100">
        <f t="shared" si="3"/>
        <v>1304008</v>
      </c>
      <c r="J19" s="100">
        <f t="shared" si="3"/>
        <v>1304008</v>
      </c>
      <c r="K19" s="100">
        <f t="shared" si="3"/>
        <v>1115108</v>
      </c>
      <c r="L19" s="100">
        <f t="shared" si="3"/>
        <v>0</v>
      </c>
      <c r="M19" s="100">
        <f t="shared" si="3"/>
        <v>91150</v>
      </c>
      <c r="N19" s="100">
        <f t="shared" si="3"/>
        <v>1206258</v>
      </c>
      <c r="O19" s="100">
        <f t="shared" si="3"/>
        <v>0</v>
      </c>
      <c r="P19" s="100">
        <f t="shared" si="3"/>
        <v>584186</v>
      </c>
      <c r="Q19" s="100">
        <f t="shared" si="3"/>
        <v>3122599</v>
      </c>
      <c r="R19" s="100">
        <f t="shared" si="3"/>
        <v>3706785</v>
      </c>
      <c r="S19" s="100">
        <f t="shared" si="3"/>
        <v>0</v>
      </c>
      <c r="T19" s="100">
        <f t="shared" si="3"/>
        <v>2852001</v>
      </c>
      <c r="U19" s="100">
        <f t="shared" si="3"/>
        <v>3277911</v>
      </c>
      <c r="V19" s="100">
        <f t="shared" si="3"/>
        <v>6129912</v>
      </c>
      <c r="W19" s="100">
        <f t="shared" si="3"/>
        <v>12346963</v>
      </c>
      <c r="X19" s="100">
        <f t="shared" si="3"/>
        <v>50590584</v>
      </c>
      <c r="Y19" s="100">
        <f t="shared" si="3"/>
        <v>-38243621</v>
      </c>
      <c r="Z19" s="137">
        <f>+IF(X19&lt;&gt;0,+(Y19/X19)*100,0)</f>
        <v>-75.59434577786254</v>
      </c>
      <c r="AA19" s="102">
        <f>SUM(AA20:AA23)</f>
        <v>40327000</v>
      </c>
    </row>
    <row r="20" spans="1:27" ht="12.75">
      <c r="A20" s="138" t="s">
        <v>89</v>
      </c>
      <c r="B20" s="136"/>
      <c r="C20" s="155">
        <v>3369996</v>
      </c>
      <c r="D20" s="155"/>
      <c r="E20" s="156">
        <v>7006000</v>
      </c>
      <c r="F20" s="60">
        <v>7006000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>
        <v>3012453</v>
      </c>
      <c r="R20" s="60">
        <v>3012453</v>
      </c>
      <c r="S20" s="60"/>
      <c r="T20" s="60">
        <v>2291058</v>
      </c>
      <c r="U20" s="60">
        <v>812537</v>
      </c>
      <c r="V20" s="60">
        <v>3103595</v>
      </c>
      <c r="W20" s="60">
        <v>6116048</v>
      </c>
      <c r="X20" s="60">
        <v>7006332</v>
      </c>
      <c r="Y20" s="60">
        <v>-890284</v>
      </c>
      <c r="Z20" s="140">
        <v>-12.71</v>
      </c>
      <c r="AA20" s="62">
        <v>7006000</v>
      </c>
    </row>
    <row r="21" spans="1:27" ht="12.75">
      <c r="A21" s="138" t="s">
        <v>90</v>
      </c>
      <c r="B21" s="136"/>
      <c r="C21" s="155">
        <v>36250196</v>
      </c>
      <c r="D21" s="155"/>
      <c r="E21" s="156">
        <v>33012000</v>
      </c>
      <c r="F21" s="60">
        <v>23012000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33012000</v>
      </c>
      <c r="Y21" s="60">
        <v>-33012000</v>
      </c>
      <c r="Z21" s="140">
        <v>-100</v>
      </c>
      <c r="AA21" s="62">
        <v>23012000</v>
      </c>
    </row>
    <row r="22" spans="1:27" ht="12.75">
      <c r="A22" s="138" t="s">
        <v>91</v>
      </c>
      <c r="B22" s="136"/>
      <c r="C22" s="157"/>
      <c r="D22" s="157"/>
      <c r="E22" s="158">
        <v>3561000</v>
      </c>
      <c r="F22" s="159">
        <v>3561000</v>
      </c>
      <c r="G22" s="159"/>
      <c r="H22" s="159"/>
      <c r="I22" s="159">
        <v>1304008</v>
      </c>
      <c r="J22" s="159">
        <v>1304008</v>
      </c>
      <c r="K22" s="159">
        <v>98998</v>
      </c>
      <c r="L22" s="159"/>
      <c r="M22" s="159">
        <v>91150</v>
      </c>
      <c r="N22" s="159">
        <v>190148</v>
      </c>
      <c r="O22" s="159"/>
      <c r="P22" s="159">
        <v>52010</v>
      </c>
      <c r="Q22" s="159"/>
      <c r="R22" s="159">
        <v>52010</v>
      </c>
      <c r="S22" s="159"/>
      <c r="T22" s="159"/>
      <c r="U22" s="159">
        <v>749462</v>
      </c>
      <c r="V22" s="159">
        <v>749462</v>
      </c>
      <c r="W22" s="159">
        <v>2295628</v>
      </c>
      <c r="X22" s="159">
        <v>3561132</v>
      </c>
      <c r="Y22" s="159">
        <v>-1265504</v>
      </c>
      <c r="Z22" s="141">
        <v>-35.54</v>
      </c>
      <c r="AA22" s="225">
        <v>3561000</v>
      </c>
    </row>
    <row r="23" spans="1:27" ht="12.75">
      <c r="A23" s="138" t="s">
        <v>92</v>
      </c>
      <c r="B23" s="136"/>
      <c r="C23" s="155">
        <v>780003</v>
      </c>
      <c r="D23" s="155"/>
      <c r="E23" s="156">
        <v>7011000</v>
      </c>
      <c r="F23" s="60">
        <v>6748000</v>
      </c>
      <c r="G23" s="60"/>
      <c r="H23" s="60"/>
      <c r="I23" s="60"/>
      <c r="J23" s="60"/>
      <c r="K23" s="60">
        <v>1016110</v>
      </c>
      <c r="L23" s="60"/>
      <c r="M23" s="60"/>
      <c r="N23" s="60">
        <v>1016110</v>
      </c>
      <c r="O23" s="60"/>
      <c r="P23" s="60">
        <v>532176</v>
      </c>
      <c r="Q23" s="60">
        <v>110146</v>
      </c>
      <c r="R23" s="60">
        <v>642322</v>
      </c>
      <c r="S23" s="60"/>
      <c r="T23" s="60">
        <v>560943</v>
      </c>
      <c r="U23" s="60">
        <v>1715912</v>
      </c>
      <c r="V23" s="60">
        <v>2276855</v>
      </c>
      <c r="W23" s="60">
        <v>3935287</v>
      </c>
      <c r="X23" s="60">
        <v>7011120</v>
      </c>
      <c r="Y23" s="60">
        <v>-3075833</v>
      </c>
      <c r="Z23" s="140">
        <v>-43.87</v>
      </c>
      <c r="AA23" s="62">
        <v>6748000</v>
      </c>
    </row>
    <row r="24" spans="1:27" ht="12.75">
      <c r="A24" s="135" t="s">
        <v>93</v>
      </c>
      <c r="B24" s="142"/>
      <c r="C24" s="153"/>
      <c r="D24" s="153"/>
      <c r="E24" s="154">
        <v>734000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733560</v>
      </c>
      <c r="Y24" s="100">
        <v>-733560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56215084</v>
      </c>
      <c r="D25" s="217">
        <f>+D5+D9+D15+D19+D24</f>
        <v>0</v>
      </c>
      <c r="E25" s="230">
        <f t="shared" si="4"/>
        <v>56714000</v>
      </c>
      <c r="F25" s="219">
        <f t="shared" si="4"/>
        <v>45701000</v>
      </c>
      <c r="G25" s="219">
        <f t="shared" si="4"/>
        <v>0</v>
      </c>
      <c r="H25" s="219">
        <f t="shared" si="4"/>
        <v>107938</v>
      </c>
      <c r="I25" s="219">
        <f t="shared" si="4"/>
        <v>1662131</v>
      </c>
      <c r="J25" s="219">
        <f t="shared" si="4"/>
        <v>1770069</v>
      </c>
      <c r="K25" s="219">
        <f t="shared" si="4"/>
        <v>1877673</v>
      </c>
      <c r="L25" s="219">
        <f t="shared" si="4"/>
        <v>0</v>
      </c>
      <c r="M25" s="219">
        <f t="shared" si="4"/>
        <v>239211</v>
      </c>
      <c r="N25" s="219">
        <f t="shared" si="4"/>
        <v>2116884</v>
      </c>
      <c r="O25" s="219">
        <f t="shared" si="4"/>
        <v>0</v>
      </c>
      <c r="P25" s="219">
        <f t="shared" si="4"/>
        <v>842338</v>
      </c>
      <c r="Q25" s="219">
        <f t="shared" si="4"/>
        <v>3291363</v>
      </c>
      <c r="R25" s="219">
        <f t="shared" si="4"/>
        <v>4133701</v>
      </c>
      <c r="S25" s="219">
        <f t="shared" si="4"/>
        <v>0</v>
      </c>
      <c r="T25" s="219">
        <f t="shared" si="4"/>
        <v>3124205</v>
      </c>
      <c r="U25" s="219">
        <f t="shared" si="4"/>
        <v>3277911</v>
      </c>
      <c r="V25" s="219">
        <f t="shared" si="4"/>
        <v>6402116</v>
      </c>
      <c r="W25" s="219">
        <f t="shared" si="4"/>
        <v>14422770</v>
      </c>
      <c r="X25" s="219">
        <f t="shared" si="4"/>
        <v>56713996</v>
      </c>
      <c r="Y25" s="219">
        <f t="shared" si="4"/>
        <v>-42291226</v>
      </c>
      <c r="Z25" s="231">
        <f>+IF(X25&lt;&gt;0,+(Y25/X25)*100,0)</f>
        <v>-74.56929326581043</v>
      </c>
      <c r="AA25" s="232">
        <f>+AA5+AA9+AA15+AA19+AA24</f>
        <v>45701000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56215084</v>
      </c>
      <c r="D28" s="155"/>
      <c r="E28" s="156">
        <v>54964000</v>
      </c>
      <c r="F28" s="60">
        <v>44701000</v>
      </c>
      <c r="G28" s="60"/>
      <c r="H28" s="60">
        <v>107938</v>
      </c>
      <c r="I28" s="60">
        <v>1662131</v>
      </c>
      <c r="J28" s="60">
        <v>1770069</v>
      </c>
      <c r="K28" s="60">
        <v>1877673</v>
      </c>
      <c r="L28" s="60"/>
      <c r="M28" s="60">
        <v>239211</v>
      </c>
      <c r="N28" s="60">
        <v>2116884</v>
      </c>
      <c r="O28" s="60"/>
      <c r="P28" s="60">
        <v>842338</v>
      </c>
      <c r="Q28" s="60">
        <v>3291363</v>
      </c>
      <c r="R28" s="60">
        <v>4133701</v>
      </c>
      <c r="S28" s="60"/>
      <c r="T28" s="60">
        <v>3124205</v>
      </c>
      <c r="U28" s="60">
        <v>3277911</v>
      </c>
      <c r="V28" s="60">
        <v>6402116</v>
      </c>
      <c r="W28" s="60">
        <v>14422770</v>
      </c>
      <c r="X28" s="60">
        <v>54963996</v>
      </c>
      <c r="Y28" s="60">
        <v>-40541226</v>
      </c>
      <c r="Z28" s="140">
        <v>-73.76</v>
      </c>
      <c r="AA28" s="155">
        <v>44701000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56215084</v>
      </c>
      <c r="D32" s="210">
        <f>SUM(D28:D31)</f>
        <v>0</v>
      </c>
      <c r="E32" s="211">
        <f t="shared" si="5"/>
        <v>54964000</v>
      </c>
      <c r="F32" s="77">
        <f t="shared" si="5"/>
        <v>44701000</v>
      </c>
      <c r="G32" s="77">
        <f t="shared" si="5"/>
        <v>0</v>
      </c>
      <c r="H32" s="77">
        <f t="shared" si="5"/>
        <v>107938</v>
      </c>
      <c r="I32" s="77">
        <f t="shared" si="5"/>
        <v>1662131</v>
      </c>
      <c r="J32" s="77">
        <f t="shared" si="5"/>
        <v>1770069</v>
      </c>
      <c r="K32" s="77">
        <f t="shared" si="5"/>
        <v>1877673</v>
      </c>
      <c r="L32" s="77">
        <f t="shared" si="5"/>
        <v>0</v>
      </c>
      <c r="M32" s="77">
        <f t="shared" si="5"/>
        <v>239211</v>
      </c>
      <c r="N32" s="77">
        <f t="shared" si="5"/>
        <v>2116884</v>
      </c>
      <c r="O32" s="77">
        <f t="shared" si="5"/>
        <v>0</v>
      </c>
      <c r="P32" s="77">
        <f t="shared" si="5"/>
        <v>842338</v>
      </c>
      <c r="Q32" s="77">
        <f t="shared" si="5"/>
        <v>3291363</v>
      </c>
      <c r="R32" s="77">
        <f t="shared" si="5"/>
        <v>4133701</v>
      </c>
      <c r="S32" s="77">
        <f t="shared" si="5"/>
        <v>0</v>
      </c>
      <c r="T32" s="77">
        <f t="shared" si="5"/>
        <v>3124205</v>
      </c>
      <c r="U32" s="77">
        <f t="shared" si="5"/>
        <v>3277911</v>
      </c>
      <c r="V32" s="77">
        <f t="shared" si="5"/>
        <v>6402116</v>
      </c>
      <c r="W32" s="77">
        <f t="shared" si="5"/>
        <v>14422770</v>
      </c>
      <c r="X32" s="77">
        <f t="shared" si="5"/>
        <v>54963996</v>
      </c>
      <c r="Y32" s="77">
        <f t="shared" si="5"/>
        <v>-40541226</v>
      </c>
      <c r="Z32" s="212">
        <f>+IF(X32&lt;&gt;0,+(Y32/X32)*100,0)</f>
        <v>-73.75960437810963</v>
      </c>
      <c r="AA32" s="79">
        <f>SUM(AA28:AA31)</f>
        <v>44701000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>
        <v>1000000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1000000</v>
      </c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1750000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1750000</v>
      </c>
      <c r="Y35" s="60">
        <v>-1750000</v>
      </c>
      <c r="Z35" s="140">
        <v>-100</v>
      </c>
      <c r="AA35" s="62"/>
    </row>
    <row r="36" spans="1:27" ht="12.75">
      <c r="A36" s="238" t="s">
        <v>139</v>
      </c>
      <c r="B36" s="149"/>
      <c r="C36" s="222">
        <f aca="true" t="shared" si="6" ref="C36:Y36">SUM(C32:C35)</f>
        <v>56215084</v>
      </c>
      <c r="D36" s="222">
        <f>SUM(D32:D35)</f>
        <v>0</v>
      </c>
      <c r="E36" s="218">
        <f t="shared" si="6"/>
        <v>56714000</v>
      </c>
      <c r="F36" s="220">
        <f t="shared" si="6"/>
        <v>45701000</v>
      </c>
      <c r="G36" s="220">
        <f t="shared" si="6"/>
        <v>0</v>
      </c>
      <c r="H36" s="220">
        <f t="shared" si="6"/>
        <v>107938</v>
      </c>
      <c r="I36" s="220">
        <f t="shared" si="6"/>
        <v>1662131</v>
      </c>
      <c r="J36" s="220">
        <f t="shared" si="6"/>
        <v>1770069</v>
      </c>
      <c r="K36" s="220">
        <f t="shared" si="6"/>
        <v>1877673</v>
      </c>
      <c r="L36" s="220">
        <f t="shared" si="6"/>
        <v>0</v>
      </c>
      <c r="M36" s="220">
        <f t="shared" si="6"/>
        <v>239211</v>
      </c>
      <c r="N36" s="220">
        <f t="shared" si="6"/>
        <v>2116884</v>
      </c>
      <c r="O36" s="220">
        <f t="shared" si="6"/>
        <v>0</v>
      </c>
      <c r="P36" s="220">
        <f t="shared" si="6"/>
        <v>842338</v>
      </c>
      <c r="Q36" s="220">
        <f t="shared" si="6"/>
        <v>3291363</v>
      </c>
      <c r="R36" s="220">
        <f t="shared" si="6"/>
        <v>4133701</v>
      </c>
      <c r="S36" s="220">
        <f t="shared" si="6"/>
        <v>0</v>
      </c>
      <c r="T36" s="220">
        <f t="shared" si="6"/>
        <v>3124205</v>
      </c>
      <c r="U36" s="220">
        <f t="shared" si="6"/>
        <v>3277911</v>
      </c>
      <c r="V36" s="220">
        <f t="shared" si="6"/>
        <v>6402116</v>
      </c>
      <c r="W36" s="220">
        <f t="shared" si="6"/>
        <v>14422770</v>
      </c>
      <c r="X36" s="220">
        <f t="shared" si="6"/>
        <v>56713996</v>
      </c>
      <c r="Y36" s="220">
        <f t="shared" si="6"/>
        <v>-42291226</v>
      </c>
      <c r="Z36" s="221">
        <f>+IF(X36&lt;&gt;0,+(Y36/X36)*100,0)</f>
        <v>-74.56929326581043</v>
      </c>
      <c r="AA36" s="239">
        <f>SUM(AA32:AA35)</f>
        <v>45701000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3099828</v>
      </c>
      <c r="D6" s="155"/>
      <c r="E6" s="59">
        <v>162000</v>
      </c>
      <c r="F6" s="60">
        <v>3099828</v>
      </c>
      <c r="G6" s="60">
        <v>723829</v>
      </c>
      <c r="H6" s="60">
        <v>723829</v>
      </c>
      <c r="I6" s="60">
        <v>723829</v>
      </c>
      <c r="J6" s="60">
        <v>723829</v>
      </c>
      <c r="K6" s="60">
        <v>723829</v>
      </c>
      <c r="L6" s="60">
        <v>723829</v>
      </c>
      <c r="M6" s="60">
        <v>723829</v>
      </c>
      <c r="N6" s="60">
        <v>723829</v>
      </c>
      <c r="O6" s="60">
        <v>723829</v>
      </c>
      <c r="P6" s="60">
        <v>723829</v>
      </c>
      <c r="Q6" s="60">
        <v>723829</v>
      </c>
      <c r="R6" s="60">
        <v>723829</v>
      </c>
      <c r="S6" s="60">
        <v>723829</v>
      </c>
      <c r="T6" s="60">
        <v>723829</v>
      </c>
      <c r="U6" s="60">
        <v>723829</v>
      </c>
      <c r="V6" s="60">
        <v>723829</v>
      </c>
      <c r="W6" s="60">
        <v>723829</v>
      </c>
      <c r="X6" s="60">
        <v>3099828</v>
      </c>
      <c r="Y6" s="60">
        <v>-2375999</v>
      </c>
      <c r="Z6" s="140">
        <v>-76.65</v>
      </c>
      <c r="AA6" s="62">
        <v>3099828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23469860</v>
      </c>
      <c r="H7" s="60">
        <v>23469860</v>
      </c>
      <c r="I7" s="60">
        <v>23469860</v>
      </c>
      <c r="J7" s="60">
        <v>23469860</v>
      </c>
      <c r="K7" s="60">
        <v>23469860</v>
      </c>
      <c r="L7" s="60">
        <v>23469860</v>
      </c>
      <c r="M7" s="60">
        <v>23469860</v>
      </c>
      <c r="N7" s="60">
        <v>23469860</v>
      </c>
      <c r="O7" s="60">
        <v>23469860</v>
      </c>
      <c r="P7" s="60">
        <v>23469860</v>
      </c>
      <c r="Q7" s="60">
        <v>23469860</v>
      </c>
      <c r="R7" s="60">
        <v>23469860</v>
      </c>
      <c r="S7" s="60">
        <v>23469860</v>
      </c>
      <c r="T7" s="60">
        <v>23469860</v>
      </c>
      <c r="U7" s="60">
        <v>23469860</v>
      </c>
      <c r="V7" s="60">
        <v>23469860</v>
      </c>
      <c r="W7" s="60">
        <v>23469860</v>
      </c>
      <c r="X7" s="60"/>
      <c r="Y7" s="60">
        <v>23469860</v>
      </c>
      <c r="Z7" s="140"/>
      <c r="AA7" s="62"/>
    </row>
    <row r="8" spans="1:27" ht="12.75">
      <c r="A8" s="249" t="s">
        <v>145</v>
      </c>
      <c r="B8" s="182"/>
      <c r="C8" s="155">
        <v>30403503</v>
      </c>
      <c r="D8" s="155"/>
      <c r="E8" s="59">
        <v>18570579</v>
      </c>
      <c r="F8" s="60">
        <v>-3138497</v>
      </c>
      <c r="G8" s="60">
        <v>52986379</v>
      </c>
      <c r="H8" s="60">
        <v>52986379</v>
      </c>
      <c r="I8" s="60">
        <v>52986379</v>
      </c>
      <c r="J8" s="60">
        <v>52986379</v>
      </c>
      <c r="K8" s="60">
        <v>52986379</v>
      </c>
      <c r="L8" s="60">
        <v>52986379</v>
      </c>
      <c r="M8" s="60">
        <v>52986379</v>
      </c>
      <c r="N8" s="60">
        <v>52986379</v>
      </c>
      <c r="O8" s="60">
        <v>52986379</v>
      </c>
      <c r="P8" s="60">
        <v>52986379</v>
      </c>
      <c r="Q8" s="60">
        <v>52986379</v>
      </c>
      <c r="R8" s="60">
        <v>52986379</v>
      </c>
      <c r="S8" s="60">
        <v>52986379</v>
      </c>
      <c r="T8" s="60">
        <v>52986379</v>
      </c>
      <c r="U8" s="60">
        <v>52986379</v>
      </c>
      <c r="V8" s="60">
        <v>52986379</v>
      </c>
      <c r="W8" s="60">
        <v>52986379</v>
      </c>
      <c r="X8" s="60">
        <v>-3138497</v>
      </c>
      <c r="Y8" s="60">
        <v>56124876</v>
      </c>
      <c r="Z8" s="140">
        <v>-1788.27</v>
      </c>
      <c r="AA8" s="62">
        <v>-3138497</v>
      </c>
    </row>
    <row r="9" spans="1:27" ht="12.75">
      <c r="A9" s="249" t="s">
        <v>146</v>
      </c>
      <c r="B9" s="182"/>
      <c r="C9" s="155">
        <v>5806315</v>
      </c>
      <c r="D9" s="155"/>
      <c r="E9" s="59">
        <v>10795000</v>
      </c>
      <c r="F9" s="60">
        <v>5806316</v>
      </c>
      <c r="G9" s="60">
        <v>13327179</v>
      </c>
      <c r="H9" s="60">
        <v>13327179</v>
      </c>
      <c r="I9" s="60">
        <v>13327179</v>
      </c>
      <c r="J9" s="60">
        <v>13327179</v>
      </c>
      <c r="K9" s="60">
        <v>13327179</v>
      </c>
      <c r="L9" s="60">
        <v>13327179</v>
      </c>
      <c r="M9" s="60">
        <v>13327179</v>
      </c>
      <c r="N9" s="60">
        <v>13327179</v>
      </c>
      <c r="O9" s="60">
        <v>13327179</v>
      </c>
      <c r="P9" s="60">
        <v>13327179</v>
      </c>
      <c r="Q9" s="60">
        <v>13327179</v>
      </c>
      <c r="R9" s="60">
        <v>13327179</v>
      </c>
      <c r="S9" s="60">
        <v>13327179</v>
      </c>
      <c r="T9" s="60">
        <v>13327179</v>
      </c>
      <c r="U9" s="60">
        <v>13327179</v>
      </c>
      <c r="V9" s="60">
        <v>13327179</v>
      </c>
      <c r="W9" s="60">
        <v>13327179</v>
      </c>
      <c r="X9" s="60">
        <v>5806316</v>
      </c>
      <c r="Y9" s="60">
        <v>7520863</v>
      </c>
      <c r="Z9" s="140">
        <v>129.53</v>
      </c>
      <c r="AA9" s="62">
        <v>5806316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176249</v>
      </c>
      <c r="D11" s="155"/>
      <c r="E11" s="59">
        <v>190000</v>
      </c>
      <c r="F11" s="60">
        <v>176249</v>
      </c>
      <c r="G11" s="60">
        <v>275222</v>
      </c>
      <c r="H11" s="60">
        <v>275222</v>
      </c>
      <c r="I11" s="60">
        <v>275222</v>
      </c>
      <c r="J11" s="60">
        <v>275222</v>
      </c>
      <c r="K11" s="60">
        <v>275222</v>
      </c>
      <c r="L11" s="60">
        <v>275222</v>
      </c>
      <c r="M11" s="60">
        <v>275222</v>
      </c>
      <c r="N11" s="60">
        <v>275222</v>
      </c>
      <c r="O11" s="60">
        <v>275222</v>
      </c>
      <c r="P11" s="60">
        <v>275222</v>
      </c>
      <c r="Q11" s="60">
        <v>275222</v>
      </c>
      <c r="R11" s="60">
        <v>275222</v>
      </c>
      <c r="S11" s="60">
        <v>275222</v>
      </c>
      <c r="T11" s="60">
        <v>275222</v>
      </c>
      <c r="U11" s="60">
        <v>275222</v>
      </c>
      <c r="V11" s="60">
        <v>275222</v>
      </c>
      <c r="W11" s="60">
        <v>275222</v>
      </c>
      <c r="X11" s="60">
        <v>176249</v>
      </c>
      <c r="Y11" s="60">
        <v>98973</v>
      </c>
      <c r="Z11" s="140">
        <v>56.16</v>
      </c>
      <c r="AA11" s="62">
        <v>176249</v>
      </c>
    </row>
    <row r="12" spans="1:27" ht="12.75">
      <c r="A12" s="250" t="s">
        <v>56</v>
      </c>
      <c r="B12" s="251"/>
      <c r="C12" s="168">
        <f aca="true" t="shared" si="0" ref="C12:Y12">SUM(C6:C11)</f>
        <v>39485895</v>
      </c>
      <c r="D12" s="168">
        <f>SUM(D6:D11)</f>
        <v>0</v>
      </c>
      <c r="E12" s="72">
        <f t="shared" si="0"/>
        <v>29717579</v>
      </c>
      <c r="F12" s="73">
        <f t="shared" si="0"/>
        <v>5943896</v>
      </c>
      <c r="G12" s="73">
        <f t="shared" si="0"/>
        <v>90782469</v>
      </c>
      <c r="H12" s="73">
        <f t="shared" si="0"/>
        <v>90782469</v>
      </c>
      <c r="I12" s="73">
        <f t="shared" si="0"/>
        <v>90782469</v>
      </c>
      <c r="J12" s="73">
        <f t="shared" si="0"/>
        <v>90782469</v>
      </c>
      <c r="K12" s="73">
        <f t="shared" si="0"/>
        <v>90782469</v>
      </c>
      <c r="L12" s="73">
        <f t="shared" si="0"/>
        <v>90782469</v>
      </c>
      <c r="M12" s="73">
        <f t="shared" si="0"/>
        <v>90782469</v>
      </c>
      <c r="N12" s="73">
        <f t="shared" si="0"/>
        <v>90782469</v>
      </c>
      <c r="O12" s="73">
        <f t="shared" si="0"/>
        <v>90782469</v>
      </c>
      <c r="P12" s="73">
        <f t="shared" si="0"/>
        <v>90782469</v>
      </c>
      <c r="Q12" s="73">
        <f t="shared" si="0"/>
        <v>90782469</v>
      </c>
      <c r="R12" s="73">
        <f t="shared" si="0"/>
        <v>90782469</v>
      </c>
      <c r="S12" s="73">
        <f t="shared" si="0"/>
        <v>90782469</v>
      </c>
      <c r="T12" s="73">
        <f t="shared" si="0"/>
        <v>90782469</v>
      </c>
      <c r="U12" s="73">
        <f t="shared" si="0"/>
        <v>90782469</v>
      </c>
      <c r="V12" s="73">
        <f t="shared" si="0"/>
        <v>90782469</v>
      </c>
      <c r="W12" s="73">
        <f t="shared" si="0"/>
        <v>90782469</v>
      </c>
      <c r="X12" s="73">
        <f t="shared" si="0"/>
        <v>5943896</v>
      </c>
      <c r="Y12" s="73">
        <f t="shared" si="0"/>
        <v>84838573</v>
      </c>
      <c r="Z12" s="170">
        <f>+IF(X12&lt;&gt;0,+(Y12/X12)*100,0)</f>
        <v>1427.3226348509463</v>
      </c>
      <c r="AA12" s="74">
        <f>SUM(AA6:AA11)</f>
        <v>5943896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1044689938</v>
      </c>
      <c r="D19" s="155"/>
      <c r="E19" s="59">
        <v>147119756</v>
      </c>
      <c r="F19" s="60">
        <v>1044689938</v>
      </c>
      <c r="G19" s="60">
        <v>1082920392</v>
      </c>
      <c r="H19" s="60">
        <v>1082920392</v>
      </c>
      <c r="I19" s="60">
        <v>1082920392</v>
      </c>
      <c r="J19" s="60">
        <v>1082920392</v>
      </c>
      <c r="K19" s="60">
        <v>1082920392</v>
      </c>
      <c r="L19" s="60">
        <v>1082920392</v>
      </c>
      <c r="M19" s="60">
        <v>1082920392</v>
      </c>
      <c r="N19" s="60">
        <v>1082920392</v>
      </c>
      <c r="O19" s="60">
        <v>1082920392</v>
      </c>
      <c r="P19" s="60">
        <v>1082920392</v>
      </c>
      <c r="Q19" s="60">
        <v>1082920392</v>
      </c>
      <c r="R19" s="60">
        <v>1082920392</v>
      </c>
      <c r="S19" s="60">
        <v>1082920392</v>
      </c>
      <c r="T19" s="60">
        <v>1082920392</v>
      </c>
      <c r="U19" s="60">
        <v>1082920392</v>
      </c>
      <c r="V19" s="60">
        <v>1082920392</v>
      </c>
      <c r="W19" s="60">
        <v>1082920392</v>
      </c>
      <c r="X19" s="60">
        <v>1044689938</v>
      </c>
      <c r="Y19" s="60">
        <v>38230454</v>
      </c>
      <c r="Z19" s="140">
        <v>3.66</v>
      </c>
      <c r="AA19" s="62">
        <v>1044689938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1044689938</v>
      </c>
      <c r="D24" s="168">
        <f>SUM(D15:D23)</f>
        <v>0</v>
      </c>
      <c r="E24" s="76">
        <f t="shared" si="1"/>
        <v>147119756</v>
      </c>
      <c r="F24" s="77">
        <f t="shared" si="1"/>
        <v>1044689938</v>
      </c>
      <c r="G24" s="77">
        <f t="shared" si="1"/>
        <v>1082920392</v>
      </c>
      <c r="H24" s="77">
        <f t="shared" si="1"/>
        <v>1082920392</v>
      </c>
      <c r="I24" s="77">
        <f t="shared" si="1"/>
        <v>1082920392</v>
      </c>
      <c r="J24" s="77">
        <f t="shared" si="1"/>
        <v>1082920392</v>
      </c>
      <c r="K24" s="77">
        <f t="shared" si="1"/>
        <v>1082920392</v>
      </c>
      <c r="L24" s="77">
        <f t="shared" si="1"/>
        <v>1082920392</v>
      </c>
      <c r="M24" s="77">
        <f t="shared" si="1"/>
        <v>1082920392</v>
      </c>
      <c r="N24" s="77">
        <f t="shared" si="1"/>
        <v>1082920392</v>
      </c>
      <c r="O24" s="77">
        <f t="shared" si="1"/>
        <v>1082920392</v>
      </c>
      <c r="P24" s="77">
        <f t="shared" si="1"/>
        <v>1082920392</v>
      </c>
      <c r="Q24" s="77">
        <f t="shared" si="1"/>
        <v>1082920392</v>
      </c>
      <c r="R24" s="77">
        <f t="shared" si="1"/>
        <v>1082920392</v>
      </c>
      <c r="S24" s="77">
        <f t="shared" si="1"/>
        <v>1082920392</v>
      </c>
      <c r="T24" s="77">
        <f t="shared" si="1"/>
        <v>1082920392</v>
      </c>
      <c r="U24" s="77">
        <f t="shared" si="1"/>
        <v>1082920392</v>
      </c>
      <c r="V24" s="77">
        <f t="shared" si="1"/>
        <v>1082920392</v>
      </c>
      <c r="W24" s="77">
        <f t="shared" si="1"/>
        <v>1082920392</v>
      </c>
      <c r="X24" s="77">
        <f t="shared" si="1"/>
        <v>1044689938</v>
      </c>
      <c r="Y24" s="77">
        <f t="shared" si="1"/>
        <v>38230454</v>
      </c>
      <c r="Z24" s="212">
        <f>+IF(X24&lt;&gt;0,+(Y24/X24)*100,0)</f>
        <v>3.6595024618682603</v>
      </c>
      <c r="AA24" s="79">
        <f>SUM(AA15:AA23)</f>
        <v>1044689938</v>
      </c>
    </row>
    <row r="25" spans="1:27" ht="12.75">
      <c r="A25" s="250" t="s">
        <v>159</v>
      </c>
      <c r="B25" s="251"/>
      <c r="C25" s="168">
        <f aca="true" t="shared" si="2" ref="C25:Y25">+C12+C24</f>
        <v>1084175833</v>
      </c>
      <c r="D25" s="168">
        <f>+D12+D24</f>
        <v>0</v>
      </c>
      <c r="E25" s="72">
        <f t="shared" si="2"/>
        <v>176837335</v>
      </c>
      <c r="F25" s="73">
        <f t="shared" si="2"/>
        <v>1050633834</v>
      </c>
      <c r="G25" s="73">
        <f t="shared" si="2"/>
        <v>1173702861</v>
      </c>
      <c r="H25" s="73">
        <f t="shared" si="2"/>
        <v>1173702861</v>
      </c>
      <c r="I25" s="73">
        <f t="shared" si="2"/>
        <v>1173702861</v>
      </c>
      <c r="J25" s="73">
        <f t="shared" si="2"/>
        <v>1173702861</v>
      </c>
      <c r="K25" s="73">
        <f t="shared" si="2"/>
        <v>1173702861</v>
      </c>
      <c r="L25" s="73">
        <f t="shared" si="2"/>
        <v>1173702861</v>
      </c>
      <c r="M25" s="73">
        <f t="shared" si="2"/>
        <v>1173702861</v>
      </c>
      <c r="N25" s="73">
        <f t="shared" si="2"/>
        <v>1173702861</v>
      </c>
      <c r="O25" s="73">
        <f t="shared" si="2"/>
        <v>1173702861</v>
      </c>
      <c r="P25" s="73">
        <f t="shared" si="2"/>
        <v>1173702861</v>
      </c>
      <c r="Q25" s="73">
        <f t="shared" si="2"/>
        <v>1173702861</v>
      </c>
      <c r="R25" s="73">
        <f t="shared" si="2"/>
        <v>1173702861</v>
      </c>
      <c r="S25" s="73">
        <f t="shared" si="2"/>
        <v>1173702861</v>
      </c>
      <c r="T25" s="73">
        <f t="shared" si="2"/>
        <v>1173702861</v>
      </c>
      <c r="U25" s="73">
        <f t="shared" si="2"/>
        <v>1173702861</v>
      </c>
      <c r="V25" s="73">
        <f t="shared" si="2"/>
        <v>1173702861</v>
      </c>
      <c r="W25" s="73">
        <f t="shared" si="2"/>
        <v>1173702861</v>
      </c>
      <c r="X25" s="73">
        <f t="shared" si="2"/>
        <v>1050633834</v>
      </c>
      <c r="Y25" s="73">
        <f t="shared" si="2"/>
        <v>123069027</v>
      </c>
      <c r="Z25" s="170">
        <f>+IF(X25&lt;&gt;0,+(Y25/X25)*100,0)</f>
        <v>11.713788669021676</v>
      </c>
      <c r="AA25" s="74">
        <f>+AA12+AA24</f>
        <v>1050633834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>
        <v>9502795</v>
      </c>
      <c r="H29" s="60">
        <v>9502795</v>
      </c>
      <c r="I29" s="60">
        <v>9502795</v>
      </c>
      <c r="J29" s="60">
        <v>9502795</v>
      </c>
      <c r="K29" s="60">
        <v>9502795</v>
      </c>
      <c r="L29" s="60">
        <v>9502795</v>
      </c>
      <c r="M29" s="60">
        <v>9502795</v>
      </c>
      <c r="N29" s="60">
        <v>9502795</v>
      </c>
      <c r="O29" s="60">
        <v>9502795</v>
      </c>
      <c r="P29" s="60">
        <v>9502795</v>
      </c>
      <c r="Q29" s="60">
        <v>9502795</v>
      </c>
      <c r="R29" s="60">
        <v>9502795</v>
      </c>
      <c r="S29" s="60">
        <v>9502795</v>
      </c>
      <c r="T29" s="60">
        <v>9502795</v>
      </c>
      <c r="U29" s="60">
        <v>9502795</v>
      </c>
      <c r="V29" s="60">
        <v>9502795</v>
      </c>
      <c r="W29" s="60">
        <v>9502795</v>
      </c>
      <c r="X29" s="60"/>
      <c r="Y29" s="60">
        <v>9502795</v>
      </c>
      <c r="Z29" s="140"/>
      <c r="AA29" s="62"/>
    </row>
    <row r="30" spans="1:27" ht="12.75">
      <c r="A30" s="249" t="s">
        <v>52</v>
      </c>
      <c r="B30" s="182"/>
      <c r="C30" s="155">
        <v>212166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3064401</v>
      </c>
      <c r="D31" s="155"/>
      <c r="E31" s="59">
        <v>2676000</v>
      </c>
      <c r="F31" s="60">
        <v>3064401</v>
      </c>
      <c r="G31" s="60">
        <v>2433625</v>
      </c>
      <c r="H31" s="60">
        <v>2433625</v>
      </c>
      <c r="I31" s="60">
        <v>2433625</v>
      </c>
      <c r="J31" s="60">
        <v>2433625</v>
      </c>
      <c r="K31" s="60">
        <v>2433625</v>
      </c>
      <c r="L31" s="60">
        <v>2433625</v>
      </c>
      <c r="M31" s="60">
        <v>2433625</v>
      </c>
      <c r="N31" s="60">
        <v>2433625</v>
      </c>
      <c r="O31" s="60">
        <v>2433625</v>
      </c>
      <c r="P31" s="60">
        <v>2433625</v>
      </c>
      <c r="Q31" s="60">
        <v>2433625</v>
      </c>
      <c r="R31" s="60">
        <v>2433625</v>
      </c>
      <c r="S31" s="60">
        <v>2433625</v>
      </c>
      <c r="T31" s="60">
        <v>2433625</v>
      </c>
      <c r="U31" s="60">
        <v>2433625</v>
      </c>
      <c r="V31" s="60">
        <v>2433625</v>
      </c>
      <c r="W31" s="60">
        <v>2433625</v>
      </c>
      <c r="X31" s="60">
        <v>3064401</v>
      </c>
      <c r="Y31" s="60">
        <v>-630776</v>
      </c>
      <c r="Z31" s="140">
        <v>-20.58</v>
      </c>
      <c r="AA31" s="62">
        <v>3064401</v>
      </c>
    </row>
    <row r="32" spans="1:27" ht="12.75">
      <c r="A32" s="249" t="s">
        <v>164</v>
      </c>
      <c r="B32" s="182"/>
      <c r="C32" s="155">
        <v>182980758</v>
      </c>
      <c r="D32" s="155"/>
      <c r="E32" s="59">
        <v>124028407</v>
      </c>
      <c r="F32" s="60">
        <v>187197186</v>
      </c>
      <c r="G32" s="60">
        <v>136661976</v>
      </c>
      <c r="H32" s="60">
        <v>136661976</v>
      </c>
      <c r="I32" s="60">
        <v>136661976</v>
      </c>
      <c r="J32" s="60">
        <v>136661976</v>
      </c>
      <c r="K32" s="60">
        <v>136661976</v>
      </c>
      <c r="L32" s="60">
        <v>136661976</v>
      </c>
      <c r="M32" s="60">
        <v>136661976</v>
      </c>
      <c r="N32" s="60">
        <v>136661976</v>
      </c>
      <c r="O32" s="60">
        <v>136661976</v>
      </c>
      <c r="P32" s="60">
        <v>136661976</v>
      </c>
      <c r="Q32" s="60">
        <v>136661976</v>
      </c>
      <c r="R32" s="60">
        <v>136661976</v>
      </c>
      <c r="S32" s="60">
        <v>136661976</v>
      </c>
      <c r="T32" s="60">
        <v>136661976</v>
      </c>
      <c r="U32" s="60">
        <v>136661976</v>
      </c>
      <c r="V32" s="60">
        <v>136661976</v>
      </c>
      <c r="W32" s="60">
        <v>136661976</v>
      </c>
      <c r="X32" s="60">
        <v>187197186</v>
      </c>
      <c r="Y32" s="60">
        <v>-50535210</v>
      </c>
      <c r="Z32" s="140">
        <v>-27</v>
      </c>
      <c r="AA32" s="62">
        <v>187197186</v>
      </c>
    </row>
    <row r="33" spans="1:27" ht="12.75">
      <c r="A33" s="249" t="s">
        <v>165</v>
      </c>
      <c r="B33" s="182"/>
      <c r="C33" s="155">
        <v>466000</v>
      </c>
      <c r="D33" s="155"/>
      <c r="E33" s="59"/>
      <c r="F33" s="60">
        <v>466000</v>
      </c>
      <c r="G33" s="60">
        <v>2043898</v>
      </c>
      <c r="H33" s="60">
        <v>2043898</v>
      </c>
      <c r="I33" s="60">
        <v>2043898</v>
      </c>
      <c r="J33" s="60">
        <v>2043898</v>
      </c>
      <c r="K33" s="60">
        <v>2043898</v>
      </c>
      <c r="L33" s="60">
        <v>2043898</v>
      </c>
      <c r="M33" s="60">
        <v>2043898</v>
      </c>
      <c r="N33" s="60">
        <v>2043898</v>
      </c>
      <c r="O33" s="60">
        <v>2043898</v>
      </c>
      <c r="P33" s="60">
        <v>2043898</v>
      </c>
      <c r="Q33" s="60">
        <v>2043898</v>
      </c>
      <c r="R33" s="60">
        <v>2043898</v>
      </c>
      <c r="S33" s="60">
        <v>2043898</v>
      </c>
      <c r="T33" s="60">
        <v>2043898</v>
      </c>
      <c r="U33" s="60">
        <v>2043898</v>
      </c>
      <c r="V33" s="60">
        <v>2043898</v>
      </c>
      <c r="W33" s="60">
        <v>2043898</v>
      </c>
      <c r="X33" s="60">
        <v>466000</v>
      </c>
      <c r="Y33" s="60">
        <v>1577898</v>
      </c>
      <c r="Z33" s="140">
        <v>338.6</v>
      </c>
      <c r="AA33" s="62">
        <v>466000</v>
      </c>
    </row>
    <row r="34" spans="1:27" ht="12.75">
      <c r="A34" s="250" t="s">
        <v>58</v>
      </c>
      <c r="B34" s="251"/>
      <c r="C34" s="168">
        <f aca="true" t="shared" si="3" ref="C34:Y34">SUM(C29:C33)</f>
        <v>186723325</v>
      </c>
      <c r="D34" s="168">
        <f>SUM(D29:D33)</f>
        <v>0</v>
      </c>
      <c r="E34" s="72">
        <f t="shared" si="3"/>
        <v>126704407</v>
      </c>
      <c r="F34" s="73">
        <f t="shared" si="3"/>
        <v>190727587</v>
      </c>
      <c r="G34" s="73">
        <f t="shared" si="3"/>
        <v>150642294</v>
      </c>
      <c r="H34" s="73">
        <f t="shared" si="3"/>
        <v>150642294</v>
      </c>
      <c r="I34" s="73">
        <f t="shared" si="3"/>
        <v>150642294</v>
      </c>
      <c r="J34" s="73">
        <f t="shared" si="3"/>
        <v>150642294</v>
      </c>
      <c r="K34" s="73">
        <f t="shared" si="3"/>
        <v>150642294</v>
      </c>
      <c r="L34" s="73">
        <f t="shared" si="3"/>
        <v>150642294</v>
      </c>
      <c r="M34" s="73">
        <f t="shared" si="3"/>
        <v>150642294</v>
      </c>
      <c r="N34" s="73">
        <f t="shared" si="3"/>
        <v>150642294</v>
      </c>
      <c r="O34" s="73">
        <f t="shared" si="3"/>
        <v>150642294</v>
      </c>
      <c r="P34" s="73">
        <f t="shared" si="3"/>
        <v>150642294</v>
      </c>
      <c r="Q34" s="73">
        <f t="shared" si="3"/>
        <v>150642294</v>
      </c>
      <c r="R34" s="73">
        <f t="shared" si="3"/>
        <v>150642294</v>
      </c>
      <c r="S34" s="73">
        <f t="shared" si="3"/>
        <v>150642294</v>
      </c>
      <c r="T34" s="73">
        <f t="shared" si="3"/>
        <v>150642294</v>
      </c>
      <c r="U34" s="73">
        <f t="shared" si="3"/>
        <v>150642294</v>
      </c>
      <c r="V34" s="73">
        <f t="shared" si="3"/>
        <v>150642294</v>
      </c>
      <c r="W34" s="73">
        <f t="shared" si="3"/>
        <v>150642294</v>
      </c>
      <c r="X34" s="73">
        <f t="shared" si="3"/>
        <v>190727587</v>
      </c>
      <c r="Y34" s="73">
        <f t="shared" si="3"/>
        <v>-40085293</v>
      </c>
      <c r="Z34" s="170">
        <f>+IF(X34&lt;&gt;0,+(Y34/X34)*100,0)</f>
        <v>-21.01703986849055</v>
      </c>
      <c r="AA34" s="74">
        <f>SUM(AA29:AA33)</f>
        <v>190727587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1417051</v>
      </c>
      <c r="D37" s="155"/>
      <c r="E37" s="59">
        <v>2719000</v>
      </c>
      <c r="F37" s="60">
        <v>1417051</v>
      </c>
      <c r="G37" s="60">
        <v>1841384</v>
      </c>
      <c r="H37" s="60">
        <v>1841384</v>
      </c>
      <c r="I37" s="60">
        <v>1841384</v>
      </c>
      <c r="J37" s="60">
        <v>1841384</v>
      </c>
      <c r="K37" s="60">
        <v>1841384</v>
      </c>
      <c r="L37" s="60">
        <v>1841384</v>
      </c>
      <c r="M37" s="60">
        <v>1841384</v>
      </c>
      <c r="N37" s="60">
        <v>1841384</v>
      </c>
      <c r="O37" s="60">
        <v>1841384</v>
      </c>
      <c r="P37" s="60">
        <v>1841384</v>
      </c>
      <c r="Q37" s="60">
        <v>1841384</v>
      </c>
      <c r="R37" s="60">
        <v>1841384</v>
      </c>
      <c r="S37" s="60">
        <v>1841384</v>
      </c>
      <c r="T37" s="60">
        <v>1841384</v>
      </c>
      <c r="U37" s="60">
        <v>1841384</v>
      </c>
      <c r="V37" s="60">
        <v>1841384</v>
      </c>
      <c r="W37" s="60">
        <v>1841384</v>
      </c>
      <c r="X37" s="60">
        <v>1417051</v>
      </c>
      <c r="Y37" s="60">
        <v>424333</v>
      </c>
      <c r="Z37" s="140">
        <v>29.94</v>
      </c>
      <c r="AA37" s="62">
        <v>1417051</v>
      </c>
    </row>
    <row r="38" spans="1:27" ht="12.75">
      <c r="A38" s="249" t="s">
        <v>165</v>
      </c>
      <c r="B38" s="182"/>
      <c r="C38" s="155">
        <v>20365731</v>
      </c>
      <c r="D38" s="155"/>
      <c r="E38" s="59">
        <v>48907833</v>
      </c>
      <c r="F38" s="60">
        <v>20365731</v>
      </c>
      <c r="G38" s="60">
        <v>19045437</v>
      </c>
      <c r="H38" s="60">
        <v>19045437</v>
      </c>
      <c r="I38" s="60">
        <v>19045437</v>
      </c>
      <c r="J38" s="60">
        <v>19045437</v>
      </c>
      <c r="K38" s="60">
        <v>19045437</v>
      </c>
      <c r="L38" s="60">
        <v>19045437</v>
      </c>
      <c r="M38" s="60">
        <v>19045437</v>
      </c>
      <c r="N38" s="60">
        <v>19045437</v>
      </c>
      <c r="O38" s="60">
        <v>19045437</v>
      </c>
      <c r="P38" s="60">
        <v>19045437</v>
      </c>
      <c r="Q38" s="60">
        <v>19045437</v>
      </c>
      <c r="R38" s="60">
        <v>19045437</v>
      </c>
      <c r="S38" s="60">
        <v>19045437</v>
      </c>
      <c r="T38" s="60">
        <v>19045437</v>
      </c>
      <c r="U38" s="60">
        <v>19045437</v>
      </c>
      <c r="V38" s="60">
        <v>19045437</v>
      </c>
      <c r="W38" s="60">
        <v>19045437</v>
      </c>
      <c r="X38" s="60">
        <v>20365731</v>
      </c>
      <c r="Y38" s="60">
        <v>-1320294</v>
      </c>
      <c r="Z38" s="140">
        <v>-6.48</v>
      </c>
      <c r="AA38" s="62">
        <v>20365731</v>
      </c>
    </row>
    <row r="39" spans="1:27" ht="12.75">
      <c r="A39" s="250" t="s">
        <v>59</v>
      </c>
      <c r="B39" s="253"/>
      <c r="C39" s="168">
        <f aca="true" t="shared" si="4" ref="C39:Y39">SUM(C37:C38)</f>
        <v>21782782</v>
      </c>
      <c r="D39" s="168">
        <f>SUM(D37:D38)</f>
        <v>0</v>
      </c>
      <c r="E39" s="76">
        <f t="shared" si="4"/>
        <v>51626833</v>
      </c>
      <c r="F39" s="77">
        <f t="shared" si="4"/>
        <v>21782782</v>
      </c>
      <c r="G39" s="77">
        <f t="shared" si="4"/>
        <v>20886821</v>
      </c>
      <c r="H39" s="77">
        <f t="shared" si="4"/>
        <v>20886821</v>
      </c>
      <c r="I39" s="77">
        <f t="shared" si="4"/>
        <v>20886821</v>
      </c>
      <c r="J39" s="77">
        <f t="shared" si="4"/>
        <v>20886821</v>
      </c>
      <c r="K39" s="77">
        <f t="shared" si="4"/>
        <v>20886821</v>
      </c>
      <c r="L39" s="77">
        <f t="shared" si="4"/>
        <v>20886821</v>
      </c>
      <c r="M39" s="77">
        <f t="shared" si="4"/>
        <v>20886821</v>
      </c>
      <c r="N39" s="77">
        <f t="shared" si="4"/>
        <v>20886821</v>
      </c>
      <c r="O39" s="77">
        <f t="shared" si="4"/>
        <v>20886821</v>
      </c>
      <c r="P39" s="77">
        <f t="shared" si="4"/>
        <v>20886821</v>
      </c>
      <c r="Q39" s="77">
        <f t="shared" si="4"/>
        <v>20886821</v>
      </c>
      <c r="R39" s="77">
        <f t="shared" si="4"/>
        <v>20886821</v>
      </c>
      <c r="S39" s="77">
        <f t="shared" si="4"/>
        <v>20886821</v>
      </c>
      <c r="T39" s="77">
        <f t="shared" si="4"/>
        <v>20886821</v>
      </c>
      <c r="U39" s="77">
        <f t="shared" si="4"/>
        <v>20886821</v>
      </c>
      <c r="V39" s="77">
        <f t="shared" si="4"/>
        <v>20886821</v>
      </c>
      <c r="W39" s="77">
        <f t="shared" si="4"/>
        <v>20886821</v>
      </c>
      <c r="X39" s="77">
        <f t="shared" si="4"/>
        <v>21782782</v>
      </c>
      <c r="Y39" s="77">
        <f t="shared" si="4"/>
        <v>-895961</v>
      </c>
      <c r="Z39" s="212">
        <f>+IF(X39&lt;&gt;0,+(Y39/X39)*100,0)</f>
        <v>-4.113161486902821</v>
      </c>
      <c r="AA39" s="79">
        <f>SUM(AA37:AA38)</f>
        <v>21782782</v>
      </c>
    </row>
    <row r="40" spans="1:27" ht="12.75">
      <c r="A40" s="250" t="s">
        <v>167</v>
      </c>
      <c r="B40" s="251"/>
      <c r="C40" s="168">
        <f aca="true" t="shared" si="5" ref="C40:Y40">+C34+C39</f>
        <v>208506107</v>
      </c>
      <c r="D40" s="168">
        <f>+D34+D39</f>
        <v>0</v>
      </c>
      <c r="E40" s="72">
        <f t="shared" si="5"/>
        <v>178331240</v>
      </c>
      <c r="F40" s="73">
        <f t="shared" si="5"/>
        <v>212510369</v>
      </c>
      <c r="G40" s="73">
        <f t="shared" si="5"/>
        <v>171529115</v>
      </c>
      <c r="H40" s="73">
        <f t="shared" si="5"/>
        <v>171529115</v>
      </c>
      <c r="I40" s="73">
        <f t="shared" si="5"/>
        <v>171529115</v>
      </c>
      <c r="J40" s="73">
        <f t="shared" si="5"/>
        <v>171529115</v>
      </c>
      <c r="K40" s="73">
        <f t="shared" si="5"/>
        <v>171529115</v>
      </c>
      <c r="L40" s="73">
        <f t="shared" si="5"/>
        <v>171529115</v>
      </c>
      <c r="M40" s="73">
        <f t="shared" si="5"/>
        <v>171529115</v>
      </c>
      <c r="N40" s="73">
        <f t="shared" si="5"/>
        <v>171529115</v>
      </c>
      <c r="O40" s="73">
        <f t="shared" si="5"/>
        <v>171529115</v>
      </c>
      <c r="P40" s="73">
        <f t="shared" si="5"/>
        <v>171529115</v>
      </c>
      <c r="Q40" s="73">
        <f t="shared" si="5"/>
        <v>171529115</v>
      </c>
      <c r="R40" s="73">
        <f t="shared" si="5"/>
        <v>171529115</v>
      </c>
      <c r="S40" s="73">
        <f t="shared" si="5"/>
        <v>171529115</v>
      </c>
      <c r="T40" s="73">
        <f t="shared" si="5"/>
        <v>171529115</v>
      </c>
      <c r="U40" s="73">
        <f t="shared" si="5"/>
        <v>171529115</v>
      </c>
      <c r="V40" s="73">
        <f t="shared" si="5"/>
        <v>171529115</v>
      </c>
      <c r="W40" s="73">
        <f t="shared" si="5"/>
        <v>171529115</v>
      </c>
      <c r="X40" s="73">
        <f t="shared" si="5"/>
        <v>212510369</v>
      </c>
      <c r="Y40" s="73">
        <f t="shared" si="5"/>
        <v>-40981254</v>
      </c>
      <c r="Z40" s="170">
        <f>+IF(X40&lt;&gt;0,+(Y40/X40)*100,0)</f>
        <v>-19.284355014225213</v>
      </c>
      <c r="AA40" s="74">
        <f>+AA34+AA39</f>
        <v>212510369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875669726</v>
      </c>
      <c r="D42" s="257">
        <f>+D25-D40</f>
        <v>0</v>
      </c>
      <c r="E42" s="258">
        <f t="shared" si="6"/>
        <v>-1493905</v>
      </c>
      <c r="F42" s="259">
        <f t="shared" si="6"/>
        <v>838123465</v>
      </c>
      <c r="G42" s="259">
        <f t="shared" si="6"/>
        <v>1002173746</v>
      </c>
      <c r="H42" s="259">
        <f t="shared" si="6"/>
        <v>1002173746</v>
      </c>
      <c r="I42" s="259">
        <f t="shared" si="6"/>
        <v>1002173746</v>
      </c>
      <c r="J42" s="259">
        <f t="shared" si="6"/>
        <v>1002173746</v>
      </c>
      <c r="K42" s="259">
        <f t="shared" si="6"/>
        <v>1002173746</v>
      </c>
      <c r="L42" s="259">
        <f t="shared" si="6"/>
        <v>1002173746</v>
      </c>
      <c r="M42" s="259">
        <f t="shared" si="6"/>
        <v>1002173746</v>
      </c>
      <c r="N42" s="259">
        <f t="shared" si="6"/>
        <v>1002173746</v>
      </c>
      <c r="O42" s="259">
        <f t="shared" si="6"/>
        <v>1002173746</v>
      </c>
      <c r="P42" s="259">
        <f t="shared" si="6"/>
        <v>1002173746</v>
      </c>
      <c r="Q42" s="259">
        <f t="shared" si="6"/>
        <v>1002173746</v>
      </c>
      <c r="R42" s="259">
        <f t="shared" si="6"/>
        <v>1002173746</v>
      </c>
      <c r="S42" s="259">
        <f t="shared" si="6"/>
        <v>1002173746</v>
      </c>
      <c r="T42" s="259">
        <f t="shared" si="6"/>
        <v>1002173746</v>
      </c>
      <c r="U42" s="259">
        <f t="shared" si="6"/>
        <v>1002173746</v>
      </c>
      <c r="V42" s="259">
        <f t="shared" si="6"/>
        <v>1002173746</v>
      </c>
      <c r="W42" s="259">
        <f t="shared" si="6"/>
        <v>1002173746</v>
      </c>
      <c r="X42" s="259">
        <f t="shared" si="6"/>
        <v>838123465</v>
      </c>
      <c r="Y42" s="259">
        <f t="shared" si="6"/>
        <v>164050281</v>
      </c>
      <c r="Z42" s="260">
        <f>+IF(X42&lt;&gt;0,+(Y42/X42)*100,0)</f>
        <v>19.573522022796485</v>
      </c>
      <c r="AA42" s="261">
        <f>+AA25-AA40</f>
        <v>838123465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875669726</v>
      </c>
      <c r="D45" s="155"/>
      <c r="E45" s="59">
        <v>-1493905</v>
      </c>
      <c r="F45" s="60">
        <v>838123465</v>
      </c>
      <c r="G45" s="60">
        <v>1002173746</v>
      </c>
      <c r="H45" s="60">
        <v>1002173746</v>
      </c>
      <c r="I45" s="60">
        <v>1002173746</v>
      </c>
      <c r="J45" s="60">
        <v>1002173746</v>
      </c>
      <c r="K45" s="60">
        <v>1002173746</v>
      </c>
      <c r="L45" s="60">
        <v>1002173746</v>
      </c>
      <c r="M45" s="60">
        <v>1002173746</v>
      </c>
      <c r="N45" s="60">
        <v>1002173746</v>
      </c>
      <c r="O45" s="60">
        <v>1002173746</v>
      </c>
      <c r="P45" s="60">
        <v>1002173746</v>
      </c>
      <c r="Q45" s="60">
        <v>1002173746</v>
      </c>
      <c r="R45" s="60">
        <v>1002173746</v>
      </c>
      <c r="S45" s="60">
        <v>1002173746</v>
      </c>
      <c r="T45" s="60">
        <v>1002173746</v>
      </c>
      <c r="U45" s="60">
        <v>1002173746</v>
      </c>
      <c r="V45" s="60">
        <v>1002173746</v>
      </c>
      <c r="W45" s="60">
        <v>1002173746</v>
      </c>
      <c r="X45" s="60">
        <v>838123465</v>
      </c>
      <c r="Y45" s="60">
        <v>164050281</v>
      </c>
      <c r="Z45" s="139">
        <v>19.57</v>
      </c>
      <c r="AA45" s="62">
        <v>838123465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875669726</v>
      </c>
      <c r="D48" s="217">
        <f>SUM(D45:D47)</f>
        <v>0</v>
      </c>
      <c r="E48" s="264">
        <f t="shared" si="7"/>
        <v>-1493905</v>
      </c>
      <c r="F48" s="219">
        <f t="shared" si="7"/>
        <v>838123465</v>
      </c>
      <c r="G48" s="219">
        <f t="shared" si="7"/>
        <v>1002173746</v>
      </c>
      <c r="H48" s="219">
        <f t="shared" si="7"/>
        <v>1002173746</v>
      </c>
      <c r="I48" s="219">
        <f t="shared" si="7"/>
        <v>1002173746</v>
      </c>
      <c r="J48" s="219">
        <f t="shared" si="7"/>
        <v>1002173746</v>
      </c>
      <c r="K48" s="219">
        <f t="shared" si="7"/>
        <v>1002173746</v>
      </c>
      <c r="L48" s="219">
        <f t="shared" si="7"/>
        <v>1002173746</v>
      </c>
      <c r="M48" s="219">
        <f t="shared" si="7"/>
        <v>1002173746</v>
      </c>
      <c r="N48" s="219">
        <f t="shared" si="7"/>
        <v>1002173746</v>
      </c>
      <c r="O48" s="219">
        <f t="shared" si="7"/>
        <v>1002173746</v>
      </c>
      <c r="P48" s="219">
        <f t="shared" si="7"/>
        <v>1002173746</v>
      </c>
      <c r="Q48" s="219">
        <f t="shared" si="7"/>
        <v>1002173746</v>
      </c>
      <c r="R48" s="219">
        <f t="shared" si="7"/>
        <v>1002173746</v>
      </c>
      <c r="S48" s="219">
        <f t="shared" si="7"/>
        <v>1002173746</v>
      </c>
      <c r="T48" s="219">
        <f t="shared" si="7"/>
        <v>1002173746</v>
      </c>
      <c r="U48" s="219">
        <f t="shared" si="7"/>
        <v>1002173746</v>
      </c>
      <c r="V48" s="219">
        <f t="shared" si="7"/>
        <v>1002173746</v>
      </c>
      <c r="W48" s="219">
        <f t="shared" si="7"/>
        <v>1002173746</v>
      </c>
      <c r="X48" s="219">
        <f t="shared" si="7"/>
        <v>838123465</v>
      </c>
      <c r="Y48" s="219">
        <f t="shared" si="7"/>
        <v>164050281</v>
      </c>
      <c r="Z48" s="265">
        <f>+IF(X48&lt;&gt;0,+(Y48/X48)*100,0)</f>
        <v>19.573522022796485</v>
      </c>
      <c r="AA48" s="232">
        <f>SUM(AA45:AA47)</f>
        <v>838123465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16110473</v>
      </c>
      <c r="D6" s="155"/>
      <c r="E6" s="59">
        <v>19567645</v>
      </c>
      <c r="F6" s="60">
        <v>20290200</v>
      </c>
      <c r="G6" s="60">
        <v>819896</v>
      </c>
      <c r="H6" s="60">
        <v>442488</v>
      </c>
      <c r="I6" s="60">
        <v>1386917</v>
      </c>
      <c r="J6" s="60">
        <v>2649301</v>
      </c>
      <c r="K6" s="60">
        <v>529554</v>
      </c>
      <c r="L6" s="60">
        <v>896377</v>
      </c>
      <c r="M6" s="60">
        <v>879984</v>
      </c>
      <c r="N6" s="60">
        <v>2305915</v>
      </c>
      <c r="O6" s="60">
        <v>546612</v>
      </c>
      <c r="P6" s="60"/>
      <c r="Q6" s="60">
        <v>629554</v>
      </c>
      <c r="R6" s="60">
        <v>1176166</v>
      </c>
      <c r="S6" s="60"/>
      <c r="T6" s="60">
        <v>836554</v>
      </c>
      <c r="U6" s="60">
        <v>1065875</v>
      </c>
      <c r="V6" s="60">
        <v>1902429</v>
      </c>
      <c r="W6" s="60">
        <v>8033811</v>
      </c>
      <c r="X6" s="60">
        <v>20290200</v>
      </c>
      <c r="Y6" s="60">
        <v>-12256389</v>
      </c>
      <c r="Z6" s="140">
        <v>-60.41</v>
      </c>
      <c r="AA6" s="62">
        <v>20290200</v>
      </c>
    </row>
    <row r="7" spans="1:27" ht="12.75">
      <c r="A7" s="249" t="s">
        <v>32</v>
      </c>
      <c r="B7" s="182"/>
      <c r="C7" s="155">
        <v>24269650</v>
      </c>
      <c r="D7" s="155"/>
      <c r="E7" s="59">
        <v>99796204</v>
      </c>
      <c r="F7" s="60">
        <v>105627984</v>
      </c>
      <c r="G7" s="60">
        <v>1041739</v>
      </c>
      <c r="H7" s="60">
        <v>1140495</v>
      </c>
      <c r="I7" s="60">
        <v>1140495</v>
      </c>
      <c r="J7" s="60">
        <v>3322729</v>
      </c>
      <c r="K7" s="60">
        <v>1391254</v>
      </c>
      <c r="L7" s="60">
        <v>1606890</v>
      </c>
      <c r="M7" s="60">
        <v>1104112</v>
      </c>
      <c r="N7" s="60">
        <v>4102256</v>
      </c>
      <c r="O7" s="60">
        <v>959913</v>
      </c>
      <c r="P7" s="60">
        <v>1247543</v>
      </c>
      <c r="Q7" s="60">
        <v>1091254</v>
      </c>
      <c r="R7" s="60">
        <v>3298710</v>
      </c>
      <c r="S7" s="60"/>
      <c r="T7" s="60">
        <v>1562408</v>
      </c>
      <c r="U7" s="60">
        <v>1793323</v>
      </c>
      <c r="V7" s="60">
        <v>3355731</v>
      </c>
      <c r="W7" s="60">
        <v>14079426</v>
      </c>
      <c r="X7" s="60">
        <v>105627984</v>
      </c>
      <c r="Y7" s="60">
        <v>-91548558</v>
      </c>
      <c r="Z7" s="140">
        <v>-86.67</v>
      </c>
      <c r="AA7" s="62">
        <v>105627984</v>
      </c>
    </row>
    <row r="8" spans="1:27" ht="12.75">
      <c r="A8" s="249" t="s">
        <v>178</v>
      </c>
      <c r="B8" s="182"/>
      <c r="C8" s="155">
        <v>7105100</v>
      </c>
      <c r="D8" s="155"/>
      <c r="E8" s="59">
        <v>9945000</v>
      </c>
      <c r="F8" s="60">
        <v>30093989</v>
      </c>
      <c r="G8" s="60">
        <v>23457</v>
      </c>
      <c r="H8" s="60">
        <v>35061</v>
      </c>
      <c r="I8" s="60">
        <v>20928</v>
      </c>
      <c r="J8" s="60">
        <v>79446</v>
      </c>
      <c r="K8" s="60">
        <v>497416</v>
      </c>
      <c r="L8" s="60">
        <v>71227</v>
      </c>
      <c r="M8" s="60">
        <v>61848</v>
      </c>
      <c r="N8" s="60">
        <v>630491</v>
      </c>
      <c r="O8" s="60">
        <v>23047</v>
      </c>
      <c r="P8" s="60">
        <v>3632889</v>
      </c>
      <c r="Q8" s="60">
        <v>797416</v>
      </c>
      <c r="R8" s="60">
        <v>4453352</v>
      </c>
      <c r="S8" s="60"/>
      <c r="T8" s="60">
        <v>24062</v>
      </c>
      <c r="U8" s="60">
        <v>37965</v>
      </c>
      <c r="V8" s="60">
        <v>62027</v>
      </c>
      <c r="W8" s="60">
        <v>5225316</v>
      </c>
      <c r="X8" s="60">
        <v>30093989</v>
      </c>
      <c r="Y8" s="60">
        <v>-24868673</v>
      </c>
      <c r="Z8" s="140">
        <v>-82.64</v>
      </c>
      <c r="AA8" s="62">
        <v>30093989</v>
      </c>
    </row>
    <row r="9" spans="1:27" ht="12.75">
      <c r="A9" s="249" t="s">
        <v>179</v>
      </c>
      <c r="B9" s="182"/>
      <c r="C9" s="155">
        <v>86261000</v>
      </c>
      <c r="D9" s="155"/>
      <c r="E9" s="59">
        <v>82263000</v>
      </c>
      <c r="F9" s="60">
        <v>82263000</v>
      </c>
      <c r="G9" s="60">
        <v>33584000</v>
      </c>
      <c r="H9" s="60">
        <v>2145000</v>
      </c>
      <c r="I9" s="60"/>
      <c r="J9" s="60">
        <v>35729000</v>
      </c>
      <c r="K9" s="60"/>
      <c r="L9" s="60">
        <v>409000</v>
      </c>
      <c r="M9" s="60">
        <v>112002</v>
      </c>
      <c r="N9" s="60">
        <v>521002</v>
      </c>
      <c r="O9" s="60"/>
      <c r="P9" s="60"/>
      <c r="Q9" s="60"/>
      <c r="R9" s="60"/>
      <c r="S9" s="60"/>
      <c r="T9" s="60"/>
      <c r="U9" s="60"/>
      <c r="V9" s="60"/>
      <c r="W9" s="60">
        <v>36250002</v>
      </c>
      <c r="X9" s="60">
        <v>82263000</v>
      </c>
      <c r="Y9" s="60">
        <v>-46012998</v>
      </c>
      <c r="Z9" s="140">
        <v>-55.93</v>
      </c>
      <c r="AA9" s="62">
        <v>82263000</v>
      </c>
    </row>
    <row r="10" spans="1:27" ht="12.75">
      <c r="A10" s="249" t="s">
        <v>180</v>
      </c>
      <c r="B10" s="182"/>
      <c r="C10" s="155">
        <v>30923852</v>
      </c>
      <c r="D10" s="155"/>
      <c r="E10" s="59">
        <v>54963996</v>
      </c>
      <c r="F10" s="60">
        <v>45700992</v>
      </c>
      <c r="G10" s="60">
        <v>14498000</v>
      </c>
      <c r="H10" s="60">
        <v>107938</v>
      </c>
      <c r="I10" s="60">
        <v>2034863</v>
      </c>
      <c r="J10" s="60">
        <v>16640801</v>
      </c>
      <c r="K10" s="60">
        <v>130889</v>
      </c>
      <c r="L10" s="60"/>
      <c r="M10" s="60">
        <v>1374101</v>
      </c>
      <c r="N10" s="60">
        <v>1504990</v>
      </c>
      <c r="O10" s="60"/>
      <c r="P10" s="60"/>
      <c r="Q10" s="60"/>
      <c r="R10" s="60"/>
      <c r="S10" s="60"/>
      <c r="T10" s="60"/>
      <c r="U10" s="60"/>
      <c r="V10" s="60"/>
      <c r="W10" s="60">
        <v>18145791</v>
      </c>
      <c r="X10" s="60">
        <v>45700992</v>
      </c>
      <c r="Y10" s="60">
        <v>-27555201</v>
      </c>
      <c r="Z10" s="140">
        <v>-60.29</v>
      </c>
      <c r="AA10" s="62">
        <v>45700992</v>
      </c>
    </row>
    <row r="11" spans="1:27" ht="12.75">
      <c r="A11" s="249" t="s">
        <v>181</v>
      </c>
      <c r="B11" s="182"/>
      <c r="C11" s="155"/>
      <c r="D11" s="155"/>
      <c r="E11" s="59"/>
      <c r="F11" s="60">
        <v>8627988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8627988</v>
      </c>
      <c r="Y11" s="60">
        <v>-8627988</v>
      </c>
      <c r="Z11" s="140">
        <v>-100</v>
      </c>
      <c r="AA11" s="62">
        <v>8627988</v>
      </c>
    </row>
    <row r="12" spans="1:27" ht="12.75">
      <c r="A12" s="249" t="s">
        <v>182</v>
      </c>
      <c r="B12" s="182"/>
      <c r="C12" s="155"/>
      <c r="D12" s="155"/>
      <c r="E12" s="59"/>
      <c r="F12" s="60">
        <v>79992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79992</v>
      </c>
      <c r="Y12" s="60">
        <v>-79992</v>
      </c>
      <c r="Z12" s="140">
        <v>-100</v>
      </c>
      <c r="AA12" s="62">
        <v>79992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-100653574</v>
      </c>
      <c r="D14" s="155"/>
      <c r="E14" s="59">
        <v>-209538263</v>
      </c>
      <c r="F14" s="60">
        <v>-213735988</v>
      </c>
      <c r="G14" s="60">
        <v>-16055344</v>
      </c>
      <c r="H14" s="60">
        <v>-11892466</v>
      </c>
      <c r="I14" s="60">
        <v>-9693626</v>
      </c>
      <c r="J14" s="60">
        <v>-37641436</v>
      </c>
      <c r="K14" s="60">
        <v>-8028802</v>
      </c>
      <c r="L14" s="60">
        <v>-8202368</v>
      </c>
      <c r="M14" s="60">
        <v>-13561475</v>
      </c>
      <c r="N14" s="60">
        <v>-29792645</v>
      </c>
      <c r="O14" s="60">
        <v>-10225309</v>
      </c>
      <c r="P14" s="60">
        <v>-9579083</v>
      </c>
      <c r="Q14" s="60">
        <v>-7498653</v>
      </c>
      <c r="R14" s="60">
        <v>-27303045</v>
      </c>
      <c r="S14" s="60">
        <v>-9187808</v>
      </c>
      <c r="T14" s="60">
        <v>-13867589</v>
      </c>
      <c r="U14" s="60">
        <v>-3915167</v>
      </c>
      <c r="V14" s="60">
        <v>-26970564</v>
      </c>
      <c r="W14" s="60">
        <v>-121707690</v>
      </c>
      <c r="X14" s="60">
        <v>-213735988</v>
      </c>
      <c r="Y14" s="60">
        <v>92028298</v>
      </c>
      <c r="Z14" s="140">
        <v>-43.06</v>
      </c>
      <c r="AA14" s="62">
        <v>-213735988</v>
      </c>
    </row>
    <row r="15" spans="1:27" ht="12.75">
      <c r="A15" s="249" t="s">
        <v>40</v>
      </c>
      <c r="B15" s="182"/>
      <c r="C15" s="155">
        <v>-13960606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>
        <v>-23418996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-23418996</v>
      </c>
      <c r="Y16" s="60">
        <v>23418996</v>
      </c>
      <c r="Z16" s="140">
        <v>-100</v>
      </c>
      <c r="AA16" s="62">
        <v>-23418996</v>
      </c>
    </row>
    <row r="17" spans="1:27" ht="12.75">
      <c r="A17" s="250" t="s">
        <v>185</v>
      </c>
      <c r="B17" s="251"/>
      <c r="C17" s="168">
        <f aca="true" t="shared" si="0" ref="C17:Y17">SUM(C6:C16)</f>
        <v>50055895</v>
      </c>
      <c r="D17" s="168">
        <f t="shared" si="0"/>
        <v>0</v>
      </c>
      <c r="E17" s="72">
        <f t="shared" si="0"/>
        <v>56997582</v>
      </c>
      <c r="F17" s="73">
        <f t="shared" si="0"/>
        <v>55529161</v>
      </c>
      <c r="G17" s="73">
        <f t="shared" si="0"/>
        <v>33911748</v>
      </c>
      <c r="H17" s="73">
        <f t="shared" si="0"/>
        <v>-8021484</v>
      </c>
      <c r="I17" s="73">
        <f t="shared" si="0"/>
        <v>-5110423</v>
      </c>
      <c r="J17" s="73">
        <f t="shared" si="0"/>
        <v>20779841</v>
      </c>
      <c r="K17" s="73">
        <f t="shared" si="0"/>
        <v>-5479689</v>
      </c>
      <c r="L17" s="73">
        <f t="shared" si="0"/>
        <v>-5218874</v>
      </c>
      <c r="M17" s="73">
        <f t="shared" si="0"/>
        <v>-10029428</v>
      </c>
      <c r="N17" s="73">
        <f t="shared" si="0"/>
        <v>-20727991</v>
      </c>
      <c r="O17" s="73">
        <f t="shared" si="0"/>
        <v>-8695737</v>
      </c>
      <c r="P17" s="73">
        <f t="shared" si="0"/>
        <v>-4698651</v>
      </c>
      <c r="Q17" s="73">
        <f t="shared" si="0"/>
        <v>-4980429</v>
      </c>
      <c r="R17" s="73">
        <f t="shared" si="0"/>
        <v>-18374817</v>
      </c>
      <c r="S17" s="73">
        <f t="shared" si="0"/>
        <v>-9187808</v>
      </c>
      <c r="T17" s="73">
        <f t="shared" si="0"/>
        <v>-11444565</v>
      </c>
      <c r="U17" s="73">
        <f t="shared" si="0"/>
        <v>-1018004</v>
      </c>
      <c r="V17" s="73">
        <f t="shared" si="0"/>
        <v>-21650377</v>
      </c>
      <c r="W17" s="73">
        <f t="shared" si="0"/>
        <v>-39973344</v>
      </c>
      <c r="X17" s="73">
        <f t="shared" si="0"/>
        <v>55529161</v>
      </c>
      <c r="Y17" s="73">
        <f t="shared" si="0"/>
        <v>-95502505</v>
      </c>
      <c r="Z17" s="170">
        <f>+IF(X17&lt;&gt;0,+(Y17/X17)*100,0)</f>
        <v>-171.98621999709306</v>
      </c>
      <c r="AA17" s="74">
        <f>SUM(AA6:AA16)</f>
        <v>55529161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-50160135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-54963996</v>
      </c>
      <c r="F26" s="60">
        <v>-45700992</v>
      </c>
      <c r="G26" s="60"/>
      <c r="H26" s="60"/>
      <c r="I26" s="60">
        <v>-1662136</v>
      </c>
      <c r="J26" s="60">
        <v>-1662136</v>
      </c>
      <c r="K26" s="60">
        <v>-1877679</v>
      </c>
      <c r="L26" s="60"/>
      <c r="M26" s="60"/>
      <c r="N26" s="60">
        <v>-1877679</v>
      </c>
      <c r="O26" s="60"/>
      <c r="P26" s="60"/>
      <c r="Q26" s="60"/>
      <c r="R26" s="60"/>
      <c r="S26" s="60"/>
      <c r="T26" s="60"/>
      <c r="U26" s="60"/>
      <c r="V26" s="60"/>
      <c r="W26" s="60">
        <v>-3539815</v>
      </c>
      <c r="X26" s="60">
        <v>-45700992</v>
      </c>
      <c r="Y26" s="60">
        <v>42161177</v>
      </c>
      <c r="Z26" s="140">
        <v>-92.25</v>
      </c>
      <c r="AA26" s="62">
        <v>-45700992</v>
      </c>
    </row>
    <row r="27" spans="1:27" ht="12.75">
      <c r="A27" s="250" t="s">
        <v>192</v>
      </c>
      <c r="B27" s="251"/>
      <c r="C27" s="168">
        <f aca="true" t="shared" si="1" ref="C27:Y27">SUM(C21:C26)</f>
        <v>-50160135</v>
      </c>
      <c r="D27" s="168">
        <f>SUM(D21:D26)</f>
        <v>0</v>
      </c>
      <c r="E27" s="72">
        <f t="shared" si="1"/>
        <v>-54963996</v>
      </c>
      <c r="F27" s="73">
        <f t="shared" si="1"/>
        <v>-45700992</v>
      </c>
      <c r="G27" s="73">
        <f t="shared" si="1"/>
        <v>0</v>
      </c>
      <c r="H27" s="73">
        <f t="shared" si="1"/>
        <v>0</v>
      </c>
      <c r="I27" s="73">
        <f t="shared" si="1"/>
        <v>-1662136</v>
      </c>
      <c r="J27" s="73">
        <f t="shared" si="1"/>
        <v>-1662136</v>
      </c>
      <c r="K27" s="73">
        <f t="shared" si="1"/>
        <v>-1877679</v>
      </c>
      <c r="L27" s="73">
        <f t="shared" si="1"/>
        <v>0</v>
      </c>
      <c r="M27" s="73">
        <f t="shared" si="1"/>
        <v>0</v>
      </c>
      <c r="N27" s="73">
        <f t="shared" si="1"/>
        <v>-1877679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-3539815</v>
      </c>
      <c r="X27" s="73">
        <f t="shared" si="1"/>
        <v>-45700992</v>
      </c>
      <c r="Y27" s="73">
        <f t="shared" si="1"/>
        <v>42161177</v>
      </c>
      <c r="Z27" s="170">
        <f>+IF(X27&lt;&gt;0,+(Y27/X27)*100,0)</f>
        <v>-92.25440226767944</v>
      </c>
      <c r="AA27" s="74">
        <f>SUM(AA21:AA26)</f>
        <v>-45700992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-503622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-503622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-607862</v>
      </c>
      <c r="D38" s="153">
        <f>+D17+D27+D36</f>
        <v>0</v>
      </c>
      <c r="E38" s="99">
        <f t="shared" si="3"/>
        <v>2033586</v>
      </c>
      <c r="F38" s="100">
        <f t="shared" si="3"/>
        <v>9828169</v>
      </c>
      <c r="G38" s="100">
        <f t="shared" si="3"/>
        <v>33911748</v>
      </c>
      <c r="H38" s="100">
        <f t="shared" si="3"/>
        <v>-8021484</v>
      </c>
      <c r="I38" s="100">
        <f t="shared" si="3"/>
        <v>-6772559</v>
      </c>
      <c r="J38" s="100">
        <f t="shared" si="3"/>
        <v>19117705</v>
      </c>
      <c r="K38" s="100">
        <f t="shared" si="3"/>
        <v>-7357368</v>
      </c>
      <c r="L38" s="100">
        <f t="shared" si="3"/>
        <v>-5218874</v>
      </c>
      <c r="M38" s="100">
        <f t="shared" si="3"/>
        <v>-10029428</v>
      </c>
      <c r="N38" s="100">
        <f t="shared" si="3"/>
        <v>-22605670</v>
      </c>
      <c r="O38" s="100">
        <f t="shared" si="3"/>
        <v>-8695737</v>
      </c>
      <c r="P38" s="100">
        <f t="shared" si="3"/>
        <v>-4698651</v>
      </c>
      <c r="Q38" s="100">
        <f t="shared" si="3"/>
        <v>-4980429</v>
      </c>
      <c r="R38" s="100">
        <f t="shared" si="3"/>
        <v>-18374817</v>
      </c>
      <c r="S38" s="100">
        <f t="shared" si="3"/>
        <v>-9187808</v>
      </c>
      <c r="T38" s="100">
        <f t="shared" si="3"/>
        <v>-11444565</v>
      </c>
      <c r="U38" s="100">
        <f t="shared" si="3"/>
        <v>-1018004</v>
      </c>
      <c r="V38" s="100">
        <f t="shared" si="3"/>
        <v>-21650377</v>
      </c>
      <c r="W38" s="100">
        <f t="shared" si="3"/>
        <v>-43513159</v>
      </c>
      <c r="X38" s="100">
        <f t="shared" si="3"/>
        <v>9828169</v>
      </c>
      <c r="Y38" s="100">
        <f t="shared" si="3"/>
        <v>-53341328</v>
      </c>
      <c r="Z38" s="137">
        <f>+IF(X38&lt;&gt;0,+(Y38/X38)*100,0)</f>
        <v>-542.73922233124</v>
      </c>
      <c r="AA38" s="102">
        <f>+AA17+AA27+AA36</f>
        <v>9828169</v>
      </c>
    </row>
    <row r="39" spans="1:27" ht="12.75">
      <c r="A39" s="249" t="s">
        <v>200</v>
      </c>
      <c r="B39" s="182"/>
      <c r="C39" s="153">
        <v>3707692</v>
      </c>
      <c r="D39" s="153"/>
      <c r="E39" s="99">
        <v>1053000</v>
      </c>
      <c r="F39" s="100"/>
      <c r="G39" s="100"/>
      <c r="H39" s="100">
        <v>33911748</v>
      </c>
      <c r="I39" s="100">
        <v>25890264</v>
      </c>
      <c r="J39" s="100"/>
      <c r="K39" s="100">
        <v>19117705</v>
      </c>
      <c r="L39" s="100">
        <v>11760337</v>
      </c>
      <c r="M39" s="100">
        <v>6541463</v>
      </c>
      <c r="N39" s="100">
        <v>19117705</v>
      </c>
      <c r="O39" s="100">
        <v>-3487965</v>
      </c>
      <c r="P39" s="100">
        <v>-12183702</v>
      </c>
      <c r="Q39" s="100">
        <v>-16882353</v>
      </c>
      <c r="R39" s="100">
        <v>-3487965</v>
      </c>
      <c r="S39" s="100">
        <v>-21862782</v>
      </c>
      <c r="T39" s="100">
        <v>-31050590</v>
      </c>
      <c r="U39" s="100">
        <v>-42495155</v>
      </c>
      <c r="V39" s="100">
        <v>-21862782</v>
      </c>
      <c r="W39" s="100"/>
      <c r="X39" s="100"/>
      <c r="Y39" s="100"/>
      <c r="Z39" s="137"/>
      <c r="AA39" s="102"/>
    </row>
    <row r="40" spans="1:27" ht="12.75">
      <c r="A40" s="269" t="s">
        <v>201</v>
      </c>
      <c r="B40" s="256"/>
      <c r="C40" s="257">
        <v>3099830</v>
      </c>
      <c r="D40" s="257"/>
      <c r="E40" s="258">
        <v>3086586</v>
      </c>
      <c r="F40" s="259">
        <v>9828169</v>
      </c>
      <c r="G40" s="259">
        <v>33911748</v>
      </c>
      <c r="H40" s="259">
        <v>25890264</v>
      </c>
      <c r="I40" s="259">
        <v>19117705</v>
      </c>
      <c r="J40" s="259">
        <v>19117705</v>
      </c>
      <c r="K40" s="259">
        <v>11760337</v>
      </c>
      <c r="L40" s="259">
        <v>6541463</v>
      </c>
      <c r="M40" s="259">
        <v>-3487965</v>
      </c>
      <c r="N40" s="259">
        <v>-3487965</v>
      </c>
      <c r="O40" s="259">
        <v>-12183702</v>
      </c>
      <c r="P40" s="259">
        <v>-16882353</v>
      </c>
      <c r="Q40" s="259">
        <v>-21862782</v>
      </c>
      <c r="R40" s="259">
        <v>-12183702</v>
      </c>
      <c r="S40" s="259">
        <v>-31050590</v>
      </c>
      <c r="T40" s="259">
        <v>-42495155</v>
      </c>
      <c r="U40" s="259">
        <v>-43513159</v>
      </c>
      <c r="V40" s="259">
        <v>-43513159</v>
      </c>
      <c r="W40" s="259">
        <v>-43513159</v>
      </c>
      <c r="X40" s="259">
        <v>9828169</v>
      </c>
      <c r="Y40" s="259">
        <v>-53341328</v>
      </c>
      <c r="Z40" s="260">
        <v>-542.74</v>
      </c>
      <c r="AA40" s="261">
        <v>9828169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56215084</v>
      </c>
      <c r="D5" s="200">
        <f t="shared" si="0"/>
        <v>0</v>
      </c>
      <c r="E5" s="106">
        <f t="shared" si="0"/>
        <v>56714000</v>
      </c>
      <c r="F5" s="106">
        <f t="shared" si="0"/>
        <v>45701000</v>
      </c>
      <c r="G5" s="106">
        <f t="shared" si="0"/>
        <v>0</v>
      </c>
      <c r="H5" s="106">
        <f t="shared" si="0"/>
        <v>107938</v>
      </c>
      <c r="I5" s="106">
        <f t="shared" si="0"/>
        <v>1662131</v>
      </c>
      <c r="J5" s="106">
        <f t="shared" si="0"/>
        <v>1770069</v>
      </c>
      <c r="K5" s="106">
        <f t="shared" si="0"/>
        <v>1877673</v>
      </c>
      <c r="L5" s="106">
        <f t="shared" si="0"/>
        <v>0</v>
      </c>
      <c r="M5" s="106">
        <f t="shared" si="0"/>
        <v>239211</v>
      </c>
      <c r="N5" s="106">
        <f t="shared" si="0"/>
        <v>2116884</v>
      </c>
      <c r="O5" s="106">
        <f t="shared" si="0"/>
        <v>0</v>
      </c>
      <c r="P5" s="106">
        <f t="shared" si="0"/>
        <v>842338</v>
      </c>
      <c r="Q5" s="106">
        <f t="shared" si="0"/>
        <v>3291363</v>
      </c>
      <c r="R5" s="106">
        <f t="shared" si="0"/>
        <v>4133701</v>
      </c>
      <c r="S5" s="106">
        <f t="shared" si="0"/>
        <v>0</v>
      </c>
      <c r="T5" s="106">
        <f t="shared" si="0"/>
        <v>3124205</v>
      </c>
      <c r="U5" s="106">
        <f t="shared" si="0"/>
        <v>3277911</v>
      </c>
      <c r="V5" s="106">
        <f t="shared" si="0"/>
        <v>6402116</v>
      </c>
      <c r="W5" s="106">
        <f t="shared" si="0"/>
        <v>14422770</v>
      </c>
      <c r="X5" s="106">
        <f t="shared" si="0"/>
        <v>45701000</v>
      </c>
      <c r="Y5" s="106">
        <f t="shared" si="0"/>
        <v>-31278230</v>
      </c>
      <c r="Z5" s="201">
        <f>+IF(X5&lt;&gt;0,+(Y5/X5)*100,0)</f>
        <v>-68.44101879608762</v>
      </c>
      <c r="AA5" s="199">
        <f>SUM(AA11:AA18)</f>
        <v>45701000</v>
      </c>
    </row>
    <row r="6" spans="1:27" ht="12.75">
      <c r="A6" s="291" t="s">
        <v>205</v>
      </c>
      <c r="B6" s="142"/>
      <c r="C6" s="62">
        <v>11846052</v>
      </c>
      <c r="D6" s="156"/>
      <c r="E6" s="60">
        <v>393000</v>
      </c>
      <c r="F6" s="60">
        <v>393000</v>
      </c>
      <c r="G6" s="60"/>
      <c r="H6" s="60"/>
      <c r="I6" s="60"/>
      <c r="J6" s="60"/>
      <c r="K6" s="60">
        <v>523365</v>
      </c>
      <c r="L6" s="60"/>
      <c r="M6" s="60"/>
      <c r="N6" s="60">
        <v>523365</v>
      </c>
      <c r="O6" s="60"/>
      <c r="P6" s="60"/>
      <c r="Q6" s="60"/>
      <c r="R6" s="60"/>
      <c r="S6" s="60"/>
      <c r="T6" s="60"/>
      <c r="U6" s="60"/>
      <c r="V6" s="60"/>
      <c r="W6" s="60">
        <v>523365</v>
      </c>
      <c r="X6" s="60">
        <v>393000</v>
      </c>
      <c r="Y6" s="60">
        <v>130365</v>
      </c>
      <c r="Z6" s="140">
        <v>33.17</v>
      </c>
      <c r="AA6" s="155">
        <v>393000</v>
      </c>
    </row>
    <row r="7" spans="1:27" ht="12.75">
      <c r="A7" s="291" t="s">
        <v>206</v>
      </c>
      <c r="B7" s="142"/>
      <c r="C7" s="62">
        <v>3369996</v>
      </c>
      <c r="D7" s="156"/>
      <c r="E7" s="60">
        <v>7006000</v>
      </c>
      <c r="F7" s="60">
        <v>7006000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>
        <v>3012453</v>
      </c>
      <c r="R7" s="60">
        <v>3012453</v>
      </c>
      <c r="S7" s="60"/>
      <c r="T7" s="60">
        <v>2291058</v>
      </c>
      <c r="U7" s="60">
        <v>812537</v>
      </c>
      <c r="V7" s="60">
        <v>3103595</v>
      </c>
      <c r="W7" s="60">
        <v>6116048</v>
      </c>
      <c r="X7" s="60">
        <v>7006000</v>
      </c>
      <c r="Y7" s="60">
        <v>-889952</v>
      </c>
      <c r="Z7" s="140">
        <v>-12.7</v>
      </c>
      <c r="AA7" s="155">
        <v>7006000</v>
      </c>
    </row>
    <row r="8" spans="1:27" ht="12.75">
      <c r="A8" s="291" t="s">
        <v>207</v>
      </c>
      <c r="B8" s="142"/>
      <c r="C8" s="62">
        <v>36250196</v>
      </c>
      <c r="D8" s="156"/>
      <c r="E8" s="60">
        <v>33012000</v>
      </c>
      <c r="F8" s="60">
        <v>23012000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23012000</v>
      </c>
      <c r="Y8" s="60">
        <v>-23012000</v>
      </c>
      <c r="Z8" s="140">
        <v>-100</v>
      </c>
      <c r="AA8" s="155">
        <v>23012000</v>
      </c>
    </row>
    <row r="9" spans="1:27" ht="12.75">
      <c r="A9" s="291" t="s">
        <v>208</v>
      </c>
      <c r="B9" s="142"/>
      <c r="C9" s="62"/>
      <c r="D9" s="156"/>
      <c r="E9" s="60">
        <v>3561000</v>
      </c>
      <c r="F9" s="60">
        <v>3561000</v>
      </c>
      <c r="G9" s="60"/>
      <c r="H9" s="60"/>
      <c r="I9" s="60">
        <v>1304008</v>
      </c>
      <c r="J9" s="60">
        <v>1304008</v>
      </c>
      <c r="K9" s="60">
        <v>98998</v>
      </c>
      <c r="L9" s="60"/>
      <c r="M9" s="60">
        <v>91150</v>
      </c>
      <c r="N9" s="60">
        <v>190148</v>
      </c>
      <c r="O9" s="60"/>
      <c r="P9" s="60">
        <v>52010</v>
      </c>
      <c r="Q9" s="60"/>
      <c r="R9" s="60">
        <v>52010</v>
      </c>
      <c r="S9" s="60"/>
      <c r="T9" s="60"/>
      <c r="U9" s="60">
        <v>749462</v>
      </c>
      <c r="V9" s="60">
        <v>749462</v>
      </c>
      <c r="W9" s="60">
        <v>2295628</v>
      </c>
      <c r="X9" s="60">
        <v>3561000</v>
      </c>
      <c r="Y9" s="60">
        <v>-1265372</v>
      </c>
      <c r="Z9" s="140">
        <v>-35.53</v>
      </c>
      <c r="AA9" s="155">
        <v>3561000</v>
      </c>
    </row>
    <row r="10" spans="1:27" ht="12.75">
      <c r="A10" s="291" t="s">
        <v>209</v>
      </c>
      <c r="B10" s="142"/>
      <c r="C10" s="62">
        <v>4226341</v>
      </c>
      <c r="D10" s="156"/>
      <c r="E10" s="60">
        <v>7745000</v>
      </c>
      <c r="F10" s="60">
        <v>7748000</v>
      </c>
      <c r="G10" s="60"/>
      <c r="H10" s="60"/>
      <c r="I10" s="60">
        <v>148633</v>
      </c>
      <c r="J10" s="60">
        <v>148633</v>
      </c>
      <c r="K10" s="60">
        <v>1184199</v>
      </c>
      <c r="L10" s="60"/>
      <c r="M10" s="60">
        <v>111666</v>
      </c>
      <c r="N10" s="60">
        <v>1295865</v>
      </c>
      <c r="O10" s="60"/>
      <c r="P10" s="60">
        <v>643201</v>
      </c>
      <c r="Q10" s="60">
        <v>110146</v>
      </c>
      <c r="R10" s="60">
        <v>753347</v>
      </c>
      <c r="S10" s="60"/>
      <c r="T10" s="60">
        <v>560943</v>
      </c>
      <c r="U10" s="60">
        <v>1715912</v>
      </c>
      <c r="V10" s="60">
        <v>2276855</v>
      </c>
      <c r="W10" s="60">
        <v>4474700</v>
      </c>
      <c r="X10" s="60">
        <v>7748000</v>
      </c>
      <c r="Y10" s="60">
        <v>-3273300</v>
      </c>
      <c r="Z10" s="140">
        <v>-42.25</v>
      </c>
      <c r="AA10" s="155">
        <v>7748000</v>
      </c>
    </row>
    <row r="11" spans="1:27" ht="12.75">
      <c r="A11" s="292" t="s">
        <v>210</v>
      </c>
      <c r="B11" s="142"/>
      <c r="C11" s="293">
        <f aca="true" t="shared" si="1" ref="C11:Y11">SUM(C6:C10)</f>
        <v>55692585</v>
      </c>
      <c r="D11" s="294">
        <f t="shared" si="1"/>
        <v>0</v>
      </c>
      <c r="E11" s="295">
        <f t="shared" si="1"/>
        <v>51717000</v>
      </c>
      <c r="F11" s="295">
        <f t="shared" si="1"/>
        <v>41720000</v>
      </c>
      <c r="G11" s="295">
        <f t="shared" si="1"/>
        <v>0</v>
      </c>
      <c r="H11" s="295">
        <f t="shared" si="1"/>
        <v>0</v>
      </c>
      <c r="I11" s="295">
        <f t="shared" si="1"/>
        <v>1452641</v>
      </c>
      <c r="J11" s="295">
        <f t="shared" si="1"/>
        <v>1452641</v>
      </c>
      <c r="K11" s="295">
        <f t="shared" si="1"/>
        <v>1806562</v>
      </c>
      <c r="L11" s="295">
        <f t="shared" si="1"/>
        <v>0</v>
      </c>
      <c r="M11" s="295">
        <f t="shared" si="1"/>
        <v>202816</v>
      </c>
      <c r="N11" s="295">
        <f t="shared" si="1"/>
        <v>2009378</v>
      </c>
      <c r="O11" s="295">
        <f t="shared" si="1"/>
        <v>0</v>
      </c>
      <c r="P11" s="295">
        <f t="shared" si="1"/>
        <v>695211</v>
      </c>
      <c r="Q11" s="295">
        <f t="shared" si="1"/>
        <v>3122599</v>
      </c>
      <c r="R11" s="295">
        <f t="shared" si="1"/>
        <v>3817810</v>
      </c>
      <c r="S11" s="295">
        <f t="shared" si="1"/>
        <v>0</v>
      </c>
      <c r="T11" s="295">
        <f t="shared" si="1"/>
        <v>2852001</v>
      </c>
      <c r="U11" s="295">
        <f t="shared" si="1"/>
        <v>3277911</v>
      </c>
      <c r="V11" s="295">
        <f t="shared" si="1"/>
        <v>6129912</v>
      </c>
      <c r="W11" s="295">
        <f t="shared" si="1"/>
        <v>13409741</v>
      </c>
      <c r="X11" s="295">
        <f t="shared" si="1"/>
        <v>41720000</v>
      </c>
      <c r="Y11" s="295">
        <f t="shared" si="1"/>
        <v>-28310259</v>
      </c>
      <c r="Z11" s="296">
        <f>+IF(X11&lt;&gt;0,+(Y11/X11)*100,0)</f>
        <v>-67.85776366251199</v>
      </c>
      <c r="AA11" s="297">
        <f>SUM(AA6:AA10)</f>
        <v>41720000</v>
      </c>
    </row>
    <row r="12" spans="1:27" ht="12.75">
      <c r="A12" s="298" t="s">
        <v>211</v>
      </c>
      <c r="B12" s="136"/>
      <c r="C12" s="62"/>
      <c r="D12" s="156"/>
      <c r="E12" s="60">
        <v>4997000</v>
      </c>
      <c r="F12" s="60">
        <v>3247000</v>
      </c>
      <c r="G12" s="60"/>
      <c r="H12" s="60"/>
      <c r="I12" s="60">
        <v>209490</v>
      </c>
      <c r="J12" s="60">
        <v>209490</v>
      </c>
      <c r="K12" s="60">
        <v>71111</v>
      </c>
      <c r="L12" s="60"/>
      <c r="M12" s="60">
        <v>36395</v>
      </c>
      <c r="N12" s="60">
        <v>107506</v>
      </c>
      <c r="O12" s="60"/>
      <c r="P12" s="60">
        <v>147127</v>
      </c>
      <c r="Q12" s="60">
        <v>168764</v>
      </c>
      <c r="R12" s="60">
        <v>315891</v>
      </c>
      <c r="S12" s="60"/>
      <c r="T12" s="60">
        <v>272204</v>
      </c>
      <c r="U12" s="60"/>
      <c r="V12" s="60">
        <v>272204</v>
      </c>
      <c r="W12" s="60">
        <v>905091</v>
      </c>
      <c r="X12" s="60">
        <v>3247000</v>
      </c>
      <c r="Y12" s="60">
        <v>-2341909</v>
      </c>
      <c r="Z12" s="140">
        <v>-72.13</v>
      </c>
      <c r="AA12" s="155">
        <v>3247000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522499</v>
      </c>
      <c r="D15" s="156"/>
      <c r="E15" s="60"/>
      <c r="F15" s="60">
        <v>734000</v>
      </c>
      <c r="G15" s="60"/>
      <c r="H15" s="60">
        <v>107938</v>
      </c>
      <c r="I15" s="60"/>
      <c r="J15" s="60">
        <v>107938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107938</v>
      </c>
      <c r="X15" s="60">
        <v>734000</v>
      </c>
      <c r="Y15" s="60">
        <v>-626062</v>
      </c>
      <c r="Z15" s="140">
        <v>-85.29</v>
      </c>
      <c r="AA15" s="155">
        <v>734000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11846052</v>
      </c>
      <c r="D36" s="156">
        <f t="shared" si="4"/>
        <v>0</v>
      </c>
      <c r="E36" s="60">
        <f t="shared" si="4"/>
        <v>393000</v>
      </c>
      <c r="F36" s="60">
        <f t="shared" si="4"/>
        <v>393000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523365</v>
      </c>
      <c r="L36" s="60">
        <f t="shared" si="4"/>
        <v>0</v>
      </c>
      <c r="M36" s="60">
        <f t="shared" si="4"/>
        <v>0</v>
      </c>
      <c r="N36" s="60">
        <f t="shared" si="4"/>
        <v>523365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523365</v>
      </c>
      <c r="X36" s="60">
        <f t="shared" si="4"/>
        <v>393000</v>
      </c>
      <c r="Y36" s="60">
        <f t="shared" si="4"/>
        <v>130365</v>
      </c>
      <c r="Z36" s="140">
        <f aca="true" t="shared" si="5" ref="Z36:Z49">+IF(X36&lt;&gt;0,+(Y36/X36)*100,0)</f>
        <v>33.171755725190835</v>
      </c>
      <c r="AA36" s="155">
        <f>AA6+AA21</f>
        <v>393000</v>
      </c>
    </row>
    <row r="37" spans="1:27" ht="12.75">
      <c r="A37" s="291" t="s">
        <v>206</v>
      </c>
      <c r="B37" s="142"/>
      <c r="C37" s="62">
        <f t="shared" si="4"/>
        <v>3369996</v>
      </c>
      <c r="D37" s="156">
        <f t="shared" si="4"/>
        <v>0</v>
      </c>
      <c r="E37" s="60">
        <f t="shared" si="4"/>
        <v>7006000</v>
      </c>
      <c r="F37" s="60">
        <f t="shared" si="4"/>
        <v>7006000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3012453</v>
      </c>
      <c r="R37" s="60">
        <f t="shared" si="4"/>
        <v>3012453</v>
      </c>
      <c r="S37" s="60">
        <f t="shared" si="4"/>
        <v>0</v>
      </c>
      <c r="T37" s="60">
        <f t="shared" si="4"/>
        <v>2291058</v>
      </c>
      <c r="U37" s="60">
        <f t="shared" si="4"/>
        <v>812537</v>
      </c>
      <c r="V37" s="60">
        <f t="shared" si="4"/>
        <v>3103595</v>
      </c>
      <c r="W37" s="60">
        <f t="shared" si="4"/>
        <v>6116048</v>
      </c>
      <c r="X37" s="60">
        <f t="shared" si="4"/>
        <v>7006000</v>
      </c>
      <c r="Y37" s="60">
        <f t="shared" si="4"/>
        <v>-889952</v>
      </c>
      <c r="Z37" s="140">
        <f t="shared" si="5"/>
        <v>-12.702711961176135</v>
      </c>
      <c r="AA37" s="155">
        <f>AA7+AA22</f>
        <v>7006000</v>
      </c>
    </row>
    <row r="38" spans="1:27" ht="12.75">
      <c r="A38" s="291" t="s">
        <v>207</v>
      </c>
      <c r="B38" s="142"/>
      <c r="C38" s="62">
        <f t="shared" si="4"/>
        <v>36250196</v>
      </c>
      <c r="D38" s="156">
        <f t="shared" si="4"/>
        <v>0</v>
      </c>
      <c r="E38" s="60">
        <f t="shared" si="4"/>
        <v>33012000</v>
      </c>
      <c r="F38" s="60">
        <f t="shared" si="4"/>
        <v>23012000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23012000</v>
      </c>
      <c r="Y38" s="60">
        <f t="shared" si="4"/>
        <v>-23012000</v>
      </c>
      <c r="Z38" s="140">
        <f t="shared" si="5"/>
        <v>-100</v>
      </c>
      <c r="AA38" s="155">
        <f>AA8+AA23</f>
        <v>23012000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3561000</v>
      </c>
      <c r="F39" s="60">
        <f t="shared" si="4"/>
        <v>3561000</v>
      </c>
      <c r="G39" s="60">
        <f t="shared" si="4"/>
        <v>0</v>
      </c>
      <c r="H39" s="60">
        <f t="shared" si="4"/>
        <v>0</v>
      </c>
      <c r="I39" s="60">
        <f t="shared" si="4"/>
        <v>1304008</v>
      </c>
      <c r="J39" s="60">
        <f t="shared" si="4"/>
        <v>1304008</v>
      </c>
      <c r="K39" s="60">
        <f t="shared" si="4"/>
        <v>98998</v>
      </c>
      <c r="L39" s="60">
        <f t="shared" si="4"/>
        <v>0</v>
      </c>
      <c r="M39" s="60">
        <f t="shared" si="4"/>
        <v>91150</v>
      </c>
      <c r="N39" s="60">
        <f t="shared" si="4"/>
        <v>190148</v>
      </c>
      <c r="O39" s="60">
        <f t="shared" si="4"/>
        <v>0</v>
      </c>
      <c r="P39" s="60">
        <f t="shared" si="4"/>
        <v>52010</v>
      </c>
      <c r="Q39" s="60">
        <f t="shared" si="4"/>
        <v>0</v>
      </c>
      <c r="R39" s="60">
        <f t="shared" si="4"/>
        <v>52010</v>
      </c>
      <c r="S39" s="60">
        <f t="shared" si="4"/>
        <v>0</v>
      </c>
      <c r="T39" s="60">
        <f t="shared" si="4"/>
        <v>0</v>
      </c>
      <c r="U39" s="60">
        <f t="shared" si="4"/>
        <v>749462</v>
      </c>
      <c r="V39" s="60">
        <f t="shared" si="4"/>
        <v>749462</v>
      </c>
      <c r="W39" s="60">
        <f t="shared" si="4"/>
        <v>2295628</v>
      </c>
      <c r="X39" s="60">
        <f t="shared" si="4"/>
        <v>3561000</v>
      </c>
      <c r="Y39" s="60">
        <f t="shared" si="4"/>
        <v>-1265372</v>
      </c>
      <c r="Z39" s="140">
        <f t="shared" si="5"/>
        <v>-35.534175793316486</v>
      </c>
      <c r="AA39" s="155">
        <f>AA9+AA24</f>
        <v>3561000</v>
      </c>
    </row>
    <row r="40" spans="1:27" ht="12.75">
      <c r="A40" s="291" t="s">
        <v>209</v>
      </c>
      <c r="B40" s="142"/>
      <c r="C40" s="62">
        <f t="shared" si="4"/>
        <v>4226341</v>
      </c>
      <c r="D40" s="156">
        <f t="shared" si="4"/>
        <v>0</v>
      </c>
      <c r="E40" s="60">
        <f t="shared" si="4"/>
        <v>7745000</v>
      </c>
      <c r="F40" s="60">
        <f t="shared" si="4"/>
        <v>7748000</v>
      </c>
      <c r="G40" s="60">
        <f t="shared" si="4"/>
        <v>0</v>
      </c>
      <c r="H40" s="60">
        <f t="shared" si="4"/>
        <v>0</v>
      </c>
      <c r="I40" s="60">
        <f t="shared" si="4"/>
        <v>148633</v>
      </c>
      <c r="J40" s="60">
        <f t="shared" si="4"/>
        <v>148633</v>
      </c>
      <c r="K40" s="60">
        <f t="shared" si="4"/>
        <v>1184199</v>
      </c>
      <c r="L40" s="60">
        <f t="shared" si="4"/>
        <v>0</v>
      </c>
      <c r="M40" s="60">
        <f t="shared" si="4"/>
        <v>111666</v>
      </c>
      <c r="N40" s="60">
        <f t="shared" si="4"/>
        <v>1295865</v>
      </c>
      <c r="O40" s="60">
        <f t="shared" si="4"/>
        <v>0</v>
      </c>
      <c r="P40" s="60">
        <f t="shared" si="4"/>
        <v>643201</v>
      </c>
      <c r="Q40" s="60">
        <f t="shared" si="4"/>
        <v>110146</v>
      </c>
      <c r="R40" s="60">
        <f t="shared" si="4"/>
        <v>753347</v>
      </c>
      <c r="S40" s="60">
        <f t="shared" si="4"/>
        <v>0</v>
      </c>
      <c r="T40" s="60">
        <f t="shared" si="4"/>
        <v>560943</v>
      </c>
      <c r="U40" s="60">
        <f t="shared" si="4"/>
        <v>1715912</v>
      </c>
      <c r="V40" s="60">
        <f t="shared" si="4"/>
        <v>2276855</v>
      </c>
      <c r="W40" s="60">
        <f t="shared" si="4"/>
        <v>4474700</v>
      </c>
      <c r="X40" s="60">
        <f t="shared" si="4"/>
        <v>7748000</v>
      </c>
      <c r="Y40" s="60">
        <f t="shared" si="4"/>
        <v>-3273300</v>
      </c>
      <c r="Z40" s="140">
        <f t="shared" si="5"/>
        <v>-42.24703149199793</v>
      </c>
      <c r="AA40" s="155">
        <f>AA10+AA25</f>
        <v>7748000</v>
      </c>
    </row>
    <row r="41" spans="1:27" ht="12.75">
      <c r="A41" s="292" t="s">
        <v>210</v>
      </c>
      <c r="B41" s="142"/>
      <c r="C41" s="293">
        <f aca="true" t="shared" si="6" ref="C41:Y41">SUM(C36:C40)</f>
        <v>55692585</v>
      </c>
      <c r="D41" s="294">
        <f t="shared" si="6"/>
        <v>0</v>
      </c>
      <c r="E41" s="295">
        <f t="shared" si="6"/>
        <v>51717000</v>
      </c>
      <c r="F41" s="295">
        <f t="shared" si="6"/>
        <v>41720000</v>
      </c>
      <c r="G41" s="295">
        <f t="shared" si="6"/>
        <v>0</v>
      </c>
      <c r="H41" s="295">
        <f t="shared" si="6"/>
        <v>0</v>
      </c>
      <c r="I41" s="295">
        <f t="shared" si="6"/>
        <v>1452641</v>
      </c>
      <c r="J41" s="295">
        <f t="shared" si="6"/>
        <v>1452641</v>
      </c>
      <c r="K41" s="295">
        <f t="shared" si="6"/>
        <v>1806562</v>
      </c>
      <c r="L41" s="295">
        <f t="shared" si="6"/>
        <v>0</v>
      </c>
      <c r="M41" s="295">
        <f t="shared" si="6"/>
        <v>202816</v>
      </c>
      <c r="N41" s="295">
        <f t="shared" si="6"/>
        <v>2009378</v>
      </c>
      <c r="O41" s="295">
        <f t="shared" si="6"/>
        <v>0</v>
      </c>
      <c r="P41" s="295">
        <f t="shared" si="6"/>
        <v>695211</v>
      </c>
      <c r="Q41" s="295">
        <f t="shared" si="6"/>
        <v>3122599</v>
      </c>
      <c r="R41" s="295">
        <f t="shared" si="6"/>
        <v>3817810</v>
      </c>
      <c r="S41" s="295">
        <f t="shared" si="6"/>
        <v>0</v>
      </c>
      <c r="T41" s="295">
        <f t="shared" si="6"/>
        <v>2852001</v>
      </c>
      <c r="U41" s="295">
        <f t="shared" si="6"/>
        <v>3277911</v>
      </c>
      <c r="V41" s="295">
        <f t="shared" si="6"/>
        <v>6129912</v>
      </c>
      <c r="W41" s="295">
        <f t="shared" si="6"/>
        <v>13409741</v>
      </c>
      <c r="X41" s="295">
        <f t="shared" si="6"/>
        <v>41720000</v>
      </c>
      <c r="Y41" s="295">
        <f t="shared" si="6"/>
        <v>-28310259</v>
      </c>
      <c r="Z41" s="296">
        <f t="shared" si="5"/>
        <v>-67.85776366251199</v>
      </c>
      <c r="AA41" s="297">
        <f>SUM(AA36:AA40)</f>
        <v>41720000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4997000</v>
      </c>
      <c r="F42" s="54">
        <f t="shared" si="7"/>
        <v>3247000</v>
      </c>
      <c r="G42" s="54">
        <f t="shared" si="7"/>
        <v>0</v>
      </c>
      <c r="H42" s="54">
        <f t="shared" si="7"/>
        <v>0</v>
      </c>
      <c r="I42" s="54">
        <f t="shared" si="7"/>
        <v>209490</v>
      </c>
      <c r="J42" s="54">
        <f t="shared" si="7"/>
        <v>209490</v>
      </c>
      <c r="K42" s="54">
        <f t="shared" si="7"/>
        <v>71111</v>
      </c>
      <c r="L42" s="54">
        <f t="shared" si="7"/>
        <v>0</v>
      </c>
      <c r="M42" s="54">
        <f t="shared" si="7"/>
        <v>36395</v>
      </c>
      <c r="N42" s="54">
        <f t="shared" si="7"/>
        <v>107506</v>
      </c>
      <c r="O42" s="54">
        <f t="shared" si="7"/>
        <v>0</v>
      </c>
      <c r="P42" s="54">
        <f t="shared" si="7"/>
        <v>147127</v>
      </c>
      <c r="Q42" s="54">
        <f t="shared" si="7"/>
        <v>168764</v>
      </c>
      <c r="R42" s="54">
        <f t="shared" si="7"/>
        <v>315891</v>
      </c>
      <c r="S42" s="54">
        <f t="shared" si="7"/>
        <v>0</v>
      </c>
      <c r="T42" s="54">
        <f t="shared" si="7"/>
        <v>272204</v>
      </c>
      <c r="U42" s="54">
        <f t="shared" si="7"/>
        <v>0</v>
      </c>
      <c r="V42" s="54">
        <f t="shared" si="7"/>
        <v>272204</v>
      </c>
      <c r="W42" s="54">
        <f t="shared" si="7"/>
        <v>905091</v>
      </c>
      <c r="X42" s="54">
        <f t="shared" si="7"/>
        <v>3247000</v>
      </c>
      <c r="Y42" s="54">
        <f t="shared" si="7"/>
        <v>-2341909</v>
      </c>
      <c r="Z42" s="184">
        <f t="shared" si="5"/>
        <v>-72.12531567600863</v>
      </c>
      <c r="AA42" s="130">
        <f aca="true" t="shared" si="8" ref="AA42:AA48">AA12+AA27</f>
        <v>3247000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522499</v>
      </c>
      <c r="D45" s="129">
        <f t="shared" si="7"/>
        <v>0</v>
      </c>
      <c r="E45" s="54">
        <f t="shared" si="7"/>
        <v>0</v>
      </c>
      <c r="F45" s="54">
        <f t="shared" si="7"/>
        <v>734000</v>
      </c>
      <c r="G45" s="54">
        <f t="shared" si="7"/>
        <v>0</v>
      </c>
      <c r="H45" s="54">
        <f t="shared" si="7"/>
        <v>107938</v>
      </c>
      <c r="I45" s="54">
        <f t="shared" si="7"/>
        <v>0</v>
      </c>
      <c r="J45" s="54">
        <f t="shared" si="7"/>
        <v>107938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107938</v>
      </c>
      <c r="X45" s="54">
        <f t="shared" si="7"/>
        <v>734000</v>
      </c>
      <c r="Y45" s="54">
        <f t="shared" si="7"/>
        <v>-626062</v>
      </c>
      <c r="Z45" s="184">
        <f t="shared" si="5"/>
        <v>-85.29455040871935</v>
      </c>
      <c r="AA45" s="130">
        <f t="shared" si="8"/>
        <v>734000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56215084</v>
      </c>
      <c r="D49" s="218">
        <f t="shared" si="9"/>
        <v>0</v>
      </c>
      <c r="E49" s="220">
        <f t="shared" si="9"/>
        <v>56714000</v>
      </c>
      <c r="F49" s="220">
        <f t="shared" si="9"/>
        <v>45701000</v>
      </c>
      <c r="G49" s="220">
        <f t="shared" si="9"/>
        <v>0</v>
      </c>
      <c r="H49" s="220">
        <f t="shared" si="9"/>
        <v>107938</v>
      </c>
      <c r="I49" s="220">
        <f t="shared" si="9"/>
        <v>1662131</v>
      </c>
      <c r="J49" s="220">
        <f t="shared" si="9"/>
        <v>1770069</v>
      </c>
      <c r="K49" s="220">
        <f t="shared" si="9"/>
        <v>1877673</v>
      </c>
      <c r="L49" s="220">
        <f t="shared" si="9"/>
        <v>0</v>
      </c>
      <c r="M49" s="220">
        <f t="shared" si="9"/>
        <v>239211</v>
      </c>
      <c r="N49" s="220">
        <f t="shared" si="9"/>
        <v>2116884</v>
      </c>
      <c r="O49" s="220">
        <f t="shared" si="9"/>
        <v>0</v>
      </c>
      <c r="P49" s="220">
        <f t="shared" si="9"/>
        <v>842338</v>
      </c>
      <c r="Q49" s="220">
        <f t="shared" si="9"/>
        <v>3291363</v>
      </c>
      <c r="R49" s="220">
        <f t="shared" si="9"/>
        <v>4133701</v>
      </c>
      <c r="S49" s="220">
        <f t="shared" si="9"/>
        <v>0</v>
      </c>
      <c r="T49" s="220">
        <f t="shared" si="9"/>
        <v>3124205</v>
      </c>
      <c r="U49" s="220">
        <f t="shared" si="9"/>
        <v>3277911</v>
      </c>
      <c r="V49" s="220">
        <f t="shared" si="9"/>
        <v>6402116</v>
      </c>
      <c r="W49" s="220">
        <f t="shared" si="9"/>
        <v>14422770</v>
      </c>
      <c r="X49" s="220">
        <f t="shared" si="9"/>
        <v>45701000</v>
      </c>
      <c r="Y49" s="220">
        <f t="shared" si="9"/>
        <v>-31278230</v>
      </c>
      <c r="Z49" s="221">
        <f t="shared" si="5"/>
        <v>-68.44101879608762</v>
      </c>
      <c r="AA49" s="222">
        <f>SUM(AA41:AA48)</f>
        <v>45701000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4994573</v>
      </c>
      <c r="D51" s="129">
        <f t="shared" si="10"/>
        <v>0</v>
      </c>
      <c r="E51" s="54">
        <f t="shared" si="10"/>
        <v>5774461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920000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1666461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620000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>
        <v>1600000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4806461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>
        <v>298000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4994573</v>
      </c>
      <c r="D61" s="156"/>
      <c r="E61" s="60">
        <v>670000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386076</v>
      </c>
      <c r="H66" s="275">
        <v>293902</v>
      </c>
      <c r="I66" s="275">
        <v>347893</v>
      </c>
      <c r="J66" s="275">
        <v>1027871</v>
      </c>
      <c r="K66" s="275">
        <v>151612</v>
      </c>
      <c r="L66" s="275">
        <v>108348</v>
      </c>
      <c r="M66" s="275">
        <v>510648</v>
      </c>
      <c r="N66" s="275">
        <v>770608</v>
      </c>
      <c r="O66" s="275">
        <v>72172</v>
      </c>
      <c r="P66" s="275">
        <v>49487</v>
      </c>
      <c r="Q66" s="275">
        <v>49487</v>
      </c>
      <c r="R66" s="275">
        <v>171146</v>
      </c>
      <c r="S66" s="275">
        <v>89679</v>
      </c>
      <c r="T66" s="275">
        <v>195246</v>
      </c>
      <c r="U66" s="275">
        <v>19703</v>
      </c>
      <c r="V66" s="275">
        <v>304628</v>
      </c>
      <c r="W66" s="275">
        <v>2274253</v>
      </c>
      <c r="X66" s="275"/>
      <c r="Y66" s="275">
        <v>2274253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>
        <v>7204000</v>
      </c>
      <c r="D68" s="156">
        <v>5113461</v>
      </c>
      <c r="E68" s="60">
        <v>5774000</v>
      </c>
      <c r="F68" s="60">
        <v>5113461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5113461</v>
      </c>
      <c r="Y68" s="60">
        <v>-5113461</v>
      </c>
      <c r="Z68" s="140">
        <v>-100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7204000</v>
      </c>
      <c r="D69" s="218">
        <f t="shared" si="12"/>
        <v>5113461</v>
      </c>
      <c r="E69" s="220">
        <f t="shared" si="12"/>
        <v>5774000</v>
      </c>
      <c r="F69" s="220">
        <f t="shared" si="12"/>
        <v>5113461</v>
      </c>
      <c r="G69" s="220">
        <f t="shared" si="12"/>
        <v>386076</v>
      </c>
      <c r="H69" s="220">
        <f t="shared" si="12"/>
        <v>293902</v>
      </c>
      <c r="I69" s="220">
        <f t="shared" si="12"/>
        <v>347893</v>
      </c>
      <c r="J69" s="220">
        <f t="shared" si="12"/>
        <v>1027871</v>
      </c>
      <c r="K69" s="220">
        <f t="shared" si="12"/>
        <v>151612</v>
      </c>
      <c r="L69" s="220">
        <f t="shared" si="12"/>
        <v>108348</v>
      </c>
      <c r="M69" s="220">
        <f t="shared" si="12"/>
        <v>510648</v>
      </c>
      <c r="N69" s="220">
        <f t="shared" si="12"/>
        <v>770608</v>
      </c>
      <c r="O69" s="220">
        <f t="shared" si="12"/>
        <v>72172</v>
      </c>
      <c r="P69" s="220">
        <f t="shared" si="12"/>
        <v>49487</v>
      </c>
      <c r="Q69" s="220">
        <f t="shared" si="12"/>
        <v>49487</v>
      </c>
      <c r="R69" s="220">
        <f t="shared" si="12"/>
        <v>171146</v>
      </c>
      <c r="S69" s="220">
        <f t="shared" si="12"/>
        <v>89679</v>
      </c>
      <c r="T69" s="220">
        <f t="shared" si="12"/>
        <v>195246</v>
      </c>
      <c r="U69" s="220">
        <f t="shared" si="12"/>
        <v>19703</v>
      </c>
      <c r="V69" s="220">
        <f t="shared" si="12"/>
        <v>304628</v>
      </c>
      <c r="W69" s="220">
        <f t="shared" si="12"/>
        <v>2274253</v>
      </c>
      <c r="X69" s="220">
        <f t="shared" si="12"/>
        <v>5113461</v>
      </c>
      <c r="Y69" s="220">
        <f t="shared" si="12"/>
        <v>-2839208</v>
      </c>
      <c r="Z69" s="221">
        <f>+IF(X69&lt;&gt;0,+(Y69/X69)*100,0)</f>
        <v>-55.52419388746682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55692585</v>
      </c>
      <c r="D5" s="357">
        <f t="shared" si="0"/>
        <v>0</v>
      </c>
      <c r="E5" s="356">
        <f t="shared" si="0"/>
        <v>51717000</v>
      </c>
      <c r="F5" s="358">
        <f t="shared" si="0"/>
        <v>41720000</v>
      </c>
      <c r="G5" s="358">
        <f t="shared" si="0"/>
        <v>0</v>
      </c>
      <c r="H5" s="356">
        <f t="shared" si="0"/>
        <v>0</v>
      </c>
      <c r="I5" s="356">
        <f t="shared" si="0"/>
        <v>1452641</v>
      </c>
      <c r="J5" s="358">
        <f t="shared" si="0"/>
        <v>1452641</v>
      </c>
      <c r="K5" s="358">
        <f t="shared" si="0"/>
        <v>1806562</v>
      </c>
      <c r="L5" s="356">
        <f t="shared" si="0"/>
        <v>0</v>
      </c>
      <c r="M5" s="356">
        <f t="shared" si="0"/>
        <v>202816</v>
      </c>
      <c r="N5" s="358">
        <f t="shared" si="0"/>
        <v>2009378</v>
      </c>
      <c r="O5" s="358">
        <f t="shared" si="0"/>
        <v>0</v>
      </c>
      <c r="P5" s="356">
        <f t="shared" si="0"/>
        <v>695211</v>
      </c>
      <c r="Q5" s="356">
        <f t="shared" si="0"/>
        <v>3122599</v>
      </c>
      <c r="R5" s="358">
        <f t="shared" si="0"/>
        <v>3817810</v>
      </c>
      <c r="S5" s="358">
        <f t="shared" si="0"/>
        <v>0</v>
      </c>
      <c r="T5" s="356">
        <f t="shared" si="0"/>
        <v>2852001</v>
      </c>
      <c r="U5" s="356">
        <f t="shared" si="0"/>
        <v>3277911</v>
      </c>
      <c r="V5" s="358">
        <f t="shared" si="0"/>
        <v>6129912</v>
      </c>
      <c r="W5" s="358">
        <f t="shared" si="0"/>
        <v>13409741</v>
      </c>
      <c r="X5" s="356">
        <f t="shared" si="0"/>
        <v>41720000</v>
      </c>
      <c r="Y5" s="358">
        <f t="shared" si="0"/>
        <v>-28310259</v>
      </c>
      <c r="Z5" s="359">
        <f>+IF(X5&lt;&gt;0,+(Y5/X5)*100,0)</f>
        <v>-67.85776366251199</v>
      </c>
      <c r="AA5" s="360">
        <f>+AA6+AA8+AA11+AA13+AA15</f>
        <v>41720000</v>
      </c>
    </row>
    <row r="6" spans="1:27" ht="12.75">
      <c r="A6" s="361" t="s">
        <v>205</v>
      </c>
      <c r="B6" s="142"/>
      <c r="C6" s="60">
        <f>+C7</f>
        <v>11846052</v>
      </c>
      <c r="D6" s="340">
        <f aca="true" t="shared" si="1" ref="D6:AA6">+D7</f>
        <v>0</v>
      </c>
      <c r="E6" s="60">
        <f t="shared" si="1"/>
        <v>393000</v>
      </c>
      <c r="F6" s="59">
        <f t="shared" si="1"/>
        <v>393000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523365</v>
      </c>
      <c r="L6" s="60">
        <f t="shared" si="1"/>
        <v>0</v>
      </c>
      <c r="M6" s="60">
        <f t="shared" si="1"/>
        <v>0</v>
      </c>
      <c r="N6" s="59">
        <f t="shared" si="1"/>
        <v>523365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523365</v>
      </c>
      <c r="X6" s="60">
        <f t="shared" si="1"/>
        <v>393000</v>
      </c>
      <c r="Y6" s="59">
        <f t="shared" si="1"/>
        <v>130365</v>
      </c>
      <c r="Z6" s="61">
        <f>+IF(X6&lt;&gt;0,+(Y6/X6)*100,0)</f>
        <v>33.171755725190835</v>
      </c>
      <c r="AA6" s="62">
        <f t="shared" si="1"/>
        <v>393000</v>
      </c>
    </row>
    <row r="7" spans="1:27" ht="12.75">
      <c r="A7" s="291" t="s">
        <v>229</v>
      </c>
      <c r="B7" s="142"/>
      <c r="C7" s="60">
        <v>11846052</v>
      </c>
      <c r="D7" s="340"/>
      <c r="E7" s="60">
        <v>393000</v>
      </c>
      <c r="F7" s="59">
        <v>393000</v>
      </c>
      <c r="G7" s="59"/>
      <c r="H7" s="60"/>
      <c r="I7" s="60"/>
      <c r="J7" s="59"/>
      <c r="K7" s="59">
        <v>523365</v>
      </c>
      <c r="L7" s="60"/>
      <c r="M7" s="60"/>
      <c r="N7" s="59">
        <v>523365</v>
      </c>
      <c r="O7" s="59"/>
      <c r="P7" s="60"/>
      <c r="Q7" s="60"/>
      <c r="R7" s="59"/>
      <c r="S7" s="59"/>
      <c r="T7" s="60"/>
      <c r="U7" s="60"/>
      <c r="V7" s="59"/>
      <c r="W7" s="59">
        <v>523365</v>
      </c>
      <c r="X7" s="60">
        <v>393000</v>
      </c>
      <c r="Y7" s="59">
        <v>130365</v>
      </c>
      <c r="Z7" s="61">
        <v>33.17</v>
      </c>
      <c r="AA7" s="62">
        <v>393000</v>
      </c>
    </row>
    <row r="8" spans="1:27" ht="12.75">
      <c r="A8" s="361" t="s">
        <v>206</v>
      </c>
      <c r="B8" s="142"/>
      <c r="C8" s="60">
        <f aca="true" t="shared" si="2" ref="C8:Y8">SUM(C9:C10)</f>
        <v>3369996</v>
      </c>
      <c r="D8" s="340">
        <f t="shared" si="2"/>
        <v>0</v>
      </c>
      <c r="E8" s="60">
        <f t="shared" si="2"/>
        <v>7006000</v>
      </c>
      <c r="F8" s="59">
        <f t="shared" si="2"/>
        <v>7006000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3012453</v>
      </c>
      <c r="R8" s="59">
        <f t="shared" si="2"/>
        <v>3012453</v>
      </c>
      <c r="S8" s="59">
        <f t="shared" si="2"/>
        <v>0</v>
      </c>
      <c r="T8" s="60">
        <f t="shared" si="2"/>
        <v>2291058</v>
      </c>
      <c r="U8" s="60">
        <f t="shared" si="2"/>
        <v>812537</v>
      </c>
      <c r="V8" s="59">
        <f t="shared" si="2"/>
        <v>3103595</v>
      </c>
      <c r="W8" s="59">
        <f t="shared" si="2"/>
        <v>6116048</v>
      </c>
      <c r="X8" s="60">
        <f t="shared" si="2"/>
        <v>7006000</v>
      </c>
      <c r="Y8" s="59">
        <f t="shared" si="2"/>
        <v>-889952</v>
      </c>
      <c r="Z8" s="61">
        <f>+IF(X8&lt;&gt;0,+(Y8/X8)*100,0)</f>
        <v>-12.702711961176135</v>
      </c>
      <c r="AA8" s="62">
        <f>SUM(AA9:AA10)</f>
        <v>7006000</v>
      </c>
    </row>
    <row r="9" spans="1:27" ht="12.75">
      <c r="A9" s="291" t="s">
        <v>230</v>
      </c>
      <c r="B9" s="142"/>
      <c r="C9" s="60">
        <v>3369996</v>
      </c>
      <c r="D9" s="340"/>
      <c r="E9" s="60">
        <v>7006000</v>
      </c>
      <c r="F9" s="59">
        <v>7006000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7006000</v>
      </c>
      <c r="Y9" s="59">
        <v>-7006000</v>
      </c>
      <c r="Z9" s="61">
        <v>-100</v>
      </c>
      <c r="AA9" s="62">
        <v>7006000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>
        <v>3012453</v>
      </c>
      <c r="R10" s="59">
        <v>3012453</v>
      </c>
      <c r="S10" s="59"/>
      <c r="T10" s="60">
        <v>2291058</v>
      </c>
      <c r="U10" s="60">
        <v>812537</v>
      </c>
      <c r="V10" s="59">
        <v>3103595</v>
      </c>
      <c r="W10" s="59">
        <v>6116048</v>
      </c>
      <c r="X10" s="60"/>
      <c r="Y10" s="59">
        <v>6116048</v>
      </c>
      <c r="Z10" s="61"/>
      <c r="AA10" s="62"/>
    </row>
    <row r="11" spans="1:27" ht="12.75">
      <c r="A11" s="361" t="s">
        <v>207</v>
      </c>
      <c r="B11" s="142"/>
      <c r="C11" s="362">
        <f>+C12</f>
        <v>36250196</v>
      </c>
      <c r="D11" s="363">
        <f aca="true" t="shared" si="3" ref="D11:AA11">+D12</f>
        <v>0</v>
      </c>
      <c r="E11" s="362">
        <f t="shared" si="3"/>
        <v>33012000</v>
      </c>
      <c r="F11" s="364">
        <f t="shared" si="3"/>
        <v>23012000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23012000</v>
      </c>
      <c r="Y11" s="364">
        <f t="shared" si="3"/>
        <v>-23012000</v>
      </c>
      <c r="Z11" s="365">
        <f>+IF(X11&lt;&gt;0,+(Y11/X11)*100,0)</f>
        <v>-100</v>
      </c>
      <c r="AA11" s="366">
        <f t="shared" si="3"/>
        <v>23012000</v>
      </c>
    </row>
    <row r="12" spans="1:27" ht="12.75">
      <c r="A12" s="291" t="s">
        <v>232</v>
      </c>
      <c r="B12" s="136"/>
      <c r="C12" s="60">
        <v>36250196</v>
      </c>
      <c r="D12" s="340"/>
      <c r="E12" s="60">
        <v>33012000</v>
      </c>
      <c r="F12" s="59">
        <v>23012000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23012000</v>
      </c>
      <c r="Y12" s="59">
        <v>-23012000</v>
      </c>
      <c r="Z12" s="61">
        <v>-100</v>
      </c>
      <c r="AA12" s="62">
        <v>23012000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3561000</v>
      </c>
      <c r="F13" s="342">
        <f t="shared" si="4"/>
        <v>3561000</v>
      </c>
      <c r="G13" s="342">
        <f t="shared" si="4"/>
        <v>0</v>
      </c>
      <c r="H13" s="275">
        <f t="shared" si="4"/>
        <v>0</v>
      </c>
      <c r="I13" s="275">
        <f t="shared" si="4"/>
        <v>1304008</v>
      </c>
      <c r="J13" s="342">
        <f t="shared" si="4"/>
        <v>1304008</v>
      </c>
      <c r="K13" s="342">
        <f t="shared" si="4"/>
        <v>98998</v>
      </c>
      <c r="L13" s="275">
        <f t="shared" si="4"/>
        <v>0</v>
      </c>
      <c r="M13" s="275">
        <f t="shared" si="4"/>
        <v>91150</v>
      </c>
      <c r="N13" s="342">
        <f t="shared" si="4"/>
        <v>190148</v>
      </c>
      <c r="O13" s="342">
        <f t="shared" si="4"/>
        <v>0</v>
      </c>
      <c r="P13" s="275">
        <f t="shared" si="4"/>
        <v>52010</v>
      </c>
      <c r="Q13" s="275">
        <f t="shared" si="4"/>
        <v>0</v>
      </c>
      <c r="R13" s="342">
        <f t="shared" si="4"/>
        <v>52010</v>
      </c>
      <c r="S13" s="342">
        <f t="shared" si="4"/>
        <v>0</v>
      </c>
      <c r="T13" s="275">
        <f t="shared" si="4"/>
        <v>0</v>
      </c>
      <c r="U13" s="275">
        <f t="shared" si="4"/>
        <v>749462</v>
      </c>
      <c r="V13" s="342">
        <f t="shared" si="4"/>
        <v>749462</v>
      </c>
      <c r="W13" s="342">
        <f t="shared" si="4"/>
        <v>2295628</v>
      </c>
      <c r="X13" s="275">
        <f t="shared" si="4"/>
        <v>3561000</v>
      </c>
      <c r="Y13" s="342">
        <f t="shared" si="4"/>
        <v>-1265372</v>
      </c>
      <c r="Z13" s="335">
        <f>+IF(X13&lt;&gt;0,+(Y13/X13)*100,0)</f>
        <v>-35.534175793316486</v>
      </c>
      <c r="AA13" s="273">
        <f t="shared" si="4"/>
        <v>3561000</v>
      </c>
    </row>
    <row r="14" spans="1:27" ht="12.75">
      <c r="A14" s="291" t="s">
        <v>233</v>
      </c>
      <c r="B14" s="136"/>
      <c r="C14" s="60"/>
      <c r="D14" s="340"/>
      <c r="E14" s="60">
        <v>3561000</v>
      </c>
      <c r="F14" s="59">
        <v>3561000</v>
      </c>
      <c r="G14" s="59"/>
      <c r="H14" s="60"/>
      <c r="I14" s="60">
        <v>1304008</v>
      </c>
      <c r="J14" s="59">
        <v>1304008</v>
      </c>
      <c r="K14" s="59">
        <v>98998</v>
      </c>
      <c r="L14" s="60"/>
      <c r="M14" s="60">
        <v>91150</v>
      </c>
      <c r="N14" s="59">
        <v>190148</v>
      </c>
      <c r="O14" s="59"/>
      <c r="P14" s="60">
        <v>52010</v>
      </c>
      <c r="Q14" s="60"/>
      <c r="R14" s="59">
        <v>52010</v>
      </c>
      <c r="S14" s="59"/>
      <c r="T14" s="60"/>
      <c r="U14" s="60">
        <v>749462</v>
      </c>
      <c r="V14" s="59">
        <v>749462</v>
      </c>
      <c r="W14" s="59">
        <v>2295628</v>
      </c>
      <c r="X14" s="60">
        <v>3561000</v>
      </c>
      <c r="Y14" s="59">
        <v>-1265372</v>
      </c>
      <c r="Z14" s="61">
        <v>-35.53</v>
      </c>
      <c r="AA14" s="62">
        <v>3561000</v>
      </c>
    </row>
    <row r="15" spans="1:27" ht="12.75">
      <c r="A15" s="361" t="s">
        <v>209</v>
      </c>
      <c r="B15" s="136"/>
      <c r="C15" s="60">
        <f aca="true" t="shared" si="5" ref="C15:Y15">SUM(C16:C20)</f>
        <v>4226341</v>
      </c>
      <c r="D15" s="340">
        <f t="shared" si="5"/>
        <v>0</v>
      </c>
      <c r="E15" s="60">
        <f t="shared" si="5"/>
        <v>7745000</v>
      </c>
      <c r="F15" s="59">
        <f t="shared" si="5"/>
        <v>7748000</v>
      </c>
      <c r="G15" s="59">
        <f t="shared" si="5"/>
        <v>0</v>
      </c>
      <c r="H15" s="60">
        <f t="shared" si="5"/>
        <v>0</v>
      </c>
      <c r="I15" s="60">
        <f t="shared" si="5"/>
        <v>148633</v>
      </c>
      <c r="J15" s="59">
        <f t="shared" si="5"/>
        <v>148633</v>
      </c>
      <c r="K15" s="59">
        <f t="shared" si="5"/>
        <v>1184199</v>
      </c>
      <c r="L15" s="60">
        <f t="shared" si="5"/>
        <v>0</v>
      </c>
      <c r="M15" s="60">
        <f t="shared" si="5"/>
        <v>111666</v>
      </c>
      <c r="N15" s="59">
        <f t="shared" si="5"/>
        <v>1295865</v>
      </c>
      <c r="O15" s="59">
        <f t="shared" si="5"/>
        <v>0</v>
      </c>
      <c r="P15" s="60">
        <f t="shared" si="5"/>
        <v>643201</v>
      </c>
      <c r="Q15" s="60">
        <f t="shared" si="5"/>
        <v>110146</v>
      </c>
      <c r="R15" s="59">
        <f t="shared" si="5"/>
        <v>753347</v>
      </c>
      <c r="S15" s="59">
        <f t="shared" si="5"/>
        <v>0</v>
      </c>
      <c r="T15" s="60">
        <f t="shared" si="5"/>
        <v>560943</v>
      </c>
      <c r="U15" s="60">
        <f t="shared" si="5"/>
        <v>1715912</v>
      </c>
      <c r="V15" s="59">
        <f t="shared" si="5"/>
        <v>2276855</v>
      </c>
      <c r="W15" s="59">
        <f t="shared" si="5"/>
        <v>4474700</v>
      </c>
      <c r="X15" s="60">
        <f t="shared" si="5"/>
        <v>7748000</v>
      </c>
      <c r="Y15" s="59">
        <f t="shared" si="5"/>
        <v>-3273300</v>
      </c>
      <c r="Z15" s="61">
        <f>+IF(X15&lt;&gt;0,+(Y15/X15)*100,0)</f>
        <v>-42.24703149199793</v>
      </c>
      <c r="AA15" s="62">
        <f>SUM(AA16:AA20)</f>
        <v>7748000</v>
      </c>
    </row>
    <row r="16" spans="1:27" ht="12.75">
      <c r="A16" s="291" t="s">
        <v>234</v>
      </c>
      <c r="B16" s="300"/>
      <c r="C16" s="60">
        <v>780003</v>
      </c>
      <c r="D16" s="340"/>
      <c r="E16" s="60"/>
      <c r="F16" s="59">
        <v>6748000</v>
      </c>
      <c r="G16" s="59"/>
      <c r="H16" s="60"/>
      <c r="I16" s="60"/>
      <c r="J16" s="59"/>
      <c r="K16" s="59">
        <v>1016110</v>
      </c>
      <c r="L16" s="60"/>
      <c r="M16" s="60"/>
      <c r="N16" s="59">
        <v>1016110</v>
      </c>
      <c r="O16" s="59"/>
      <c r="P16" s="60">
        <v>532176</v>
      </c>
      <c r="Q16" s="60">
        <v>110146</v>
      </c>
      <c r="R16" s="59">
        <v>642322</v>
      </c>
      <c r="S16" s="59"/>
      <c r="T16" s="60">
        <v>560943</v>
      </c>
      <c r="U16" s="60">
        <v>1715912</v>
      </c>
      <c r="V16" s="59">
        <v>2276855</v>
      </c>
      <c r="W16" s="59">
        <v>3935287</v>
      </c>
      <c r="X16" s="60">
        <v>6748000</v>
      </c>
      <c r="Y16" s="59">
        <v>-2812713</v>
      </c>
      <c r="Z16" s="61">
        <v>-41.68</v>
      </c>
      <c r="AA16" s="62">
        <v>6748000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3446338</v>
      </c>
      <c r="D20" s="340"/>
      <c r="E20" s="60">
        <v>7745000</v>
      </c>
      <c r="F20" s="59">
        <v>1000000</v>
      </c>
      <c r="G20" s="59"/>
      <c r="H20" s="60"/>
      <c r="I20" s="60">
        <v>148633</v>
      </c>
      <c r="J20" s="59">
        <v>148633</v>
      </c>
      <c r="K20" s="59">
        <v>168089</v>
      </c>
      <c r="L20" s="60"/>
      <c r="M20" s="60">
        <v>111666</v>
      </c>
      <c r="N20" s="59">
        <v>279755</v>
      </c>
      <c r="O20" s="59"/>
      <c r="P20" s="60">
        <v>111025</v>
      </c>
      <c r="Q20" s="60"/>
      <c r="R20" s="59">
        <v>111025</v>
      </c>
      <c r="S20" s="59"/>
      <c r="T20" s="60"/>
      <c r="U20" s="60"/>
      <c r="V20" s="59"/>
      <c r="W20" s="59">
        <v>539413</v>
      </c>
      <c r="X20" s="60">
        <v>1000000</v>
      </c>
      <c r="Y20" s="59">
        <v>-460587</v>
      </c>
      <c r="Z20" s="61">
        <v>-46.06</v>
      </c>
      <c r="AA20" s="62">
        <v>1000000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4997000</v>
      </c>
      <c r="F22" s="345">
        <f t="shared" si="6"/>
        <v>3247000</v>
      </c>
      <c r="G22" s="345">
        <f t="shared" si="6"/>
        <v>0</v>
      </c>
      <c r="H22" s="343">
        <f t="shared" si="6"/>
        <v>0</v>
      </c>
      <c r="I22" s="343">
        <f t="shared" si="6"/>
        <v>209490</v>
      </c>
      <c r="J22" s="345">
        <f t="shared" si="6"/>
        <v>209490</v>
      </c>
      <c r="K22" s="345">
        <f t="shared" si="6"/>
        <v>71111</v>
      </c>
      <c r="L22" s="343">
        <f t="shared" si="6"/>
        <v>0</v>
      </c>
      <c r="M22" s="343">
        <f t="shared" si="6"/>
        <v>36395</v>
      </c>
      <c r="N22" s="345">
        <f t="shared" si="6"/>
        <v>107506</v>
      </c>
      <c r="O22" s="345">
        <f t="shared" si="6"/>
        <v>0</v>
      </c>
      <c r="P22" s="343">
        <f t="shared" si="6"/>
        <v>147127</v>
      </c>
      <c r="Q22" s="343">
        <f t="shared" si="6"/>
        <v>168764</v>
      </c>
      <c r="R22" s="345">
        <f t="shared" si="6"/>
        <v>315891</v>
      </c>
      <c r="S22" s="345">
        <f t="shared" si="6"/>
        <v>0</v>
      </c>
      <c r="T22" s="343">
        <f t="shared" si="6"/>
        <v>272204</v>
      </c>
      <c r="U22" s="343">
        <f t="shared" si="6"/>
        <v>0</v>
      </c>
      <c r="V22" s="345">
        <f t="shared" si="6"/>
        <v>272204</v>
      </c>
      <c r="W22" s="345">
        <f t="shared" si="6"/>
        <v>905091</v>
      </c>
      <c r="X22" s="343">
        <f t="shared" si="6"/>
        <v>3247000</v>
      </c>
      <c r="Y22" s="345">
        <f t="shared" si="6"/>
        <v>-2341909</v>
      </c>
      <c r="Z22" s="336">
        <f>+IF(X22&lt;&gt;0,+(Y22/X22)*100,0)</f>
        <v>-72.12531567600863</v>
      </c>
      <c r="AA22" s="350">
        <f>SUM(AA23:AA32)</f>
        <v>3247000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3247000</v>
      </c>
      <c r="F24" s="59">
        <v>3247000</v>
      </c>
      <c r="G24" s="59"/>
      <c r="H24" s="60"/>
      <c r="I24" s="60">
        <v>209490</v>
      </c>
      <c r="J24" s="59">
        <v>209490</v>
      </c>
      <c r="K24" s="59">
        <v>71111</v>
      </c>
      <c r="L24" s="60"/>
      <c r="M24" s="60">
        <v>36395</v>
      </c>
      <c r="N24" s="59">
        <v>107506</v>
      </c>
      <c r="O24" s="59"/>
      <c r="P24" s="60">
        <v>147127</v>
      </c>
      <c r="Q24" s="60">
        <v>143325</v>
      </c>
      <c r="R24" s="59">
        <v>290452</v>
      </c>
      <c r="S24" s="59"/>
      <c r="T24" s="60">
        <v>272204</v>
      </c>
      <c r="U24" s="60"/>
      <c r="V24" s="59">
        <v>272204</v>
      </c>
      <c r="W24" s="59">
        <v>879652</v>
      </c>
      <c r="X24" s="60">
        <v>3247000</v>
      </c>
      <c r="Y24" s="59">
        <v>-2367348</v>
      </c>
      <c r="Z24" s="61">
        <v>-72.91</v>
      </c>
      <c r="AA24" s="62">
        <v>3247000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1750000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>
        <v>25439</v>
      </c>
      <c r="R32" s="59">
        <v>25439</v>
      </c>
      <c r="S32" s="59"/>
      <c r="T32" s="60"/>
      <c r="U32" s="60"/>
      <c r="V32" s="59"/>
      <c r="W32" s="59">
        <v>25439</v>
      </c>
      <c r="X32" s="60"/>
      <c r="Y32" s="59">
        <v>25439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522499</v>
      </c>
      <c r="D40" s="344">
        <f t="shared" si="9"/>
        <v>0</v>
      </c>
      <c r="E40" s="343">
        <f t="shared" si="9"/>
        <v>0</v>
      </c>
      <c r="F40" s="345">
        <f t="shared" si="9"/>
        <v>734000</v>
      </c>
      <c r="G40" s="345">
        <f t="shared" si="9"/>
        <v>0</v>
      </c>
      <c r="H40" s="343">
        <f t="shared" si="9"/>
        <v>107938</v>
      </c>
      <c r="I40" s="343">
        <f t="shared" si="9"/>
        <v>0</v>
      </c>
      <c r="J40" s="345">
        <f t="shared" si="9"/>
        <v>107938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107938</v>
      </c>
      <c r="X40" s="343">
        <f t="shared" si="9"/>
        <v>734000</v>
      </c>
      <c r="Y40" s="345">
        <f t="shared" si="9"/>
        <v>-626062</v>
      </c>
      <c r="Z40" s="336">
        <f>+IF(X40&lt;&gt;0,+(Y40/X40)*100,0)</f>
        <v>-85.29455040871935</v>
      </c>
      <c r="AA40" s="350">
        <f>SUM(AA41:AA49)</f>
        <v>734000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522499</v>
      </c>
      <c r="D49" s="368"/>
      <c r="E49" s="54"/>
      <c r="F49" s="53">
        <v>734000</v>
      </c>
      <c r="G49" s="53"/>
      <c r="H49" s="54">
        <v>107938</v>
      </c>
      <c r="I49" s="54"/>
      <c r="J49" s="53">
        <v>107938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107938</v>
      </c>
      <c r="X49" s="54">
        <v>734000</v>
      </c>
      <c r="Y49" s="53">
        <v>-626062</v>
      </c>
      <c r="Z49" s="94">
        <v>-85.29</v>
      </c>
      <c r="AA49" s="95">
        <v>734000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56215084</v>
      </c>
      <c r="D60" s="346">
        <f t="shared" si="14"/>
        <v>0</v>
      </c>
      <c r="E60" s="219">
        <f t="shared" si="14"/>
        <v>56714000</v>
      </c>
      <c r="F60" s="264">
        <f t="shared" si="14"/>
        <v>45701000</v>
      </c>
      <c r="G60" s="264">
        <f t="shared" si="14"/>
        <v>0</v>
      </c>
      <c r="H60" s="219">
        <f t="shared" si="14"/>
        <v>107938</v>
      </c>
      <c r="I60" s="219">
        <f t="shared" si="14"/>
        <v>1662131</v>
      </c>
      <c r="J60" s="264">
        <f t="shared" si="14"/>
        <v>1770069</v>
      </c>
      <c r="K60" s="264">
        <f t="shared" si="14"/>
        <v>1877673</v>
      </c>
      <c r="L60" s="219">
        <f t="shared" si="14"/>
        <v>0</v>
      </c>
      <c r="M60" s="219">
        <f t="shared" si="14"/>
        <v>239211</v>
      </c>
      <c r="N60" s="264">
        <f t="shared" si="14"/>
        <v>2116884</v>
      </c>
      <c r="O60" s="264">
        <f t="shared" si="14"/>
        <v>0</v>
      </c>
      <c r="P60" s="219">
        <f t="shared" si="14"/>
        <v>842338</v>
      </c>
      <c r="Q60" s="219">
        <f t="shared" si="14"/>
        <v>3291363</v>
      </c>
      <c r="R60" s="264">
        <f t="shared" si="14"/>
        <v>4133701</v>
      </c>
      <c r="S60" s="264">
        <f t="shared" si="14"/>
        <v>0</v>
      </c>
      <c r="T60" s="219">
        <f t="shared" si="14"/>
        <v>3124205</v>
      </c>
      <c r="U60" s="219">
        <f t="shared" si="14"/>
        <v>3277911</v>
      </c>
      <c r="V60" s="264">
        <f t="shared" si="14"/>
        <v>6402116</v>
      </c>
      <c r="W60" s="264">
        <f t="shared" si="14"/>
        <v>14422770</v>
      </c>
      <c r="X60" s="219">
        <f t="shared" si="14"/>
        <v>45701000</v>
      </c>
      <c r="Y60" s="264">
        <f t="shared" si="14"/>
        <v>-31278230</v>
      </c>
      <c r="Z60" s="337">
        <f>+IF(X60&lt;&gt;0,+(Y60/X60)*100,0)</f>
        <v>-68.44101879608762</v>
      </c>
      <c r="AA60" s="232">
        <f>+AA57+AA54+AA51+AA40+AA37+AA34+AA22+AA5</f>
        <v>45701000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2017-07-27T12:21:24Z</dcterms:created>
  <dcterms:modified xsi:type="dcterms:W3CDTF">2017-07-27T12:21:28Z</dcterms:modified>
  <cp:category/>
  <cp:version/>
  <cp:contentType/>
  <cp:contentStatus/>
</cp:coreProperties>
</file>