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<sst xmlns="http://schemas.openxmlformats.org/spreadsheetml/2006/main" count="857" uniqueCount="303">
  <si>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Nketoana(FS193)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</si>
  <si>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</si>
  <si>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</si>
  <si>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</si>
  <si>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</si>
  <si>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</si>
  <si>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</si>
  <si>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</si>
  <si>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</si>
  <si>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</si>
  <si>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</si>
  <si>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</si>
  <si>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</si>
  <si>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</si>
  <si>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</si>
  <si>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</si>
  <si>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</si>
  <si>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</si>
  <si>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</si>
  <si>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</si>
  <si>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</si>
  <si>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</si>
  <si>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</si>
  <si>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</si>
  <si>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</si>
  <si>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</si>
  <si>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</si>
  <si>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</si>
  <si>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</si>
  <si>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</si>
  <si>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</si>
  <si>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</si>
  <si>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</si>
  <si>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</si>
  <si>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</si>
  <si>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</si>
  <si>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</si>
  <si>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</si>
  <si>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</si>
  <si>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</si>
  <si>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</si>
  <si>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</si>
  <si>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</si>
  <si>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</si>
  <si>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</si>
  <si>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</si>
  <si>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</si>
  <si>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</si>
  <si>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</si>
  <si>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</si>
  <si>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</si>
  <si>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</si>
  <si>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</si>
  <si>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</si>
  <si>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</si>
  <si>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</si>
  <si>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</si>
  <si>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</si>
  <si>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</si>
  <si>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</si>
  <si>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</si>
  <si>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</si>
  <si>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</si>
  <si>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</si>
  <si>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</si>
  <si>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</si>
  <si>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</si>
  <si>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</si>
  <si>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</si>
  <si>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</si>
  <si>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</si>
  <si>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</si>
  <si>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</si>
  <si>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</si>
  <si>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</si>
  <si>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</si>
  <si>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</si>
  <si>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</si>
  <si>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</si>
  <si>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</si>
  <si>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</si>
  <si>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</si>
  <si>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</si>
  <si>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</si>
  <si>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</si>
  <si>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</si>
  <si>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</si>
  <si>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</si>
  <si>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</si>
  <si>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</si>
  <si>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</si>
  <si>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</si>
  <si>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</si>
  <si>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</si>
  <si>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</si>
  <si>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</si>
  <si>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</si>
  <si>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</si>
  <si>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</si>
  <si>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</si>
  <si>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</si>
  <si>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</si>
  <si>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</si>
  <si>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</si>
  <si>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</si>
  <si>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</si>
  <si>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</si>
  <si>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</si>
  <si>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</si>
  <si>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</si>
  <si>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</si>
  <si>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</si>
  <si>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</si>
  <si>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</si>
  <si>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</si>
  <si>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</si>
  <si>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</si>
  <si>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</si>
  <si>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</si>
  <si>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</si>
  <si>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</si>
  <si>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</si>
  <si>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</si>
  <si>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</si>
  <si>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</si>
  <si>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</si>
  <si>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</si>
  <si>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</si>
  <si>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</si>
  <si>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Nketoana(FS193)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</si>
  <si>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</si>
  <si>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</si>
  <si>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</si>
  <si>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</si>
  <si>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</si>
  <si>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</si>
  <si>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</si>
  <si>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</si>
  <si>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</si>
  <si>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</si>
  <si>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Nketoana(FS193)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</si>
  <si>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</si>
  <si>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</si>
  <si>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</si>
  <si>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</si>
  <si>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</si>
  <si>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</si>
  <si>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</si>
  <si>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</si>
  <si>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</si>
  <si>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</si>
  <si>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</si>
  <si>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</si>
  <si>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</si>
  <si>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</si>
  <si>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</si>
  <si>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</si>
  <si>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</si>
  <si>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</si>
  <si>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</si>
  <si>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</si>
  <si>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</si>
  <si>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</si>
  <si>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</si>
  <si>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</si>
  <si>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</si>
  <si>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</si>
  <si>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</si>
  <si>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</si>
  <si>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</si>
  <si>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</si>
  <si>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</si>
  <si>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</si>
  <si>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</si>
  <si>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</si>
  <si>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</si>
  <si>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</si>
  <si>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</si>
  <si>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</si>
  <si>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</si>
  <si>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</si>
  <si>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</si>
  <si>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</si>
  <si>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</si>
  <si>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</si>
  <si>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</si>
  <si>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</si>
  <si>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</si>
  <si>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</si>
  <si>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</si>
  <si>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</si>
  <si>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</si>
  <si>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</si>
  <si>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</si>
  <si>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</si>
  <si>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</si>
  <si>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</si>
  <si>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</si>
  <si>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</si>
  <si>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</si>
  <si>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</si>
  <si>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</si>
  <si>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Nketoana(FS193)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</si>
  <si>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</si>
  <si>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</si>
  <si>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</si>
  <si>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</si>
  <si>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</si>
  <si>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</si>
  <si>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</si>
  <si>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</si>
  <si>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</si>
  <si>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</si>
  <si>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</si>
  <si>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</si>
  <si>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</si>
  <si>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</si>
  <si>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</si>
  <si>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</si>
  <si>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</si>
  <si>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</si>
  <si>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</si>
  <si>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</si>
  <si>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</si>
  <si>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</si>
  <si>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</si>
  <si>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</si>
  <si>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Nketoana(FS193)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</si>
  <si>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</si>
  <si>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</si>
  <si>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</si>
  <si>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</si>
  <si>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</si>
  <si>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</si>
  <si>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</si>
  <si>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</si>
  <si>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</si>
  <si>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</si>
  <si>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</si>
  <si>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</si>
  <si>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</si>
  <si>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</si>
  <si>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</si>
  <si>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</si>
  <si>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</si>
  <si>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</si>
  <si>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</si>
  <si>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</si>
  <si>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</si>
  <si>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</si>
  <si>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</si>
  <si>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</si>
  <si>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</si>
  <si>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</si>
  <si>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</si>
  <si>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</si>
  <si>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</si>
  <si>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</si>
  <si>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</si>
  <si>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</si>
  <si>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</si>
  <si>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</si>
  <si>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</si>
  <si>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Nketoana(FS193)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</si>
  <si>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</si>
  <si>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</si>
  <si>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Free State: Nketoana(FS193)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</si>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</sst>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16038993</v>
      </c>
      <c r="C5" s="19">
        <v>0</v>
      </c>
      <c r="D5" s="59">
        <v>18796008</v>
      </c>
      <c r="E5" s="60">
        <v>18796008</v>
      </c>
      <c r="F5" s="60">
        <v>2175692</v>
      </c>
      <c r="G5" s="60">
        <v>1369693</v>
      </c>
      <c r="H5" s="60">
        <v>1367746</v>
      </c>
      <c r="I5" s="60">
        <v>4913131</v>
      </c>
      <c r="J5" s="60">
        <v>1367785</v>
      </c>
      <c r="K5" s="60">
        <v>1321289</v>
      </c>
      <c r="L5" s="60">
        <v>1359329</v>
      </c>
      <c r="M5" s="60">
        <v>4048403</v>
      </c>
      <c r="N5" s="60">
        <v>1345113</v>
      </c>
      <c r="O5" s="60">
        <v>1371611</v>
      </c>
      <c r="P5" s="60">
        <v>1367324</v>
      </c>
      <c r="Q5" s="60">
        <v>4084048</v>
      </c>
      <c r="R5" s="60">
        <v>1376323</v>
      </c>
      <c r="S5" s="60">
        <v>1371266</v>
      </c>
      <c r="T5" s="60">
        <v>1498140</v>
      </c>
      <c r="U5" s="60">
        <v>4245729</v>
      </c>
      <c r="V5" s="60">
        <v>17291311</v>
      </c>
      <c r="W5" s="60">
        <v>18796008</v>
      </c>
      <c r="X5" s="60">
        <v>-1504697</v>
      </c>
      <c r="Y5" s="61">
        <v>-8.01</v>
      </c>
      <c r="Z5" s="62">
        <v>18796008</v>
      </c>
    </row>
    <row r="6" spans="1:26" ht="13.5">
      <c r="A6" s="58" t="s">
        <v>32</v>
      </c>
      <c r="B6" s="19">
        <v>108888301</v>
      </c>
      <c r="C6" s="19">
        <v>0</v>
      </c>
      <c r="D6" s="59">
        <v>142869090</v>
      </c>
      <c r="E6" s="60">
        <v>142869090</v>
      </c>
      <c r="F6" s="60">
        <v>10650158</v>
      </c>
      <c r="G6" s="60">
        <v>10041937</v>
      </c>
      <c r="H6" s="60">
        <v>14010463</v>
      </c>
      <c r="I6" s="60">
        <v>34702558</v>
      </c>
      <c r="J6" s="60">
        <v>16550820</v>
      </c>
      <c r="K6" s="60">
        <v>9988717</v>
      </c>
      <c r="L6" s="60">
        <v>8232821</v>
      </c>
      <c r="M6" s="60">
        <v>34772358</v>
      </c>
      <c r="N6" s="60">
        <v>12844926</v>
      </c>
      <c r="O6" s="60">
        <v>11158603</v>
      </c>
      <c r="P6" s="60">
        <v>10940931</v>
      </c>
      <c r="Q6" s="60">
        <v>34944460</v>
      </c>
      <c r="R6" s="60">
        <v>11245123</v>
      </c>
      <c r="S6" s="60">
        <v>10843013</v>
      </c>
      <c r="T6" s="60">
        <v>13620119</v>
      </c>
      <c r="U6" s="60">
        <v>35708255</v>
      </c>
      <c r="V6" s="60">
        <v>140127631</v>
      </c>
      <c r="W6" s="60">
        <v>142869090</v>
      </c>
      <c r="X6" s="60">
        <v>-2741459</v>
      </c>
      <c r="Y6" s="61">
        <v>-1.92</v>
      </c>
      <c r="Z6" s="62">
        <v>142869090</v>
      </c>
    </row>
    <row r="7" spans="1:26" ht="13.5">
      <c r="A7" s="58" t="s">
        <v>33</v>
      </c>
      <c r="B7" s="19">
        <v>583166</v>
      </c>
      <c r="C7" s="19">
        <v>0</v>
      </c>
      <c r="D7" s="59">
        <v>644000</v>
      </c>
      <c r="E7" s="60">
        <v>600000</v>
      </c>
      <c r="F7" s="60">
        <v>0</v>
      </c>
      <c r="G7" s="60">
        <v>71881</v>
      </c>
      <c r="H7" s="60">
        <v>0</v>
      </c>
      <c r="I7" s="60">
        <v>71881</v>
      </c>
      <c r="J7" s="60">
        <v>175965</v>
      </c>
      <c r="K7" s="60">
        <v>25952</v>
      </c>
      <c r="L7" s="60">
        <v>0</v>
      </c>
      <c r="M7" s="60">
        <v>201917</v>
      </c>
      <c r="N7" s="60">
        <v>0</v>
      </c>
      <c r="O7" s="60">
        <v>157877</v>
      </c>
      <c r="P7" s="60">
        <v>0</v>
      </c>
      <c r="Q7" s="60">
        <v>157877</v>
      </c>
      <c r="R7" s="60">
        <v>301812</v>
      </c>
      <c r="S7" s="60">
        <v>154106</v>
      </c>
      <c r="T7" s="60">
        <v>639970</v>
      </c>
      <c r="U7" s="60">
        <v>1095888</v>
      </c>
      <c r="V7" s="60">
        <v>1527563</v>
      </c>
      <c r="W7" s="60">
        <v>644000</v>
      </c>
      <c r="X7" s="60">
        <v>883563</v>
      </c>
      <c r="Y7" s="61">
        <v>137.2</v>
      </c>
      <c r="Z7" s="62">
        <v>600000</v>
      </c>
    </row>
    <row r="8" spans="1:26" ht="13.5">
      <c r="A8" s="58" t="s">
        <v>34</v>
      </c>
      <c r="B8" s="19">
        <v>82169397</v>
      </c>
      <c r="C8" s="19">
        <v>0</v>
      </c>
      <c r="D8" s="59">
        <v>84163000</v>
      </c>
      <c r="E8" s="60">
        <v>84163000</v>
      </c>
      <c r="F8" s="60">
        <v>36082000</v>
      </c>
      <c r="G8" s="60">
        <v>443000</v>
      </c>
      <c r="H8" s="60">
        <v>0</v>
      </c>
      <c r="I8" s="60">
        <v>36525000</v>
      </c>
      <c r="J8" s="60">
        <v>0</v>
      </c>
      <c r="K8" s="60">
        <v>25420000</v>
      </c>
      <c r="L8" s="60">
        <v>0</v>
      </c>
      <c r="M8" s="60">
        <v>25420000</v>
      </c>
      <c r="N8" s="60">
        <v>43066</v>
      </c>
      <c r="O8" s="60">
        <v>332000</v>
      </c>
      <c r="P8" s="60">
        <v>21435395</v>
      </c>
      <c r="Q8" s="60">
        <v>21810461</v>
      </c>
      <c r="R8" s="60">
        <v>22499</v>
      </c>
      <c r="S8" s="60">
        <v>250</v>
      </c>
      <c r="T8" s="60">
        <v>-830234</v>
      </c>
      <c r="U8" s="60">
        <v>-807485</v>
      </c>
      <c r="V8" s="60">
        <v>82947976</v>
      </c>
      <c r="W8" s="60">
        <v>84163000</v>
      </c>
      <c r="X8" s="60">
        <v>-1215024</v>
      </c>
      <c r="Y8" s="61">
        <v>-1.44</v>
      </c>
      <c r="Z8" s="62">
        <v>84163000</v>
      </c>
    </row>
    <row r="9" spans="1:26" ht="13.5">
      <c r="A9" s="58" t="s">
        <v>35</v>
      </c>
      <c r="B9" s="19">
        <v>21848876</v>
      </c>
      <c r="C9" s="19">
        <v>0</v>
      </c>
      <c r="D9" s="59">
        <v>64456836</v>
      </c>
      <c r="E9" s="60">
        <v>25382615</v>
      </c>
      <c r="F9" s="60">
        <v>3893562</v>
      </c>
      <c r="G9" s="60">
        <v>4851849</v>
      </c>
      <c r="H9" s="60">
        <v>2101619</v>
      </c>
      <c r="I9" s="60">
        <v>10847030</v>
      </c>
      <c r="J9" s="60">
        <v>4682930</v>
      </c>
      <c r="K9" s="60">
        <v>1817264</v>
      </c>
      <c r="L9" s="60">
        <v>4907054</v>
      </c>
      <c r="M9" s="60">
        <v>11407248</v>
      </c>
      <c r="N9" s="60">
        <v>3785174</v>
      </c>
      <c r="O9" s="60">
        <v>4552288</v>
      </c>
      <c r="P9" s="60">
        <v>2968843</v>
      </c>
      <c r="Q9" s="60">
        <v>11306305</v>
      </c>
      <c r="R9" s="60">
        <v>4221208</v>
      </c>
      <c r="S9" s="60">
        <v>2955636</v>
      </c>
      <c r="T9" s="60">
        <v>36394289</v>
      </c>
      <c r="U9" s="60">
        <v>43571133</v>
      </c>
      <c r="V9" s="60">
        <v>77131716</v>
      </c>
      <c r="W9" s="60">
        <v>64456116</v>
      </c>
      <c r="X9" s="60">
        <v>12675600</v>
      </c>
      <c r="Y9" s="61">
        <v>19.67</v>
      </c>
      <c r="Z9" s="62">
        <v>25382615</v>
      </c>
    </row>
    <row r="10" spans="1:26" ht="25.5">
      <c r="A10" s="63" t="s">
        <v>278</v>
      </c>
      <c r="B10" s="64">
        <f>SUM(B5:B9)</f>
        <v>229528733</v>
      </c>
      <c r="C10" s="64">
        <f>SUM(C5:C9)</f>
        <v>0</v>
      </c>
      <c r="D10" s="65">
        <f aca="true" t="shared" si="0" ref="D10:Z10">SUM(D5:D9)</f>
        <v>310928934</v>
      </c>
      <c r="E10" s="66">
        <f t="shared" si="0"/>
        <v>271810713</v>
      </c>
      <c r="F10" s="66">
        <f t="shared" si="0"/>
        <v>52801412</v>
      </c>
      <c r="G10" s="66">
        <f t="shared" si="0"/>
        <v>16778360</v>
      </c>
      <c r="H10" s="66">
        <f t="shared" si="0"/>
        <v>17479828</v>
      </c>
      <c r="I10" s="66">
        <f t="shared" si="0"/>
        <v>87059600</v>
      </c>
      <c r="J10" s="66">
        <f t="shared" si="0"/>
        <v>22777500</v>
      </c>
      <c r="K10" s="66">
        <f t="shared" si="0"/>
        <v>38573222</v>
      </c>
      <c r="L10" s="66">
        <f t="shared" si="0"/>
        <v>14499204</v>
      </c>
      <c r="M10" s="66">
        <f t="shared" si="0"/>
        <v>75849926</v>
      </c>
      <c r="N10" s="66">
        <f t="shared" si="0"/>
        <v>18018279</v>
      </c>
      <c r="O10" s="66">
        <f t="shared" si="0"/>
        <v>17572379</v>
      </c>
      <c r="P10" s="66">
        <f t="shared" si="0"/>
        <v>36712493</v>
      </c>
      <c r="Q10" s="66">
        <f t="shared" si="0"/>
        <v>72303151</v>
      </c>
      <c r="R10" s="66">
        <f t="shared" si="0"/>
        <v>17166965</v>
      </c>
      <c r="S10" s="66">
        <f t="shared" si="0"/>
        <v>15324271</v>
      </c>
      <c r="T10" s="66">
        <f t="shared" si="0"/>
        <v>51322284</v>
      </c>
      <c r="U10" s="66">
        <f t="shared" si="0"/>
        <v>83813520</v>
      </c>
      <c r="V10" s="66">
        <f t="shared" si="0"/>
        <v>319026197</v>
      </c>
      <c r="W10" s="66">
        <f t="shared" si="0"/>
        <v>310928214</v>
      </c>
      <c r="X10" s="66">
        <f t="shared" si="0"/>
        <v>8097983</v>
      </c>
      <c r="Y10" s="67">
        <f>+IF(W10&lt;&gt;0,(X10/W10)*100,0)</f>
        <v>2.6044542229930925</v>
      </c>
      <c r="Z10" s="68">
        <f t="shared" si="0"/>
        <v>271810713</v>
      </c>
    </row>
    <row r="11" spans="1:26" ht="13.5">
      <c r="A11" s="58" t="s">
        <v>37</v>
      </c>
      <c r="B11" s="19">
        <v>74122616</v>
      </c>
      <c r="C11" s="19">
        <v>0</v>
      </c>
      <c r="D11" s="59">
        <v>71987442</v>
      </c>
      <c r="E11" s="60">
        <v>70879340</v>
      </c>
      <c r="F11" s="60">
        <v>5590346</v>
      </c>
      <c r="G11" s="60">
        <v>5834734</v>
      </c>
      <c r="H11" s="60">
        <v>6840594</v>
      </c>
      <c r="I11" s="60">
        <v>18265674</v>
      </c>
      <c r="J11" s="60">
        <v>6024334</v>
      </c>
      <c r="K11" s="60">
        <v>5452088</v>
      </c>
      <c r="L11" s="60">
        <v>5572224</v>
      </c>
      <c r="M11" s="60">
        <v>17048646</v>
      </c>
      <c r="N11" s="60">
        <v>4960581</v>
      </c>
      <c r="O11" s="60">
        <v>6204148</v>
      </c>
      <c r="P11" s="60">
        <v>6429959</v>
      </c>
      <c r="Q11" s="60">
        <v>17594688</v>
      </c>
      <c r="R11" s="60">
        <v>6689668</v>
      </c>
      <c r="S11" s="60">
        <v>4029645</v>
      </c>
      <c r="T11" s="60">
        <v>7826201</v>
      </c>
      <c r="U11" s="60">
        <v>18545514</v>
      </c>
      <c r="V11" s="60">
        <v>71454522</v>
      </c>
      <c r="W11" s="60">
        <v>71987000</v>
      </c>
      <c r="X11" s="60">
        <v>-532478</v>
      </c>
      <c r="Y11" s="61">
        <v>-0.74</v>
      </c>
      <c r="Z11" s="62">
        <v>70879340</v>
      </c>
    </row>
    <row r="12" spans="1:26" ht="13.5">
      <c r="A12" s="58" t="s">
        <v>38</v>
      </c>
      <c r="B12" s="19">
        <v>6676993</v>
      </c>
      <c r="C12" s="19">
        <v>0</v>
      </c>
      <c r="D12" s="59">
        <v>6530442</v>
      </c>
      <c r="E12" s="60">
        <v>6662935</v>
      </c>
      <c r="F12" s="60">
        <v>632912</v>
      </c>
      <c r="G12" s="60">
        <v>619025</v>
      </c>
      <c r="H12" s="60">
        <v>658535</v>
      </c>
      <c r="I12" s="60">
        <v>1910472</v>
      </c>
      <c r="J12" s="60">
        <v>621273</v>
      </c>
      <c r="K12" s="60">
        <v>118854</v>
      </c>
      <c r="L12" s="60">
        <v>80881</v>
      </c>
      <c r="M12" s="60">
        <v>821008</v>
      </c>
      <c r="N12" s="60">
        <v>0</v>
      </c>
      <c r="O12" s="60">
        <v>643519</v>
      </c>
      <c r="P12" s="60">
        <v>647247</v>
      </c>
      <c r="Q12" s="60">
        <v>1290766</v>
      </c>
      <c r="R12" s="60">
        <v>684192</v>
      </c>
      <c r="S12" s="60">
        <v>684192</v>
      </c>
      <c r="T12" s="60">
        <v>1316871</v>
      </c>
      <c r="U12" s="60">
        <v>2685255</v>
      </c>
      <c r="V12" s="60">
        <v>6707501</v>
      </c>
      <c r="W12" s="60">
        <v>6530442</v>
      </c>
      <c r="X12" s="60">
        <v>177059</v>
      </c>
      <c r="Y12" s="61">
        <v>2.71</v>
      </c>
      <c r="Z12" s="62">
        <v>6662935</v>
      </c>
    </row>
    <row r="13" spans="1:26" ht="13.5">
      <c r="A13" s="58" t="s">
        <v>279</v>
      </c>
      <c r="B13" s="19">
        <v>67572300</v>
      </c>
      <c r="C13" s="19">
        <v>0</v>
      </c>
      <c r="D13" s="59">
        <v>64000000</v>
      </c>
      <c r="E13" s="60">
        <v>67199998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473958</v>
      </c>
      <c r="O13" s="60">
        <v>0</v>
      </c>
      <c r="P13" s="60">
        <v>0</v>
      </c>
      <c r="Q13" s="60">
        <v>473958</v>
      </c>
      <c r="R13" s="60">
        <v>0</v>
      </c>
      <c r="S13" s="60">
        <v>0</v>
      </c>
      <c r="T13" s="60">
        <v>66572381</v>
      </c>
      <c r="U13" s="60">
        <v>66572381</v>
      </c>
      <c r="V13" s="60">
        <v>67046339</v>
      </c>
      <c r="W13" s="60">
        <v>64000000</v>
      </c>
      <c r="X13" s="60">
        <v>3046339</v>
      </c>
      <c r="Y13" s="61">
        <v>4.76</v>
      </c>
      <c r="Z13" s="62">
        <v>67199998</v>
      </c>
    </row>
    <row r="14" spans="1:26" ht="13.5">
      <c r="A14" s="58" t="s">
        <v>40</v>
      </c>
      <c r="B14" s="19">
        <v>7763948</v>
      </c>
      <c r="C14" s="19">
        <v>0</v>
      </c>
      <c r="D14" s="59">
        <v>1200000</v>
      </c>
      <c r="E14" s="60">
        <v>1200000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1200000</v>
      </c>
      <c r="X14" s="60">
        <v>-1200000</v>
      </c>
      <c r="Y14" s="61">
        <v>-100</v>
      </c>
      <c r="Z14" s="62">
        <v>1200000</v>
      </c>
    </row>
    <row r="15" spans="1:26" ht="13.5">
      <c r="A15" s="58" t="s">
        <v>41</v>
      </c>
      <c r="B15" s="19">
        <v>54339270</v>
      </c>
      <c r="C15" s="19">
        <v>0</v>
      </c>
      <c r="D15" s="59">
        <v>61332101</v>
      </c>
      <c r="E15" s="60">
        <v>50191896</v>
      </c>
      <c r="F15" s="60">
        <v>614671</v>
      </c>
      <c r="G15" s="60">
        <v>7348170</v>
      </c>
      <c r="H15" s="60">
        <v>993488</v>
      </c>
      <c r="I15" s="60">
        <v>8956329</v>
      </c>
      <c r="J15" s="60">
        <v>5715701</v>
      </c>
      <c r="K15" s="60">
        <v>906200</v>
      </c>
      <c r="L15" s="60">
        <v>5673710</v>
      </c>
      <c r="M15" s="60">
        <v>12295611</v>
      </c>
      <c r="N15" s="60">
        <v>5485268</v>
      </c>
      <c r="O15" s="60">
        <v>5753410</v>
      </c>
      <c r="P15" s="60">
        <v>-2952600</v>
      </c>
      <c r="Q15" s="60">
        <v>8286078</v>
      </c>
      <c r="R15" s="60">
        <v>1211022</v>
      </c>
      <c r="S15" s="60">
        <v>12907338</v>
      </c>
      <c r="T15" s="60">
        <v>-4793866</v>
      </c>
      <c r="U15" s="60">
        <v>9324494</v>
      </c>
      <c r="V15" s="60">
        <v>38862512</v>
      </c>
      <c r="W15" s="60">
        <v>61332102</v>
      </c>
      <c r="X15" s="60">
        <v>-22469590</v>
      </c>
      <c r="Y15" s="61">
        <v>-36.64</v>
      </c>
      <c r="Z15" s="62">
        <v>50191896</v>
      </c>
    </row>
    <row r="16" spans="1:26" ht="13.5">
      <c r="A16" s="69" t="s">
        <v>42</v>
      </c>
      <c r="B16" s="19">
        <v>0</v>
      </c>
      <c r="C16" s="19">
        <v>0</v>
      </c>
      <c r="D16" s="59">
        <v>22499011</v>
      </c>
      <c r="E16" s="60">
        <v>17327730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22499000</v>
      </c>
      <c r="X16" s="60">
        <v>-22499000</v>
      </c>
      <c r="Y16" s="61">
        <v>-100</v>
      </c>
      <c r="Z16" s="62">
        <v>17327730</v>
      </c>
    </row>
    <row r="17" spans="1:26" ht="13.5">
      <c r="A17" s="58" t="s">
        <v>43</v>
      </c>
      <c r="B17" s="19">
        <v>117936643</v>
      </c>
      <c r="C17" s="19">
        <v>0</v>
      </c>
      <c r="D17" s="59">
        <v>86223639</v>
      </c>
      <c r="E17" s="60">
        <v>91992955</v>
      </c>
      <c r="F17" s="60">
        <v>80223271</v>
      </c>
      <c r="G17" s="60">
        <v>6999917</v>
      </c>
      <c r="H17" s="60">
        <v>7073030</v>
      </c>
      <c r="I17" s="60">
        <v>94296218</v>
      </c>
      <c r="J17" s="60">
        <v>15827320</v>
      </c>
      <c r="K17" s="60">
        <v>9918441</v>
      </c>
      <c r="L17" s="60">
        <v>22288407</v>
      </c>
      <c r="M17" s="60">
        <v>48034168</v>
      </c>
      <c r="N17" s="60">
        <v>9391705</v>
      </c>
      <c r="O17" s="60">
        <v>1740688</v>
      </c>
      <c r="P17" s="60">
        <v>13073300</v>
      </c>
      <c r="Q17" s="60">
        <v>24205693</v>
      </c>
      <c r="R17" s="60">
        <v>8424183</v>
      </c>
      <c r="S17" s="60">
        <v>7518308</v>
      </c>
      <c r="T17" s="60">
        <v>16566343</v>
      </c>
      <c r="U17" s="60">
        <v>32508834</v>
      </c>
      <c r="V17" s="60">
        <v>199044913</v>
      </c>
      <c r="W17" s="60">
        <v>86223680</v>
      </c>
      <c r="X17" s="60">
        <v>112821233</v>
      </c>
      <c r="Y17" s="61">
        <v>130.85</v>
      </c>
      <c r="Z17" s="62">
        <v>91992955</v>
      </c>
    </row>
    <row r="18" spans="1:26" ht="13.5">
      <c r="A18" s="70" t="s">
        <v>44</v>
      </c>
      <c r="B18" s="71">
        <f>SUM(B11:B17)</f>
        <v>328411770</v>
      </c>
      <c r="C18" s="71">
        <f>SUM(C11:C17)</f>
        <v>0</v>
      </c>
      <c r="D18" s="72">
        <f aca="true" t="shared" si="1" ref="D18:Z18">SUM(D11:D17)</f>
        <v>313772635</v>
      </c>
      <c r="E18" s="73">
        <f t="shared" si="1"/>
        <v>305454854</v>
      </c>
      <c r="F18" s="73">
        <f t="shared" si="1"/>
        <v>87061200</v>
      </c>
      <c r="G18" s="73">
        <f t="shared" si="1"/>
        <v>20801846</v>
      </c>
      <c r="H18" s="73">
        <f t="shared" si="1"/>
        <v>15565647</v>
      </c>
      <c r="I18" s="73">
        <f t="shared" si="1"/>
        <v>123428693</v>
      </c>
      <c r="J18" s="73">
        <f t="shared" si="1"/>
        <v>28188628</v>
      </c>
      <c r="K18" s="73">
        <f t="shared" si="1"/>
        <v>16395583</v>
      </c>
      <c r="L18" s="73">
        <f t="shared" si="1"/>
        <v>33615222</v>
      </c>
      <c r="M18" s="73">
        <f t="shared" si="1"/>
        <v>78199433</v>
      </c>
      <c r="N18" s="73">
        <f t="shared" si="1"/>
        <v>20311512</v>
      </c>
      <c r="O18" s="73">
        <f t="shared" si="1"/>
        <v>14341765</v>
      </c>
      <c r="P18" s="73">
        <f t="shared" si="1"/>
        <v>17197906</v>
      </c>
      <c r="Q18" s="73">
        <f t="shared" si="1"/>
        <v>51851183</v>
      </c>
      <c r="R18" s="73">
        <f t="shared" si="1"/>
        <v>17009065</v>
      </c>
      <c r="S18" s="73">
        <f t="shared" si="1"/>
        <v>25139483</v>
      </c>
      <c r="T18" s="73">
        <f t="shared" si="1"/>
        <v>87487930</v>
      </c>
      <c r="U18" s="73">
        <f t="shared" si="1"/>
        <v>129636478</v>
      </c>
      <c r="V18" s="73">
        <f t="shared" si="1"/>
        <v>383115787</v>
      </c>
      <c r="W18" s="73">
        <f t="shared" si="1"/>
        <v>313772224</v>
      </c>
      <c r="X18" s="73">
        <f t="shared" si="1"/>
        <v>69343563</v>
      </c>
      <c r="Y18" s="67">
        <f>+IF(W18&lt;&gt;0,(X18/W18)*100,0)</f>
        <v>22.099968606526495</v>
      </c>
      <c r="Z18" s="74">
        <f t="shared" si="1"/>
        <v>305454854</v>
      </c>
    </row>
    <row r="19" spans="1:26" ht="13.5">
      <c r="A19" s="70" t="s">
        <v>45</v>
      </c>
      <c r="B19" s="75">
        <f>+B10-B18</f>
        <v>-98883037</v>
      </c>
      <c r="C19" s="75">
        <f>+C10-C18</f>
        <v>0</v>
      </c>
      <c r="D19" s="76">
        <f aca="true" t="shared" si="2" ref="D19:Z19">+D10-D18</f>
        <v>-2843701</v>
      </c>
      <c r="E19" s="77">
        <f t="shared" si="2"/>
        <v>-33644141</v>
      </c>
      <c r="F19" s="77">
        <f t="shared" si="2"/>
        <v>-34259788</v>
      </c>
      <c r="G19" s="77">
        <f t="shared" si="2"/>
        <v>-4023486</v>
      </c>
      <c r="H19" s="77">
        <f t="shared" si="2"/>
        <v>1914181</v>
      </c>
      <c r="I19" s="77">
        <f t="shared" si="2"/>
        <v>-36369093</v>
      </c>
      <c r="J19" s="77">
        <f t="shared" si="2"/>
        <v>-5411128</v>
      </c>
      <c r="K19" s="77">
        <f t="shared" si="2"/>
        <v>22177639</v>
      </c>
      <c r="L19" s="77">
        <f t="shared" si="2"/>
        <v>-19116018</v>
      </c>
      <c r="M19" s="77">
        <f t="shared" si="2"/>
        <v>-2349507</v>
      </c>
      <c r="N19" s="77">
        <f t="shared" si="2"/>
        <v>-2293233</v>
      </c>
      <c r="O19" s="77">
        <f t="shared" si="2"/>
        <v>3230614</v>
      </c>
      <c r="P19" s="77">
        <f t="shared" si="2"/>
        <v>19514587</v>
      </c>
      <c r="Q19" s="77">
        <f t="shared" si="2"/>
        <v>20451968</v>
      </c>
      <c r="R19" s="77">
        <f t="shared" si="2"/>
        <v>157900</v>
      </c>
      <c r="S19" s="77">
        <f t="shared" si="2"/>
        <v>-9815212</v>
      </c>
      <c r="T19" s="77">
        <f t="shared" si="2"/>
        <v>-36165646</v>
      </c>
      <c r="U19" s="77">
        <f t="shared" si="2"/>
        <v>-45822958</v>
      </c>
      <c r="V19" s="77">
        <f t="shared" si="2"/>
        <v>-64089590</v>
      </c>
      <c r="W19" s="77">
        <f>IF(E10=E18,0,W10-W18)</f>
        <v>-2844010</v>
      </c>
      <c r="X19" s="77">
        <f t="shared" si="2"/>
        <v>-61245580</v>
      </c>
      <c r="Y19" s="78">
        <f>+IF(W19&lt;&gt;0,(X19/W19)*100,0)</f>
        <v>2153.493834409865</v>
      </c>
      <c r="Z19" s="79">
        <f t="shared" si="2"/>
        <v>-33644141</v>
      </c>
    </row>
    <row r="20" spans="1:26" ht="13.5">
      <c r="A20" s="58" t="s">
        <v>46</v>
      </c>
      <c r="B20" s="19">
        <v>58376416</v>
      </c>
      <c r="C20" s="19">
        <v>0</v>
      </c>
      <c r="D20" s="59">
        <v>62773000</v>
      </c>
      <c r="E20" s="60">
        <v>0</v>
      </c>
      <c r="F20" s="60">
        <v>7932000</v>
      </c>
      <c r="G20" s="60">
        <v>1010000</v>
      </c>
      <c r="H20" s="60">
        <v>594980</v>
      </c>
      <c r="I20" s="60">
        <v>9536980</v>
      </c>
      <c r="J20" s="60">
        <v>9296000</v>
      </c>
      <c r="K20" s="60">
        <v>594980</v>
      </c>
      <c r="L20" s="60">
        <v>0</v>
      </c>
      <c r="M20" s="60">
        <v>9890980</v>
      </c>
      <c r="N20" s="60">
        <v>0</v>
      </c>
      <c r="O20" s="60">
        <v>0</v>
      </c>
      <c r="P20" s="60">
        <v>0</v>
      </c>
      <c r="Q20" s="60">
        <v>0</v>
      </c>
      <c r="R20" s="60">
        <v>7956000</v>
      </c>
      <c r="S20" s="60">
        <v>0</v>
      </c>
      <c r="T20" s="60">
        <v>27003697</v>
      </c>
      <c r="U20" s="60">
        <v>34959697</v>
      </c>
      <c r="V20" s="60">
        <v>54387657</v>
      </c>
      <c r="W20" s="60">
        <v>62773000</v>
      </c>
      <c r="X20" s="60">
        <v>-8385343</v>
      </c>
      <c r="Y20" s="61">
        <v>-13.36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-40506621</v>
      </c>
      <c r="C22" s="86">
        <f>SUM(C19:C21)</f>
        <v>0</v>
      </c>
      <c r="D22" s="87">
        <f aca="true" t="shared" si="3" ref="D22:Z22">SUM(D19:D21)</f>
        <v>59929299</v>
      </c>
      <c r="E22" s="88">
        <f t="shared" si="3"/>
        <v>-33644141</v>
      </c>
      <c r="F22" s="88">
        <f t="shared" si="3"/>
        <v>-26327788</v>
      </c>
      <c r="G22" s="88">
        <f t="shared" si="3"/>
        <v>-3013486</v>
      </c>
      <c r="H22" s="88">
        <f t="shared" si="3"/>
        <v>2509161</v>
      </c>
      <c r="I22" s="88">
        <f t="shared" si="3"/>
        <v>-26832113</v>
      </c>
      <c r="J22" s="88">
        <f t="shared" si="3"/>
        <v>3884872</v>
      </c>
      <c r="K22" s="88">
        <f t="shared" si="3"/>
        <v>22772619</v>
      </c>
      <c r="L22" s="88">
        <f t="shared" si="3"/>
        <v>-19116018</v>
      </c>
      <c r="M22" s="88">
        <f t="shared" si="3"/>
        <v>7541473</v>
      </c>
      <c r="N22" s="88">
        <f t="shared" si="3"/>
        <v>-2293233</v>
      </c>
      <c r="O22" s="88">
        <f t="shared" si="3"/>
        <v>3230614</v>
      </c>
      <c r="P22" s="88">
        <f t="shared" si="3"/>
        <v>19514587</v>
      </c>
      <c r="Q22" s="88">
        <f t="shared" si="3"/>
        <v>20451968</v>
      </c>
      <c r="R22" s="88">
        <f t="shared" si="3"/>
        <v>8113900</v>
      </c>
      <c r="S22" s="88">
        <f t="shared" si="3"/>
        <v>-9815212</v>
      </c>
      <c r="T22" s="88">
        <f t="shared" si="3"/>
        <v>-9161949</v>
      </c>
      <c r="U22" s="88">
        <f t="shared" si="3"/>
        <v>-10863261</v>
      </c>
      <c r="V22" s="88">
        <f t="shared" si="3"/>
        <v>-9701933</v>
      </c>
      <c r="W22" s="88">
        <f t="shared" si="3"/>
        <v>59928990</v>
      </c>
      <c r="X22" s="88">
        <f t="shared" si="3"/>
        <v>-69630923</v>
      </c>
      <c r="Y22" s="89">
        <f>+IF(W22&lt;&gt;0,(X22/W22)*100,0)</f>
        <v>-116.18904807172623</v>
      </c>
      <c r="Z22" s="90">
        <f t="shared" si="3"/>
        <v>-33644141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-40506621</v>
      </c>
      <c r="C24" s="75">
        <f>SUM(C22:C23)</f>
        <v>0</v>
      </c>
      <c r="D24" s="76">
        <f aca="true" t="shared" si="4" ref="D24:Z24">SUM(D22:D23)</f>
        <v>59929299</v>
      </c>
      <c r="E24" s="77">
        <f t="shared" si="4"/>
        <v>-33644141</v>
      </c>
      <c r="F24" s="77">
        <f t="shared" si="4"/>
        <v>-26327788</v>
      </c>
      <c r="G24" s="77">
        <f t="shared" si="4"/>
        <v>-3013486</v>
      </c>
      <c r="H24" s="77">
        <f t="shared" si="4"/>
        <v>2509161</v>
      </c>
      <c r="I24" s="77">
        <f t="shared" si="4"/>
        <v>-26832113</v>
      </c>
      <c r="J24" s="77">
        <f t="shared" si="4"/>
        <v>3884872</v>
      </c>
      <c r="K24" s="77">
        <f t="shared" si="4"/>
        <v>22772619</v>
      </c>
      <c r="L24" s="77">
        <f t="shared" si="4"/>
        <v>-19116018</v>
      </c>
      <c r="M24" s="77">
        <f t="shared" si="4"/>
        <v>7541473</v>
      </c>
      <c r="N24" s="77">
        <f t="shared" si="4"/>
        <v>-2293233</v>
      </c>
      <c r="O24" s="77">
        <f t="shared" si="4"/>
        <v>3230614</v>
      </c>
      <c r="P24" s="77">
        <f t="shared" si="4"/>
        <v>19514587</v>
      </c>
      <c r="Q24" s="77">
        <f t="shared" si="4"/>
        <v>20451968</v>
      </c>
      <c r="R24" s="77">
        <f t="shared" si="4"/>
        <v>8113900</v>
      </c>
      <c r="S24" s="77">
        <f t="shared" si="4"/>
        <v>-9815212</v>
      </c>
      <c r="T24" s="77">
        <f t="shared" si="4"/>
        <v>-9161949</v>
      </c>
      <c r="U24" s="77">
        <f t="shared" si="4"/>
        <v>-10863261</v>
      </c>
      <c r="V24" s="77">
        <f t="shared" si="4"/>
        <v>-9701933</v>
      </c>
      <c r="W24" s="77">
        <f t="shared" si="4"/>
        <v>59928990</v>
      </c>
      <c r="X24" s="77">
        <f t="shared" si="4"/>
        <v>-69630923</v>
      </c>
      <c r="Y24" s="78">
        <f>+IF(W24&lt;&gt;0,(X24/W24)*100,0)</f>
        <v>-116.18904807172623</v>
      </c>
      <c r="Z24" s="79">
        <f t="shared" si="4"/>
        <v>-33644141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50984400</v>
      </c>
      <c r="C27" s="22">
        <v>0</v>
      </c>
      <c r="D27" s="99">
        <v>67597000</v>
      </c>
      <c r="E27" s="100">
        <v>67767000</v>
      </c>
      <c r="F27" s="100">
        <v>3869321</v>
      </c>
      <c r="G27" s="100">
        <v>2451555</v>
      </c>
      <c r="H27" s="100">
        <v>498764</v>
      </c>
      <c r="I27" s="100">
        <v>6819640</v>
      </c>
      <c r="J27" s="100">
        <v>3095053</v>
      </c>
      <c r="K27" s="100">
        <v>2706130</v>
      </c>
      <c r="L27" s="100">
        <v>2182562</v>
      </c>
      <c r="M27" s="100">
        <v>7983745</v>
      </c>
      <c r="N27" s="100">
        <v>1156294</v>
      </c>
      <c r="O27" s="100">
        <v>1600349</v>
      </c>
      <c r="P27" s="100">
        <v>1835521</v>
      </c>
      <c r="Q27" s="100">
        <v>4592164</v>
      </c>
      <c r="R27" s="100">
        <v>2617520</v>
      </c>
      <c r="S27" s="100">
        <v>2628982</v>
      </c>
      <c r="T27" s="100">
        <v>3388086</v>
      </c>
      <c r="U27" s="100">
        <v>8634588</v>
      </c>
      <c r="V27" s="100">
        <v>28030137</v>
      </c>
      <c r="W27" s="100">
        <v>67767000</v>
      </c>
      <c r="X27" s="100">
        <v>-39736863</v>
      </c>
      <c r="Y27" s="101">
        <v>-58.64</v>
      </c>
      <c r="Z27" s="102">
        <v>67767000</v>
      </c>
    </row>
    <row r="28" spans="1:26" ht="13.5">
      <c r="A28" s="103" t="s">
        <v>46</v>
      </c>
      <c r="B28" s="19">
        <v>26571999</v>
      </c>
      <c r="C28" s="19">
        <v>0</v>
      </c>
      <c r="D28" s="59">
        <v>62773000</v>
      </c>
      <c r="E28" s="60">
        <v>62773000</v>
      </c>
      <c r="F28" s="60">
        <v>3771647</v>
      </c>
      <c r="G28" s="60">
        <v>2328627</v>
      </c>
      <c r="H28" s="60">
        <v>400326</v>
      </c>
      <c r="I28" s="60">
        <v>6500600</v>
      </c>
      <c r="J28" s="60">
        <v>2941855</v>
      </c>
      <c r="K28" s="60">
        <v>1187414</v>
      </c>
      <c r="L28" s="60">
        <v>1691143</v>
      </c>
      <c r="M28" s="60">
        <v>5820412</v>
      </c>
      <c r="N28" s="60">
        <v>1037989</v>
      </c>
      <c r="O28" s="60">
        <v>1524017</v>
      </c>
      <c r="P28" s="60">
        <v>1646560</v>
      </c>
      <c r="Q28" s="60">
        <v>4208566</v>
      </c>
      <c r="R28" s="60">
        <v>2510709</v>
      </c>
      <c r="S28" s="60">
        <v>2455773</v>
      </c>
      <c r="T28" s="60">
        <v>3136946</v>
      </c>
      <c r="U28" s="60">
        <v>8103428</v>
      </c>
      <c r="V28" s="60">
        <v>24633006</v>
      </c>
      <c r="W28" s="60">
        <v>62773000</v>
      </c>
      <c r="X28" s="60">
        <v>-38139994</v>
      </c>
      <c r="Y28" s="61">
        <v>-60.76</v>
      </c>
      <c r="Z28" s="62">
        <v>62773000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24412401</v>
      </c>
      <c r="C31" s="19">
        <v>0</v>
      </c>
      <c r="D31" s="59">
        <v>4824000</v>
      </c>
      <c r="E31" s="60">
        <v>4994000</v>
      </c>
      <c r="F31" s="60">
        <v>97674</v>
      </c>
      <c r="G31" s="60">
        <v>122928</v>
      </c>
      <c r="H31" s="60">
        <v>98438</v>
      </c>
      <c r="I31" s="60">
        <v>319040</v>
      </c>
      <c r="J31" s="60">
        <v>153198</v>
      </c>
      <c r="K31" s="60">
        <v>1518716</v>
      </c>
      <c r="L31" s="60">
        <v>491419</v>
      </c>
      <c r="M31" s="60">
        <v>2163333</v>
      </c>
      <c r="N31" s="60">
        <v>118305</v>
      </c>
      <c r="O31" s="60">
        <v>76332</v>
      </c>
      <c r="P31" s="60">
        <v>188961</v>
      </c>
      <c r="Q31" s="60">
        <v>383598</v>
      </c>
      <c r="R31" s="60">
        <v>106811</v>
      </c>
      <c r="S31" s="60">
        <v>173209</v>
      </c>
      <c r="T31" s="60">
        <v>251140</v>
      </c>
      <c r="U31" s="60">
        <v>531160</v>
      </c>
      <c r="V31" s="60">
        <v>3397131</v>
      </c>
      <c r="W31" s="60">
        <v>4994000</v>
      </c>
      <c r="X31" s="60">
        <v>-1596869</v>
      </c>
      <c r="Y31" s="61">
        <v>-31.98</v>
      </c>
      <c r="Z31" s="62">
        <v>4994000</v>
      </c>
    </row>
    <row r="32" spans="1:26" ht="13.5">
      <c r="A32" s="70" t="s">
        <v>54</v>
      </c>
      <c r="B32" s="22">
        <f>SUM(B28:B31)</f>
        <v>50984400</v>
      </c>
      <c r="C32" s="22">
        <f>SUM(C28:C31)</f>
        <v>0</v>
      </c>
      <c r="D32" s="99">
        <f aca="true" t="shared" si="5" ref="D32:Z32">SUM(D28:D31)</f>
        <v>67597000</v>
      </c>
      <c r="E32" s="100">
        <f t="shared" si="5"/>
        <v>67767000</v>
      </c>
      <c r="F32" s="100">
        <f t="shared" si="5"/>
        <v>3869321</v>
      </c>
      <c r="G32" s="100">
        <f t="shared" si="5"/>
        <v>2451555</v>
      </c>
      <c r="H32" s="100">
        <f t="shared" si="5"/>
        <v>498764</v>
      </c>
      <c r="I32" s="100">
        <f t="shared" si="5"/>
        <v>6819640</v>
      </c>
      <c r="J32" s="100">
        <f t="shared" si="5"/>
        <v>3095053</v>
      </c>
      <c r="K32" s="100">
        <f t="shared" si="5"/>
        <v>2706130</v>
      </c>
      <c r="L32" s="100">
        <f t="shared" si="5"/>
        <v>2182562</v>
      </c>
      <c r="M32" s="100">
        <f t="shared" si="5"/>
        <v>7983745</v>
      </c>
      <c r="N32" s="100">
        <f t="shared" si="5"/>
        <v>1156294</v>
      </c>
      <c r="O32" s="100">
        <f t="shared" si="5"/>
        <v>1600349</v>
      </c>
      <c r="P32" s="100">
        <f t="shared" si="5"/>
        <v>1835521</v>
      </c>
      <c r="Q32" s="100">
        <f t="shared" si="5"/>
        <v>4592164</v>
      </c>
      <c r="R32" s="100">
        <f t="shared" si="5"/>
        <v>2617520</v>
      </c>
      <c r="S32" s="100">
        <f t="shared" si="5"/>
        <v>2628982</v>
      </c>
      <c r="T32" s="100">
        <f t="shared" si="5"/>
        <v>3388086</v>
      </c>
      <c r="U32" s="100">
        <f t="shared" si="5"/>
        <v>8634588</v>
      </c>
      <c r="V32" s="100">
        <f t="shared" si="5"/>
        <v>28030137</v>
      </c>
      <c r="W32" s="100">
        <f t="shared" si="5"/>
        <v>67767000</v>
      </c>
      <c r="X32" s="100">
        <f t="shared" si="5"/>
        <v>-39736863</v>
      </c>
      <c r="Y32" s="101">
        <f>+IF(W32&lt;&gt;0,(X32/W32)*100,0)</f>
        <v>-58.637482845632825</v>
      </c>
      <c r="Z32" s="102">
        <f t="shared" si="5"/>
        <v>67767000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62274427</v>
      </c>
      <c r="C35" s="19">
        <v>0</v>
      </c>
      <c r="D35" s="59">
        <v>143742822</v>
      </c>
      <c r="E35" s="60">
        <v>62274327</v>
      </c>
      <c r="F35" s="60">
        <v>579537530</v>
      </c>
      <c r="G35" s="60">
        <v>319005762</v>
      </c>
      <c r="H35" s="60">
        <v>341707614</v>
      </c>
      <c r="I35" s="60">
        <v>341707614</v>
      </c>
      <c r="J35" s="60">
        <v>346261241</v>
      </c>
      <c r="K35" s="60">
        <v>364762438</v>
      </c>
      <c r="L35" s="60">
        <v>366766196</v>
      </c>
      <c r="M35" s="60">
        <v>366766196</v>
      </c>
      <c r="N35" s="60">
        <v>378966306</v>
      </c>
      <c r="O35" s="60">
        <v>368436912</v>
      </c>
      <c r="P35" s="60">
        <v>386505329</v>
      </c>
      <c r="Q35" s="60">
        <v>386505329</v>
      </c>
      <c r="R35" s="60">
        <v>398948133</v>
      </c>
      <c r="S35" s="60">
        <v>399522039</v>
      </c>
      <c r="T35" s="60">
        <v>397988292</v>
      </c>
      <c r="U35" s="60">
        <v>397988292</v>
      </c>
      <c r="V35" s="60">
        <v>397988292</v>
      </c>
      <c r="W35" s="60">
        <v>62274327</v>
      </c>
      <c r="X35" s="60">
        <v>335713965</v>
      </c>
      <c r="Y35" s="61">
        <v>539.09</v>
      </c>
      <c r="Z35" s="62">
        <v>62274327</v>
      </c>
    </row>
    <row r="36" spans="1:26" ht="13.5">
      <c r="A36" s="58" t="s">
        <v>57</v>
      </c>
      <c r="B36" s="19">
        <v>588233577</v>
      </c>
      <c r="C36" s="19">
        <v>0</v>
      </c>
      <c r="D36" s="59">
        <v>605697096</v>
      </c>
      <c r="E36" s="60">
        <v>588233577</v>
      </c>
      <c r="F36" s="60">
        <v>599096150</v>
      </c>
      <c r="G36" s="60">
        <v>547782600</v>
      </c>
      <c r="H36" s="60">
        <v>547782600</v>
      </c>
      <c r="I36" s="60">
        <v>547782600</v>
      </c>
      <c r="J36" s="60">
        <v>547782600</v>
      </c>
      <c r="K36" s="60">
        <v>574068573</v>
      </c>
      <c r="L36" s="60">
        <v>562491312</v>
      </c>
      <c r="M36" s="60">
        <v>562491312</v>
      </c>
      <c r="N36" s="60">
        <v>562491312</v>
      </c>
      <c r="O36" s="60">
        <v>562491312</v>
      </c>
      <c r="P36" s="60">
        <v>562491312</v>
      </c>
      <c r="Q36" s="60">
        <v>562491312</v>
      </c>
      <c r="R36" s="60">
        <v>562491312</v>
      </c>
      <c r="S36" s="60">
        <v>562491312</v>
      </c>
      <c r="T36" s="60">
        <v>562491312</v>
      </c>
      <c r="U36" s="60">
        <v>562491312</v>
      </c>
      <c r="V36" s="60">
        <v>562491312</v>
      </c>
      <c r="W36" s="60">
        <v>588233577</v>
      </c>
      <c r="X36" s="60">
        <v>-25742265</v>
      </c>
      <c r="Y36" s="61">
        <v>-4.38</v>
      </c>
      <c r="Z36" s="62">
        <v>588233577</v>
      </c>
    </row>
    <row r="37" spans="1:26" ht="13.5">
      <c r="A37" s="58" t="s">
        <v>58</v>
      </c>
      <c r="B37" s="19">
        <v>135065773</v>
      </c>
      <c r="C37" s="19">
        <v>0</v>
      </c>
      <c r="D37" s="59">
        <v>94799824</v>
      </c>
      <c r="E37" s="60">
        <v>135065773</v>
      </c>
      <c r="F37" s="60">
        <v>127865009</v>
      </c>
      <c r="G37" s="60">
        <v>127540210</v>
      </c>
      <c r="H37" s="60">
        <v>106664996</v>
      </c>
      <c r="I37" s="60">
        <v>106664996</v>
      </c>
      <c r="J37" s="60">
        <v>117725313</v>
      </c>
      <c r="K37" s="60">
        <v>145080112</v>
      </c>
      <c r="L37" s="60">
        <v>135859057</v>
      </c>
      <c r="M37" s="60">
        <v>135859057</v>
      </c>
      <c r="N37" s="60">
        <v>146659308</v>
      </c>
      <c r="O37" s="60">
        <v>147628262</v>
      </c>
      <c r="P37" s="60">
        <v>143416743</v>
      </c>
      <c r="Q37" s="60">
        <v>143416743</v>
      </c>
      <c r="R37" s="60">
        <v>144784021</v>
      </c>
      <c r="S37" s="60">
        <v>160622572</v>
      </c>
      <c r="T37" s="60">
        <v>164935009</v>
      </c>
      <c r="U37" s="60">
        <v>164935009</v>
      </c>
      <c r="V37" s="60">
        <v>164935009</v>
      </c>
      <c r="W37" s="60">
        <v>135065773</v>
      </c>
      <c r="X37" s="60">
        <v>29869236</v>
      </c>
      <c r="Y37" s="61">
        <v>22.11</v>
      </c>
      <c r="Z37" s="62">
        <v>135065773</v>
      </c>
    </row>
    <row r="38" spans="1:26" ht="13.5">
      <c r="A38" s="58" t="s">
        <v>59</v>
      </c>
      <c r="B38" s="19">
        <v>22667342</v>
      </c>
      <c r="C38" s="19">
        <v>0</v>
      </c>
      <c r="D38" s="59">
        <v>25291734</v>
      </c>
      <c r="E38" s="60">
        <v>22667342</v>
      </c>
      <c r="F38" s="60">
        <v>237280853</v>
      </c>
      <c r="G38" s="60">
        <v>305360324</v>
      </c>
      <c r="H38" s="60">
        <v>305968244</v>
      </c>
      <c r="I38" s="60">
        <v>305968244</v>
      </c>
      <c r="J38" s="60">
        <v>305624745</v>
      </c>
      <c r="K38" s="60">
        <v>253563722</v>
      </c>
      <c r="L38" s="60">
        <v>253468206</v>
      </c>
      <c r="M38" s="60">
        <v>253468206</v>
      </c>
      <c r="N38" s="60">
        <v>253276116</v>
      </c>
      <c r="O38" s="60">
        <v>253174368</v>
      </c>
      <c r="P38" s="60">
        <v>253072403</v>
      </c>
      <c r="Q38" s="60">
        <v>253072403</v>
      </c>
      <c r="R38" s="60">
        <v>252961633</v>
      </c>
      <c r="S38" s="60">
        <v>252854794</v>
      </c>
      <c r="T38" s="60">
        <v>253222376</v>
      </c>
      <c r="U38" s="60">
        <v>253222376</v>
      </c>
      <c r="V38" s="60">
        <v>253222376</v>
      </c>
      <c r="W38" s="60">
        <v>22667342</v>
      </c>
      <c r="X38" s="60">
        <v>230555034</v>
      </c>
      <c r="Y38" s="61">
        <v>1017.12</v>
      </c>
      <c r="Z38" s="62">
        <v>22667342</v>
      </c>
    </row>
    <row r="39" spans="1:26" ht="13.5">
      <c r="A39" s="58" t="s">
        <v>60</v>
      </c>
      <c r="B39" s="19">
        <v>492774889</v>
      </c>
      <c r="C39" s="19">
        <v>0</v>
      </c>
      <c r="D39" s="59">
        <v>629348360</v>
      </c>
      <c r="E39" s="60">
        <v>492774789</v>
      </c>
      <c r="F39" s="60">
        <v>813487818</v>
      </c>
      <c r="G39" s="60">
        <v>433887828</v>
      </c>
      <c r="H39" s="60">
        <v>476856974</v>
      </c>
      <c r="I39" s="60">
        <v>476856974</v>
      </c>
      <c r="J39" s="60">
        <v>470693783</v>
      </c>
      <c r="K39" s="60">
        <v>540187177</v>
      </c>
      <c r="L39" s="60">
        <v>539930245</v>
      </c>
      <c r="M39" s="60">
        <v>539930245</v>
      </c>
      <c r="N39" s="60">
        <v>541522194</v>
      </c>
      <c r="O39" s="60">
        <v>530125594</v>
      </c>
      <c r="P39" s="60">
        <v>552507495</v>
      </c>
      <c r="Q39" s="60">
        <v>552507495</v>
      </c>
      <c r="R39" s="60">
        <v>563693791</v>
      </c>
      <c r="S39" s="60">
        <v>548535985</v>
      </c>
      <c r="T39" s="60">
        <v>542322219</v>
      </c>
      <c r="U39" s="60">
        <v>542322219</v>
      </c>
      <c r="V39" s="60">
        <v>542322219</v>
      </c>
      <c r="W39" s="60">
        <v>492774789</v>
      </c>
      <c r="X39" s="60">
        <v>49547430</v>
      </c>
      <c r="Y39" s="61">
        <v>10.05</v>
      </c>
      <c r="Z39" s="62">
        <v>492774789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54044488</v>
      </c>
      <c r="C42" s="19">
        <v>0</v>
      </c>
      <c r="D42" s="59">
        <v>136747265</v>
      </c>
      <c r="E42" s="60">
        <v>139114947</v>
      </c>
      <c r="F42" s="60">
        <v>28952409</v>
      </c>
      <c r="G42" s="60">
        <v>-7432481</v>
      </c>
      <c r="H42" s="60">
        <v>-6164469</v>
      </c>
      <c r="I42" s="60">
        <v>15355459</v>
      </c>
      <c r="J42" s="60">
        <v>4762397</v>
      </c>
      <c r="K42" s="60">
        <v>23005162</v>
      </c>
      <c r="L42" s="60">
        <v>-13071084</v>
      </c>
      <c r="M42" s="60">
        <v>14696475</v>
      </c>
      <c r="N42" s="60">
        <v>-4356533</v>
      </c>
      <c r="O42" s="60">
        <v>-4627214</v>
      </c>
      <c r="P42" s="60">
        <v>17345224</v>
      </c>
      <c r="Q42" s="60">
        <v>8361477</v>
      </c>
      <c r="R42" s="60">
        <v>-5567200</v>
      </c>
      <c r="S42" s="60">
        <v>-5129444</v>
      </c>
      <c r="T42" s="60">
        <v>-10725328</v>
      </c>
      <c r="U42" s="60">
        <v>-21421972</v>
      </c>
      <c r="V42" s="60">
        <v>16991439</v>
      </c>
      <c r="W42" s="60">
        <v>139114947</v>
      </c>
      <c r="X42" s="60">
        <v>-122123508</v>
      </c>
      <c r="Y42" s="61">
        <v>-87.79</v>
      </c>
      <c r="Z42" s="62">
        <v>139114947</v>
      </c>
    </row>
    <row r="43" spans="1:26" ht="13.5">
      <c r="A43" s="58" t="s">
        <v>63</v>
      </c>
      <c r="B43" s="19">
        <v>-50014496</v>
      </c>
      <c r="C43" s="19">
        <v>0</v>
      </c>
      <c r="D43" s="59">
        <v>-67596884</v>
      </c>
      <c r="E43" s="60">
        <v>-67767000</v>
      </c>
      <c r="F43" s="60">
        <v>-21825157</v>
      </c>
      <c r="G43" s="60">
        <v>-4853369</v>
      </c>
      <c r="H43" s="60">
        <v>-921077</v>
      </c>
      <c r="I43" s="60">
        <v>-27599603</v>
      </c>
      <c r="J43" s="60">
        <v>-3095052</v>
      </c>
      <c r="K43" s="60">
        <v>-6996630</v>
      </c>
      <c r="L43" s="60">
        <v>-5731588</v>
      </c>
      <c r="M43" s="60">
        <v>-15823270</v>
      </c>
      <c r="N43" s="60">
        <v>-2870038</v>
      </c>
      <c r="O43" s="60">
        <v>-2652327</v>
      </c>
      <c r="P43" s="60">
        <v>-3113031</v>
      </c>
      <c r="Q43" s="60">
        <v>-8635396</v>
      </c>
      <c r="R43" s="60">
        <v>-4682888</v>
      </c>
      <c r="S43" s="60">
        <v>-4977900</v>
      </c>
      <c r="T43" s="60">
        <v>-3091689</v>
      </c>
      <c r="U43" s="60">
        <v>-12752477</v>
      </c>
      <c r="V43" s="60">
        <v>-64810746</v>
      </c>
      <c r="W43" s="60">
        <v>-67767000</v>
      </c>
      <c r="X43" s="60">
        <v>2956254</v>
      </c>
      <c r="Y43" s="61">
        <v>-4.36</v>
      </c>
      <c r="Z43" s="62">
        <v>-67767000</v>
      </c>
    </row>
    <row r="44" spans="1:26" ht="13.5">
      <c r="A44" s="58" t="s">
        <v>64</v>
      </c>
      <c r="B44" s="19">
        <v>-1348909</v>
      </c>
      <c r="C44" s="19">
        <v>0</v>
      </c>
      <c r="D44" s="59">
        <v>-8636326</v>
      </c>
      <c r="E44" s="60">
        <v>-8636631</v>
      </c>
      <c r="F44" s="60">
        <v>5900</v>
      </c>
      <c r="G44" s="60">
        <v>-95209</v>
      </c>
      <c r="H44" s="60">
        <v>8655</v>
      </c>
      <c r="I44" s="60">
        <v>-80654</v>
      </c>
      <c r="J44" s="60">
        <v>14394</v>
      </c>
      <c r="K44" s="60">
        <v>7867</v>
      </c>
      <c r="L44" s="60">
        <v>8262</v>
      </c>
      <c r="M44" s="60">
        <v>30523</v>
      </c>
      <c r="N44" s="60">
        <v>9047</v>
      </c>
      <c r="O44" s="60">
        <v>11014</v>
      </c>
      <c r="P44" s="60">
        <v>-310903</v>
      </c>
      <c r="Q44" s="60">
        <v>-290842</v>
      </c>
      <c r="R44" s="60">
        <v>12587</v>
      </c>
      <c r="S44" s="60">
        <v>9440</v>
      </c>
      <c r="T44" s="60">
        <v>16914</v>
      </c>
      <c r="U44" s="60">
        <v>38941</v>
      </c>
      <c r="V44" s="60">
        <v>-302032</v>
      </c>
      <c r="W44" s="60">
        <v>-8636631</v>
      </c>
      <c r="X44" s="60">
        <v>8334599</v>
      </c>
      <c r="Y44" s="61">
        <v>-96.5</v>
      </c>
      <c r="Z44" s="62">
        <v>-8636631</v>
      </c>
    </row>
    <row r="45" spans="1:26" ht="13.5">
      <c r="A45" s="70" t="s">
        <v>65</v>
      </c>
      <c r="B45" s="22">
        <v>1799777</v>
      </c>
      <c r="C45" s="22">
        <v>0</v>
      </c>
      <c r="D45" s="99">
        <v>147156055</v>
      </c>
      <c r="E45" s="100">
        <v>149353316</v>
      </c>
      <c r="F45" s="100">
        <v>93775152</v>
      </c>
      <c r="G45" s="100">
        <v>81394093</v>
      </c>
      <c r="H45" s="100">
        <v>74317202</v>
      </c>
      <c r="I45" s="100">
        <v>74317202</v>
      </c>
      <c r="J45" s="100">
        <v>75998941</v>
      </c>
      <c r="K45" s="100">
        <v>92015340</v>
      </c>
      <c r="L45" s="100">
        <v>73220930</v>
      </c>
      <c r="M45" s="100">
        <v>73220930</v>
      </c>
      <c r="N45" s="100">
        <v>66003406</v>
      </c>
      <c r="O45" s="100">
        <v>58734879</v>
      </c>
      <c r="P45" s="100">
        <v>72656169</v>
      </c>
      <c r="Q45" s="100">
        <v>66003406</v>
      </c>
      <c r="R45" s="100">
        <v>62418668</v>
      </c>
      <c r="S45" s="100">
        <v>52320764</v>
      </c>
      <c r="T45" s="100">
        <v>38520661</v>
      </c>
      <c r="U45" s="100">
        <v>38520661</v>
      </c>
      <c r="V45" s="100">
        <v>38520661</v>
      </c>
      <c r="W45" s="100">
        <v>149353316</v>
      </c>
      <c r="X45" s="100">
        <v>-110832655</v>
      </c>
      <c r="Y45" s="101">
        <v>-74.21</v>
      </c>
      <c r="Z45" s="102">
        <v>149353316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17796834</v>
      </c>
      <c r="C49" s="52">
        <v>0</v>
      </c>
      <c r="D49" s="129">
        <v>8797536</v>
      </c>
      <c r="E49" s="54">
        <v>8565956</v>
      </c>
      <c r="F49" s="54">
        <v>0</v>
      </c>
      <c r="G49" s="54">
        <v>0</v>
      </c>
      <c r="H49" s="54">
        <v>0</v>
      </c>
      <c r="I49" s="54">
        <v>8279379</v>
      </c>
      <c r="J49" s="54">
        <v>0</v>
      </c>
      <c r="K49" s="54">
        <v>0</v>
      </c>
      <c r="L49" s="54">
        <v>0</v>
      </c>
      <c r="M49" s="54">
        <v>8044937</v>
      </c>
      <c r="N49" s="54">
        <v>0</v>
      </c>
      <c r="O49" s="54">
        <v>0</v>
      </c>
      <c r="P49" s="54">
        <v>0</v>
      </c>
      <c r="Q49" s="54">
        <v>284370077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335854719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11905252</v>
      </c>
      <c r="C51" s="52">
        <v>0</v>
      </c>
      <c r="D51" s="129">
        <v>16982613</v>
      </c>
      <c r="E51" s="54">
        <v>2307513</v>
      </c>
      <c r="F51" s="54">
        <v>0</v>
      </c>
      <c r="G51" s="54">
        <v>0</v>
      </c>
      <c r="H51" s="54">
        <v>0</v>
      </c>
      <c r="I51" s="54">
        <v>1159210</v>
      </c>
      <c r="J51" s="54">
        <v>0</v>
      </c>
      <c r="K51" s="54">
        <v>0</v>
      </c>
      <c r="L51" s="54">
        <v>0</v>
      </c>
      <c r="M51" s="54">
        <v>89033684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121388272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47.65555570418773</v>
      </c>
      <c r="C58" s="5">
        <f>IF(C67=0,0,+(C76/C67)*100)</f>
        <v>0</v>
      </c>
      <c r="D58" s="6">
        <f aca="true" t="shared" si="6" ref="D58:Z58">IF(D67=0,0,+(D76/D67)*100)</f>
        <v>100.00104453918541</v>
      </c>
      <c r="E58" s="7">
        <f t="shared" si="6"/>
        <v>100</v>
      </c>
      <c r="F58" s="7">
        <f t="shared" si="6"/>
        <v>32.328101957441646</v>
      </c>
      <c r="G58" s="7">
        <f t="shared" si="6"/>
        <v>24.66078491025251</v>
      </c>
      <c r="H58" s="7">
        <f t="shared" si="6"/>
        <v>20.62516612066774</v>
      </c>
      <c r="I58" s="7">
        <f t="shared" si="6"/>
        <v>25.591616215063606</v>
      </c>
      <c r="J58" s="7">
        <f t="shared" si="6"/>
        <v>32.151904512750605</v>
      </c>
      <c r="K58" s="7">
        <f t="shared" si="6"/>
        <v>26.22977513747732</v>
      </c>
      <c r="L58" s="7">
        <f t="shared" si="6"/>
        <v>29.522198707532816</v>
      </c>
      <c r="M58" s="7">
        <f t="shared" si="6"/>
        <v>29.73214744787026</v>
      </c>
      <c r="N58" s="7">
        <f t="shared" si="6"/>
        <v>12.639125604802157</v>
      </c>
      <c r="O58" s="7">
        <f t="shared" si="6"/>
        <v>29.04466401684112</v>
      </c>
      <c r="P58" s="7">
        <f t="shared" si="6"/>
        <v>16.088631292229643</v>
      </c>
      <c r="Q58" s="7">
        <f t="shared" si="6"/>
        <v>19.13381965278691</v>
      </c>
      <c r="R58" s="7">
        <f t="shared" si="6"/>
        <v>31.303893510577595</v>
      </c>
      <c r="S58" s="7">
        <f t="shared" si="6"/>
        <v>36.01627173731599</v>
      </c>
      <c r="T58" s="7">
        <f t="shared" si="6"/>
        <v>26.119584757644343</v>
      </c>
      <c r="U58" s="7">
        <f t="shared" si="6"/>
        <v>30.088719917546964</v>
      </c>
      <c r="V58" s="7">
        <f t="shared" si="6"/>
        <v>26.28962505315159</v>
      </c>
      <c r="W58" s="7">
        <f t="shared" si="6"/>
        <v>106.09069762538009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85.8980672913817</v>
      </c>
      <c r="C59" s="9">
        <f t="shared" si="7"/>
        <v>0</v>
      </c>
      <c r="D59" s="2">
        <f t="shared" si="7"/>
        <v>100.00171845000278</v>
      </c>
      <c r="E59" s="10">
        <f t="shared" si="7"/>
        <v>100</v>
      </c>
      <c r="F59" s="10">
        <f t="shared" si="7"/>
        <v>22.734927554083942</v>
      </c>
      <c r="G59" s="10">
        <f t="shared" si="7"/>
        <v>23.24104744639857</v>
      </c>
      <c r="H59" s="10">
        <f t="shared" si="7"/>
        <v>62.828990178000886</v>
      </c>
      <c r="I59" s="10">
        <f t="shared" si="7"/>
        <v>34.037643205524134</v>
      </c>
      <c r="J59" s="10">
        <f t="shared" si="7"/>
        <v>31.40259616825744</v>
      </c>
      <c r="K59" s="10">
        <f t="shared" si="7"/>
        <v>28.393939554480514</v>
      </c>
      <c r="L59" s="10">
        <f t="shared" si="7"/>
        <v>19.97492880678629</v>
      </c>
      <c r="M59" s="10">
        <f t="shared" si="7"/>
        <v>26.583593579986974</v>
      </c>
      <c r="N59" s="10">
        <f t="shared" si="7"/>
        <v>22.421908047874044</v>
      </c>
      <c r="O59" s="10">
        <f t="shared" si="7"/>
        <v>31.496102028928025</v>
      </c>
      <c r="P59" s="10">
        <f t="shared" si="7"/>
        <v>22.28411115434235</v>
      </c>
      <c r="Q59" s="10">
        <f t="shared" si="7"/>
        <v>25.423305504734518</v>
      </c>
      <c r="R59" s="10">
        <f t="shared" si="7"/>
        <v>57.12525330173223</v>
      </c>
      <c r="S59" s="10">
        <f t="shared" si="7"/>
        <v>28.450497569399374</v>
      </c>
      <c r="T59" s="10">
        <f t="shared" si="7"/>
        <v>76.42029449851148</v>
      </c>
      <c r="U59" s="10">
        <f t="shared" si="7"/>
        <v>54.67242492396477</v>
      </c>
      <c r="V59" s="10">
        <f t="shared" si="7"/>
        <v>35.324493325000056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50.851624546883144</v>
      </c>
      <c r="C60" s="12">
        <f t="shared" si="7"/>
        <v>0</v>
      </c>
      <c r="D60" s="3">
        <f t="shared" si="7"/>
        <v>100.00090012472258</v>
      </c>
      <c r="E60" s="13">
        <f t="shared" si="7"/>
        <v>100</v>
      </c>
      <c r="F60" s="13">
        <f t="shared" si="7"/>
        <v>39.24026291440935</v>
      </c>
      <c r="G60" s="13">
        <f t="shared" si="7"/>
        <v>29.173037034588052</v>
      </c>
      <c r="H60" s="13">
        <f t="shared" si="7"/>
        <v>18.912872472522857</v>
      </c>
      <c r="I60" s="13">
        <f t="shared" si="7"/>
        <v>28.12031608736163</v>
      </c>
      <c r="J60" s="13">
        <f t="shared" si="7"/>
        <v>35.79611765459355</v>
      </c>
      <c r="K60" s="13">
        <f t="shared" si="7"/>
        <v>29.94789020451776</v>
      </c>
      <c r="L60" s="13">
        <f t="shared" si="7"/>
        <v>38.15790480565531</v>
      </c>
      <c r="M60" s="13">
        <f t="shared" si="7"/>
        <v>34.67533895745581</v>
      </c>
      <c r="N60" s="13">
        <f t="shared" si="7"/>
        <v>13.339781015476463</v>
      </c>
      <c r="O60" s="13">
        <f t="shared" si="7"/>
        <v>33.751680205846554</v>
      </c>
      <c r="P60" s="13">
        <f t="shared" si="7"/>
        <v>16.3409311328259</v>
      </c>
      <c r="Q60" s="13">
        <f t="shared" si="7"/>
        <v>20.797433985244012</v>
      </c>
      <c r="R60" s="13">
        <f t="shared" si="7"/>
        <v>33.98739168971295</v>
      </c>
      <c r="S60" s="13">
        <f t="shared" si="7"/>
        <v>37.839768337453805</v>
      </c>
      <c r="T60" s="13">
        <f t="shared" si="7"/>
        <v>35.6100853450693</v>
      </c>
      <c r="U60" s="13">
        <f t="shared" si="7"/>
        <v>35.77612795696681</v>
      </c>
      <c r="V60" s="13">
        <f t="shared" si="7"/>
        <v>29.871684621571887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50.85162435196408</v>
      </c>
      <c r="C61" s="12">
        <f t="shared" si="7"/>
        <v>0</v>
      </c>
      <c r="D61" s="3">
        <f t="shared" si="7"/>
        <v>100.00088639948814</v>
      </c>
      <c r="E61" s="13">
        <f t="shared" si="7"/>
        <v>100</v>
      </c>
      <c r="F61" s="13">
        <f t="shared" si="7"/>
        <v>143.06294943153748</v>
      </c>
      <c r="G61" s="13">
        <f t="shared" si="7"/>
        <v>117.07252603345539</v>
      </c>
      <c r="H61" s="13">
        <f t="shared" si="7"/>
        <v>25.107758467674945</v>
      </c>
      <c r="I61" s="13">
        <f t="shared" si="7"/>
        <v>65.53710125820412</v>
      </c>
      <c r="J61" s="13">
        <f t="shared" si="7"/>
        <v>154.56519857670773</v>
      </c>
      <c r="K61" s="13">
        <f t="shared" si="7"/>
        <v>51.77196829577954</v>
      </c>
      <c r="L61" s="13">
        <f t="shared" si="7"/>
        <v>137.37857075468386</v>
      </c>
      <c r="M61" s="13">
        <f t="shared" si="7"/>
        <v>101.20271024360423</v>
      </c>
      <c r="N61" s="13">
        <f t="shared" si="7"/>
        <v>25.189601059532578</v>
      </c>
      <c r="O61" s="13">
        <f t="shared" si="7"/>
        <v>97.35929041985636</v>
      </c>
      <c r="P61" s="13">
        <f t="shared" si="7"/>
        <v>33.44240002231088</v>
      </c>
      <c r="Q61" s="13">
        <f t="shared" si="7"/>
        <v>50.23903032946525</v>
      </c>
      <c r="R61" s="13">
        <f t="shared" si="7"/>
        <v>82.97984684762982</v>
      </c>
      <c r="S61" s="13">
        <f t="shared" si="7"/>
        <v>87.11276742294834</v>
      </c>
      <c r="T61" s="13">
        <f t="shared" si="7"/>
        <v>45.691989217742076</v>
      </c>
      <c r="U61" s="13">
        <f t="shared" si="7"/>
        <v>64.84661169863418</v>
      </c>
      <c r="V61" s="13">
        <f t="shared" si="7"/>
        <v>69.10763602271975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50.851624199250146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17.76669497439763</v>
      </c>
      <c r="G62" s="13">
        <f t="shared" si="7"/>
        <v>15.423665044872962</v>
      </c>
      <c r="H62" s="13">
        <f t="shared" si="7"/>
        <v>16.624107474388396</v>
      </c>
      <c r="I62" s="13">
        <f t="shared" si="7"/>
        <v>16.616887106100027</v>
      </c>
      <c r="J62" s="13">
        <f t="shared" si="7"/>
        <v>26.23776007455647</v>
      </c>
      <c r="K62" s="13">
        <f t="shared" si="7"/>
        <v>18.490222589898448</v>
      </c>
      <c r="L62" s="13">
        <f t="shared" si="7"/>
        <v>17.719298245614034</v>
      </c>
      <c r="M62" s="13">
        <f t="shared" si="7"/>
        <v>21.120233348434112</v>
      </c>
      <c r="N62" s="13">
        <f t="shared" si="7"/>
        <v>8.299241217812947</v>
      </c>
      <c r="O62" s="13">
        <f t="shared" si="7"/>
        <v>15.917132869793566</v>
      </c>
      <c r="P62" s="13">
        <f t="shared" si="7"/>
        <v>10.835823015553608</v>
      </c>
      <c r="Q62" s="13">
        <f t="shared" si="7"/>
        <v>11.473697591706125</v>
      </c>
      <c r="R62" s="13">
        <f t="shared" si="7"/>
        <v>18.282834693185727</v>
      </c>
      <c r="S62" s="13">
        <f t="shared" si="7"/>
        <v>27.082326018221544</v>
      </c>
      <c r="T62" s="13">
        <f t="shared" si="7"/>
        <v>20.107793710140726</v>
      </c>
      <c r="U62" s="13">
        <f t="shared" si="7"/>
        <v>21.624979613807398</v>
      </c>
      <c r="V62" s="13">
        <f t="shared" si="7"/>
        <v>17.459539073546466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50.851621478808596</v>
      </c>
      <c r="C63" s="12">
        <f t="shared" si="7"/>
        <v>0</v>
      </c>
      <c r="D63" s="3">
        <f t="shared" si="7"/>
        <v>100.00170197026885</v>
      </c>
      <c r="E63" s="13">
        <f t="shared" si="7"/>
        <v>100</v>
      </c>
      <c r="F63" s="13">
        <f t="shared" si="7"/>
        <v>14.936248307548174</v>
      </c>
      <c r="G63" s="13">
        <f t="shared" si="7"/>
        <v>12.376299623319307</v>
      </c>
      <c r="H63" s="13">
        <f t="shared" si="7"/>
        <v>12.48920079952424</v>
      </c>
      <c r="I63" s="13">
        <f t="shared" si="7"/>
        <v>13.206466104382434</v>
      </c>
      <c r="J63" s="13">
        <f t="shared" si="7"/>
        <v>9.717173955390752</v>
      </c>
      <c r="K63" s="13">
        <f t="shared" si="7"/>
        <v>15.14127187366624</v>
      </c>
      <c r="L63" s="13">
        <f t="shared" si="7"/>
        <v>33.225073927095885</v>
      </c>
      <c r="M63" s="13">
        <f t="shared" si="7"/>
        <v>14.060996188575913</v>
      </c>
      <c r="N63" s="13">
        <f t="shared" si="7"/>
        <v>9.317170209372245</v>
      </c>
      <c r="O63" s="13">
        <f t="shared" si="7"/>
        <v>12.273867494385676</v>
      </c>
      <c r="P63" s="13">
        <f t="shared" si="7"/>
        <v>11.410154674777308</v>
      </c>
      <c r="Q63" s="13">
        <f t="shared" si="7"/>
        <v>10.943992881287746</v>
      </c>
      <c r="R63" s="13">
        <f t="shared" si="7"/>
        <v>26.074092234215712</v>
      </c>
      <c r="S63" s="13">
        <f t="shared" si="7"/>
        <v>23.664141786519217</v>
      </c>
      <c r="T63" s="13">
        <f t="shared" si="7"/>
        <v>49.18949036360129</v>
      </c>
      <c r="U63" s="13">
        <f t="shared" si="7"/>
        <v>32.1323284064349</v>
      </c>
      <c r="V63" s="13">
        <f t="shared" si="7"/>
        <v>17.00852038561875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50.85162928906096</v>
      </c>
      <c r="C64" s="12">
        <f t="shared" si="7"/>
        <v>0</v>
      </c>
      <c r="D64" s="3">
        <f t="shared" si="7"/>
        <v>100.0019055364005</v>
      </c>
      <c r="E64" s="13">
        <f t="shared" si="7"/>
        <v>100</v>
      </c>
      <c r="F64" s="13">
        <f t="shared" si="7"/>
        <v>12.986223924780994</v>
      </c>
      <c r="G64" s="13">
        <f t="shared" si="7"/>
        <v>11.710022036983808</v>
      </c>
      <c r="H64" s="13">
        <f t="shared" si="7"/>
        <v>13.737312640221777</v>
      </c>
      <c r="I64" s="13">
        <f t="shared" si="7"/>
        <v>12.81107643528537</v>
      </c>
      <c r="J64" s="13">
        <f t="shared" si="7"/>
        <v>14.379265169127702</v>
      </c>
      <c r="K64" s="13">
        <f t="shared" si="7"/>
        <v>18.727399898133694</v>
      </c>
      <c r="L64" s="13">
        <f t="shared" si="7"/>
        <v>11.576784364606823</v>
      </c>
      <c r="M64" s="13">
        <f t="shared" si="7"/>
        <v>14.397845218638123</v>
      </c>
      <c r="N64" s="13">
        <f t="shared" si="7"/>
        <v>12.233091959507334</v>
      </c>
      <c r="O64" s="13">
        <f t="shared" si="7"/>
        <v>13.055544944034839</v>
      </c>
      <c r="P64" s="13">
        <f t="shared" si="7"/>
        <v>11.545381354736277</v>
      </c>
      <c r="Q64" s="13">
        <f t="shared" si="7"/>
        <v>12.278459654183955</v>
      </c>
      <c r="R64" s="13">
        <f t="shared" si="7"/>
        <v>14.672749167155263</v>
      </c>
      <c r="S64" s="13">
        <f t="shared" si="7"/>
        <v>14.644128198881198</v>
      </c>
      <c r="T64" s="13">
        <f t="shared" si="7"/>
        <v>29.93920716981092</v>
      </c>
      <c r="U64" s="13">
        <f t="shared" si="7"/>
        <v>19.4340654303418</v>
      </c>
      <c r="V64" s="13">
        <f t="shared" si="7"/>
        <v>14.708060865719935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100.00170833333333</v>
      </c>
      <c r="E66" s="16">
        <f t="shared" si="7"/>
        <v>100</v>
      </c>
      <c r="F66" s="16">
        <f t="shared" si="7"/>
        <v>2.2662193617811943</v>
      </c>
      <c r="G66" s="16">
        <f t="shared" si="7"/>
        <v>1.4431030328987875</v>
      </c>
      <c r="H66" s="16">
        <f t="shared" si="7"/>
        <v>2.960345105661903</v>
      </c>
      <c r="I66" s="16">
        <f t="shared" si="7"/>
        <v>2.227914723589913</v>
      </c>
      <c r="J66" s="16">
        <f t="shared" si="7"/>
        <v>2.0791783918017717</v>
      </c>
      <c r="K66" s="16">
        <f t="shared" si="7"/>
        <v>3.1620033633916274</v>
      </c>
      <c r="L66" s="16">
        <f t="shared" si="7"/>
        <v>1.1878626905809047</v>
      </c>
      <c r="M66" s="16">
        <f t="shared" si="7"/>
        <v>2.087750307252016</v>
      </c>
      <c r="N66" s="16">
        <f t="shared" si="7"/>
        <v>1.4262740879203402</v>
      </c>
      <c r="O66" s="16">
        <f t="shared" si="7"/>
        <v>2.749533957358392</v>
      </c>
      <c r="P66" s="16">
        <f t="shared" si="7"/>
        <v>3.7555123159633155</v>
      </c>
      <c r="Q66" s="16">
        <f t="shared" si="7"/>
        <v>2.4105846741209698</v>
      </c>
      <c r="R66" s="16">
        <f t="shared" si="7"/>
        <v>1.6744315648182257</v>
      </c>
      <c r="S66" s="16">
        <f t="shared" si="7"/>
        <v>12.974804585977267</v>
      </c>
      <c r="T66" s="16">
        <f t="shared" si="7"/>
        <v>1.3919525293467987</v>
      </c>
      <c r="U66" s="16">
        <f t="shared" si="7"/>
        <v>1.8828030811339713</v>
      </c>
      <c r="V66" s="16">
        <f t="shared" si="7"/>
        <v>2.0936122174288356</v>
      </c>
      <c r="W66" s="16">
        <f t="shared" si="7"/>
        <v>188.14513333333335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145100931</v>
      </c>
      <c r="C67" s="24"/>
      <c r="D67" s="25">
        <v>173665098</v>
      </c>
      <c r="E67" s="26">
        <v>184242514</v>
      </c>
      <c r="F67" s="26">
        <v>14580358</v>
      </c>
      <c r="G67" s="26">
        <v>13279480</v>
      </c>
      <c r="H67" s="26">
        <v>17287885</v>
      </c>
      <c r="I67" s="26">
        <v>45147723</v>
      </c>
      <c r="J67" s="26">
        <v>19890153</v>
      </c>
      <c r="K67" s="26">
        <v>13043970</v>
      </c>
      <c r="L67" s="26">
        <v>11643313</v>
      </c>
      <c r="M67" s="26">
        <v>44577436</v>
      </c>
      <c r="N67" s="26">
        <v>16166237</v>
      </c>
      <c r="O67" s="26">
        <v>14655556</v>
      </c>
      <c r="P67" s="26">
        <v>13218943</v>
      </c>
      <c r="Q67" s="26">
        <v>44040736</v>
      </c>
      <c r="R67" s="26">
        <v>14839333</v>
      </c>
      <c r="S67" s="26">
        <v>12622131</v>
      </c>
      <c r="T67" s="26">
        <v>23393182</v>
      </c>
      <c r="U67" s="26">
        <v>50854646</v>
      </c>
      <c r="V67" s="26">
        <v>184620541</v>
      </c>
      <c r="W67" s="26">
        <v>173665098</v>
      </c>
      <c r="X67" s="26"/>
      <c r="Y67" s="25"/>
      <c r="Z67" s="27">
        <v>184242514</v>
      </c>
    </row>
    <row r="68" spans="1:26" ht="13.5" hidden="1">
      <c r="A68" s="37" t="s">
        <v>31</v>
      </c>
      <c r="B68" s="19">
        <v>16038993</v>
      </c>
      <c r="C68" s="19"/>
      <c r="D68" s="20">
        <v>18796008</v>
      </c>
      <c r="E68" s="21">
        <v>18796008</v>
      </c>
      <c r="F68" s="21">
        <v>2175692</v>
      </c>
      <c r="G68" s="21">
        <v>1369693</v>
      </c>
      <c r="H68" s="21">
        <v>1367746</v>
      </c>
      <c r="I68" s="21">
        <v>4913131</v>
      </c>
      <c r="J68" s="21">
        <v>1367785</v>
      </c>
      <c r="K68" s="21">
        <v>1321289</v>
      </c>
      <c r="L68" s="21">
        <v>1359329</v>
      </c>
      <c r="M68" s="21">
        <v>4048403</v>
      </c>
      <c r="N68" s="21">
        <v>1345113</v>
      </c>
      <c r="O68" s="21">
        <v>1371611</v>
      </c>
      <c r="P68" s="21">
        <v>1367324</v>
      </c>
      <c r="Q68" s="21">
        <v>4084048</v>
      </c>
      <c r="R68" s="21">
        <v>1376323</v>
      </c>
      <c r="S68" s="21">
        <v>1371266</v>
      </c>
      <c r="T68" s="21">
        <v>1498140</v>
      </c>
      <c r="U68" s="21">
        <v>4245729</v>
      </c>
      <c r="V68" s="21">
        <v>17291311</v>
      </c>
      <c r="W68" s="21">
        <v>18796008</v>
      </c>
      <c r="X68" s="21"/>
      <c r="Y68" s="20"/>
      <c r="Z68" s="23">
        <v>18796008</v>
      </c>
    </row>
    <row r="69" spans="1:26" ht="13.5" hidden="1">
      <c r="A69" s="38" t="s">
        <v>32</v>
      </c>
      <c r="B69" s="19">
        <v>108888301</v>
      </c>
      <c r="C69" s="19"/>
      <c r="D69" s="20">
        <v>142869090</v>
      </c>
      <c r="E69" s="21">
        <v>142869090</v>
      </c>
      <c r="F69" s="21">
        <v>10650158</v>
      </c>
      <c r="G69" s="21">
        <v>10041937</v>
      </c>
      <c r="H69" s="21">
        <v>14010463</v>
      </c>
      <c r="I69" s="21">
        <v>34702558</v>
      </c>
      <c r="J69" s="21">
        <v>16550820</v>
      </c>
      <c r="K69" s="21">
        <v>9988717</v>
      </c>
      <c r="L69" s="21">
        <v>8232821</v>
      </c>
      <c r="M69" s="21">
        <v>34772358</v>
      </c>
      <c r="N69" s="21">
        <v>12844926</v>
      </c>
      <c r="O69" s="21">
        <v>11158603</v>
      </c>
      <c r="P69" s="21">
        <v>10940931</v>
      </c>
      <c r="Q69" s="21">
        <v>34944460</v>
      </c>
      <c r="R69" s="21">
        <v>11245123</v>
      </c>
      <c r="S69" s="21">
        <v>10843013</v>
      </c>
      <c r="T69" s="21">
        <v>13620119</v>
      </c>
      <c r="U69" s="21">
        <v>35708255</v>
      </c>
      <c r="V69" s="21">
        <v>140127631</v>
      </c>
      <c r="W69" s="21">
        <v>142869090</v>
      </c>
      <c r="X69" s="21"/>
      <c r="Y69" s="20"/>
      <c r="Z69" s="23">
        <v>142869090</v>
      </c>
    </row>
    <row r="70" spans="1:26" ht="13.5" hidden="1">
      <c r="A70" s="39" t="s">
        <v>103</v>
      </c>
      <c r="B70" s="19">
        <v>40179100</v>
      </c>
      <c r="C70" s="19"/>
      <c r="D70" s="20">
        <v>44787932</v>
      </c>
      <c r="E70" s="21">
        <v>44787932</v>
      </c>
      <c r="F70" s="21">
        <v>1947182</v>
      </c>
      <c r="G70" s="21">
        <v>1490582</v>
      </c>
      <c r="H70" s="21">
        <v>5633896</v>
      </c>
      <c r="I70" s="21">
        <v>9071660</v>
      </c>
      <c r="J70" s="21">
        <v>2449532</v>
      </c>
      <c r="K70" s="21">
        <v>3582993</v>
      </c>
      <c r="L70" s="21">
        <v>1282537</v>
      </c>
      <c r="M70" s="21">
        <v>7315062</v>
      </c>
      <c r="N70" s="21">
        <v>3205942</v>
      </c>
      <c r="O70" s="21">
        <v>2611798</v>
      </c>
      <c r="P70" s="21">
        <v>2545843</v>
      </c>
      <c r="Q70" s="21">
        <v>8363583</v>
      </c>
      <c r="R70" s="21">
        <v>2588925</v>
      </c>
      <c r="S70" s="21">
        <v>2507311</v>
      </c>
      <c r="T70" s="21">
        <v>5365481</v>
      </c>
      <c r="U70" s="21">
        <v>10461717</v>
      </c>
      <c r="V70" s="21">
        <v>35212022</v>
      </c>
      <c r="W70" s="21">
        <v>44787932</v>
      </c>
      <c r="X70" s="21"/>
      <c r="Y70" s="20"/>
      <c r="Z70" s="23">
        <v>44787932</v>
      </c>
    </row>
    <row r="71" spans="1:26" ht="13.5" hidden="1">
      <c r="A71" s="39" t="s">
        <v>104</v>
      </c>
      <c r="B71" s="19">
        <v>38322361</v>
      </c>
      <c r="C71" s="19"/>
      <c r="D71" s="20">
        <v>48760000</v>
      </c>
      <c r="E71" s="21">
        <v>48760000</v>
      </c>
      <c r="F71" s="21">
        <v>4744287</v>
      </c>
      <c r="G71" s="21">
        <v>4595529</v>
      </c>
      <c r="H71" s="21">
        <v>3942744</v>
      </c>
      <c r="I71" s="21">
        <v>13282560</v>
      </c>
      <c r="J71" s="21">
        <v>4060278</v>
      </c>
      <c r="K71" s="21">
        <v>3620335</v>
      </c>
      <c r="L71" s="21">
        <v>3309990</v>
      </c>
      <c r="M71" s="21">
        <v>10990603</v>
      </c>
      <c r="N71" s="21">
        <v>5221393</v>
      </c>
      <c r="O71" s="21">
        <v>4336629</v>
      </c>
      <c r="P71" s="21">
        <v>4224100</v>
      </c>
      <c r="Q71" s="21">
        <v>13782122</v>
      </c>
      <c r="R71" s="21">
        <v>4427809</v>
      </c>
      <c r="S71" s="21">
        <v>3950270</v>
      </c>
      <c r="T71" s="21">
        <v>4455362</v>
      </c>
      <c r="U71" s="21">
        <v>12833441</v>
      </c>
      <c r="V71" s="21">
        <v>50888726</v>
      </c>
      <c r="W71" s="21">
        <v>48760000</v>
      </c>
      <c r="X71" s="21"/>
      <c r="Y71" s="20"/>
      <c r="Z71" s="23">
        <v>48760000</v>
      </c>
    </row>
    <row r="72" spans="1:26" ht="13.5" hidden="1">
      <c r="A72" s="39" t="s">
        <v>105</v>
      </c>
      <c r="B72" s="19">
        <v>15741618</v>
      </c>
      <c r="C72" s="19"/>
      <c r="D72" s="20">
        <v>24971059</v>
      </c>
      <c r="E72" s="21">
        <v>24971059</v>
      </c>
      <c r="F72" s="21">
        <v>1870068</v>
      </c>
      <c r="G72" s="21">
        <v>1868426</v>
      </c>
      <c r="H72" s="21">
        <v>2347396</v>
      </c>
      <c r="I72" s="21">
        <v>6085890</v>
      </c>
      <c r="J72" s="21">
        <v>7951849</v>
      </c>
      <c r="K72" s="21">
        <v>1522950</v>
      </c>
      <c r="L72" s="21">
        <v>1716556</v>
      </c>
      <c r="M72" s="21">
        <v>11191355</v>
      </c>
      <c r="N72" s="21">
        <v>2325953</v>
      </c>
      <c r="O72" s="21">
        <v>2116016</v>
      </c>
      <c r="P72" s="21">
        <v>2080559</v>
      </c>
      <c r="Q72" s="21">
        <v>6522528</v>
      </c>
      <c r="R72" s="21">
        <v>2137363</v>
      </c>
      <c r="S72" s="21">
        <v>2292122</v>
      </c>
      <c r="T72" s="21">
        <v>1897078</v>
      </c>
      <c r="U72" s="21">
        <v>6326563</v>
      </c>
      <c r="V72" s="21">
        <v>30126336</v>
      </c>
      <c r="W72" s="21">
        <v>24971059</v>
      </c>
      <c r="X72" s="21"/>
      <c r="Y72" s="20"/>
      <c r="Z72" s="23">
        <v>24971059</v>
      </c>
    </row>
    <row r="73" spans="1:26" ht="13.5" hidden="1">
      <c r="A73" s="39" t="s">
        <v>106</v>
      </c>
      <c r="B73" s="19">
        <v>14645222</v>
      </c>
      <c r="C73" s="19"/>
      <c r="D73" s="20">
        <v>24350099</v>
      </c>
      <c r="E73" s="21">
        <v>24350099</v>
      </c>
      <c r="F73" s="21">
        <v>2088621</v>
      </c>
      <c r="G73" s="21">
        <v>2087400</v>
      </c>
      <c r="H73" s="21">
        <v>2086427</v>
      </c>
      <c r="I73" s="21">
        <v>6262448</v>
      </c>
      <c r="J73" s="21">
        <v>2089161</v>
      </c>
      <c r="K73" s="21">
        <v>1262439</v>
      </c>
      <c r="L73" s="21">
        <v>1923738</v>
      </c>
      <c r="M73" s="21">
        <v>5275338</v>
      </c>
      <c r="N73" s="21">
        <v>2091638</v>
      </c>
      <c r="O73" s="21">
        <v>2094160</v>
      </c>
      <c r="P73" s="21">
        <v>2090429</v>
      </c>
      <c r="Q73" s="21">
        <v>6276227</v>
      </c>
      <c r="R73" s="21">
        <v>2091026</v>
      </c>
      <c r="S73" s="21">
        <v>2093310</v>
      </c>
      <c r="T73" s="21">
        <v>1902198</v>
      </c>
      <c r="U73" s="21">
        <v>6086534</v>
      </c>
      <c r="V73" s="21">
        <v>23900547</v>
      </c>
      <c r="W73" s="21">
        <v>24350099</v>
      </c>
      <c r="X73" s="21"/>
      <c r="Y73" s="20"/>
      <c r="Z73" s="23">
        <v>24350099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20173637</v>
      </c>
      <c r="C75" s="28"/>
      <c r="D75" s="29">
        <v>12000000</v>
      </c>
      <c r="E75" s="30">
        <v>22577416</v>
      </c>
      <c r="F75" s="30">
        <v>1754508</v>
      </c>
      <c r="G75" s="30">
        <v>1867850</v>
      </c>
      <c r="H75" s="30">
        <v>1909676</v>
      </c>
      <c r="I75" s="30">
        <v>5532034</v>
      </c>
      <c r="J75" s="30">
        <v>1971548</v>
      </c>
      <c r="K75" s="30">
        <v>1733964</v>
      </c>
      <c r="L75" s="30">
        <v>2051163</v>
      </c>
      <c r="M75" s="30">
        <v>5756675</v>
      </c>
      <c r="N75" s="30">
        <v>1976198</v>
      </c>
      <c r="O75" s="30">
        <v>2125342</v>
      </c>
      <c r="P75" s="30">
        <v>910688</v>
      </c>
      <c r="Q75" s="30">
        <v>5012228</v>
      </c>
      <c r="R75" s="30">
        <v>2217887</v>
      </c>
      <c r="S75" s="30">
        <v>407852</v>
      </c>
      <c r="T75" s="30">
        <v>8274923</v>
      </c>
      <c r="U75" s="30">
        <v>10900662</v>
      </c>
      <c r="V75" s="30">
        <v>27201599</v>
      </c>
      <c r="W75" s="30">
        <v>12000000</v>
      </c>
      <c r="X75" s="30"/>
      <c r="Y75" s="29"/>
      <c r="Z75" s="31">
        <v>22577416</v>
      </c>
    </row>
    <row r="76" spans="1:26" ht="13.5" hidden="1">
      <c r="A76" s="42" t="s">
        <v>287</v>
      </c>
      <c r="B76" s="32">
        <v>69148655</v>
      </c>
      <c r="C76" s="32"/>
      <c r="D76" s="33">
        <v>173666912</v>
      </c>
      <c r="E76" s="34">
        <v>184242514</v>
      </c>
      <c r="F76" s="34">
        <v>4713553</v>
      </c>
      <c r="G76" s="34">
        <v>3274824</v>
      </c>
      <c r="H76" s="34">
        <v>3565655</v>
      </c>
      <c r="I76" s="34">
        <v>11554032</v>
      </c>
      <c r="J76" s="34">
        <v>6395063</v>
      </c>
      <c r="K76" s="34">
        <v>3421404</v>
      </c>
      <c r="L76" s="34">
        <v>3437362</v>
      </c>
      <c r="M76" s="34">
        <v>13253829</v>
      </c>
      <c r="N76" s="34">
        <v>2043271</v>
      </c>
      <c r="O76" s="34">
        <v>4256657</v>
      </c>
      <c r="P76" s="34">
        <v>2126747</v>
      </c>
      <c r="Q76" s="34">
        <v>8426675</v>
      </c>
      <c r="R76" s="34">
        <v>4645289</v>
      </c>
      <c r="S76" s="34">
        <v>4546021</v>
      </c>
      <c r="T76" s="34">
        <v>6110202</v>
      </c>
      <c r="U76" s="34">
        <v>15301512</v>
      </c>
      <c r="V76" s="34">
        <v>48536048</v>
      </c>
      <c r="W76" s="34">
        <v>184242514</v>
      </c>
      <c r="X76" s="34"/>
      <c r="Y76" s="33"/>
      <c r="Z76" s="35">
        <v>184242514</v>
      </c>
    </row>
    <row r="77" spans="1:26" ht="13.5" hidden="1">
      <c r="A77" s="37" t="s">
        <v>31</v>
      </c>
      <c r="B77" s="19">
        <v>13777185</v>
      </c>
      <c r="C77" s="19"/>
      <c r="D77" s="20">
        <v>18796331</v>
      </c>
      <c r="E77" s="21">
        <v>18796008</v>
      </c>
      <c r="F77" s="21">
        <v>494642</v>
      </c>
      <c r="G77" s="21">
        <v>318331</v>
      </c>
      <c r="H77" s="21">
        <v>859341</v>
      </c>
      <c r="I77" s="21">
        <v>1672314</v>
      </c>
      <c r="J77" s="21">
        <v>429520</v>
      </c>
      <c r="K77" s="21">
        <v>375166</v>
      </c>
      <c r="L77" s="21">
        <v>271525</v>
      </c>
      <c r="M77" s="21">
        <v>1076211</v>
      </c>
      <c r="N77" s="21">
        <v>301600</v>
      </c>
      <c r="O77" s="21">
        <v>432004</v>
      </c>
      <c r="P77" s="21">
        <v>304696</v>
      </c>
      <c r="Q77" s="21">
        <v>1038300</v>
      </c>
      <c r="R77" s="21">
        <v>786228</v>
      </c>
      <c r="S77" s="21">
        <v>390132</v>
      </c>
      <c r="T77" s="21">
        <v>1144883</v>
      </c>
      <c r="U77" s="21">
        <v>2321243</v>
      </c>
      <c r="V77" s="21">
        <v>6108068</v>
      </c>
      <c r="W77" s="21">
        <v>18796008</v>
      </c>
      <c r="X77" s="21"/>
      <c r="Y77" s="20"/>
      <c r="Z77" s="23">
        <v>18796008</v>
      </c>
    </row>
    <row r="78" spans="1:26" ht="13.5" hidden="1">
      <c r="A78" s="38" t="s">
        <v>32</v>
      </c>
      <c r="B78" s="19">
        <v>55371470</v>
      </c>
      <c r="C78" s="19"/>
      <c r="D78" s="20">
        <v>142870376</v>
      </c>
      <c r="E78" s="21">
        <v>142869090</v>
      </c>
      <c r="F78" s="21">
        <v>4179150</v>
      </c>
      <c r="G78" s="21">
        <v>2929538</v>
      </c>
      <c r="H78" s="21">
        <v>2649781</v>
      </c>
      <c r="I78" s="21">
        <v>9758469</v>
      </c>
      <c r="J78" s="21">
        <v>5924551</v>
      </c>
      <c r="K78" s="21">
        <v>2991410</v>
      </c>
      <c r="L78" s="21">
        <v>3141472</v>
      </c>
      <c r="M78" s="21">
        <v>12057433</v>
      </c>
      <c r="N78" s="21">
        <v>1713485</v>
      </c>
      <c r="O78" s="21">
        <v>3766216</v>
      </c>
      <c r="P78" s="21">
        <v>1787850</v>
      </c>
      <c r="Q78" s="21">
        <v>7267551</v>
      </c>
      <c r="R78" s="21">
        <v>3821924</v>
      </c>
      <c r="S78" s="21">
        <v>4102971</v>
      </c>
      <c r="T78" s="21">
        <v>4850136</v>
      </c>
      <c r="U78" s="21">
        <v>12775031</v>
      </c>
      <c r="V78" s="21">
        <v>41858484</v>
      </c>
      <c r="W78" s="21">
        <v>142869090</v>
      </c>
      <c r="X78" s="21"/>
      <c r="Y78" s="20"/>
      <c r="Z78" s="23">
        <v>142869090</v>
      </c>
    </row>
    <row r="79" spans="1:26" ht="13.5" hidden="1">
      <c r="A79" s="39" t="s">
        <v>103</v>
      </c>
      <c r="B79" s="19">
        <v>20431725</v>
      </c>
      <c r="C79" s="19"/>
      <c r="D79" s="20">
        <v>44788329</v>
      </c>
      <c r="E79" s="21">
        <v>44787932</v>
      </c>
      <c r="F79" s="21">
        <v>2785696</v>
      </c>
      <c r="G79" s="21">
        <v>1745062</v>
      </c>
      <c r="H79" s="21">
        <v>1414545</v>
      </c>
      <c r="I79" s="21">
        <v>5945303</v>
      </c>
      <c r="J79" s="21">
        <v>3786124</v>
      </c>
      <c r="K79" s="21">
        <v>1854986</v>
      </c>
      <c r="L79" s="21">
        <v>1761931</v>
      </c>
      <c r="M79" s="21">
        <v>7403041</v>
      </c>
      <c r="N79" s="21">
        <v>807564</v>
      </c>
      <c r="O79" s="21">
        <v>2542828</v>
      </c>
      <c r="P79" s="21">
        <v>851391</v>
      </c>
      <c r="Q79" s="21">
        <v>4201783</v>
      </c>
      <c r="R79" s="21">
        <v>2148286</v>
      </c>
      <c r="S79" s="21">
        <v>2184188</v>
      </c>
      <c r="T79" s="21">
        <v>2451595</v>
      </c>
      <c r="U79" s="21">
        <v>6784069</v>
      </c>
      <c r="V79" s="21">
        <v>24334196</v>
      </c>
      <c r="W79" s="21">
        <v>44787932</v>
      </c>
      <c r="X79" s="21"/>
      <c r="Y79" s="20"/>
      <c r="Z79" s="23">
        <v>44787932</v>
      </c>
    </row>
    <row r="80" spans="1:26" ht="13.5" hidden="1">
      <c r="A80" s="39" t="s">
        <v>104</v>
      </c>
      <c r="B80" s="19">
        <v>19487543</v>
      </c>
      <c r="C80" s="19"/>
      <c r="D80" s="20">
        <v>48760000</v>
      </c>
      <c r="E80" s="21">
        <v>48760000</v>
      </c>
      <c r="F80" s="21">
        <v>842903</v>
      </c>
      <c r="G80" s="21">
        <v>708799</v>
      </c>
      <c r="H80" s="21">
        <v>655446</v>
      </c>
      <c r="I80" s="21">
        <v>2207148</v>
      </c>
      <c r="J80" s="21">
        <v>1065326</v>
      </c>
      <c r="K80" s="21">
        <v>669408</v>
      </c>
      <c r="L80" s="21">
        <v>586507</v>
      </c>
      <c r="M80" s="21">
        <v>2321241</v>
      </c>
      <c r="N80" s="21">
        <v>433336</v>
      </c>
      <c r="O80" s="21">
        <v>690267</v>
      </c>
      <c r="P80" s="21">
        <v>457716</v>
      </c>
      <c r="Q80" s="21">
        <v>1581319</v>
      </c>
      <c r="R80" s="21">
        <v>809529</v>
      </c>
      <c r="S80" s="21">
        <v>1069825</v>
      </c>
      <c r="T80" s="21">
        <v>895875</v>
      </c>
      <c r="U80" s="21">
        <v>2775229</v>
      </c>
      <c r="V80" s="21">
        <v>8884937</v>
      </c>
      <c r="W80" s="21">
        <v>48760000</v>
      </c>
      <c r="X80" s="21"/>
      <c r="Y80" s="20"/>
      <c r="Z80" s="23">
        <v>48760000</v>
      </c>
    </row>
    <row r="81" spans="1:26" ht="13.5" hidden="1">
      <c r="A81" s="39" t="s">
        <v>105</v>
      </c>
      <c r="B81" s="19">
        <v>8004868</v>
      </c>
      <c r="C81" s="19"/>
      <c r="D81" s="20">
        <v>24971484</v>
      </c>
      <c r="E81" s="21">
        <v>24971059</v>
      </c>
      <c r="F81" s="21">
        <v>279318</v>
      </c>
      <c r="G81" s="21">
        <v>231242</v>
      </c>
      <c r="H81" s="21">
        <v>293171</v>
      </c>
      <c r="I81" s="21">
        <v>803731</v>
      </c>
      <c r="J81" s="21">
        <v>772695</v>
      </c>
      <c r="K81" s="21">
        <v>230594</v>
      </c>
      <c r="L81" s="21">
        <v>570327</v>
      </c>
      <c r="M81" s="21">
        <v>1573616</v>
      </c>
      <c r="N81" s="21">
        <v>216713</v>
      </c>
      <c r="O81" s="21">
        <v>259717</v>
      </c>
      <c r="P81" s="21">
        <v>237395</v>
      </c>
      <c r="Q81" s="21">
        <v>713825</v>
      </c>
      <c r="R81" s="21">
        <v>557298</v>
      </c>
      <c r="S81" s="21">
        <v>542411</v>
      </c>
      <c r="T81" s="21">
        <v>933163</v>
      </c>
      <c r="U81" s="21">
        <v>2032872</v>
      </c>
      <c r="V81" s="21">
        <v>5124044</v>
      </c>
      <c r="W81" s="21">
        <v>24971059</v>
      </c>
      <c r="X81" s="21"/>
      <c r="Y81" s="20"/>
      <c r="Z81" s="23">
        <v>24971059</v>
      </c>
    </row>
    <row r="82" spans="1:26" ht="13.5" hidden="1">
      <c r="A82" s="39" t="s">
        <v>106</v>
      </c>
      <c r="B82" s="19">
        <v>7447334</v>
      </c>
      <c r="C82" s="19"/>
      <c r="D82" s="20">
        <v>24350563</v>
      </c>
      <c r="E82" s="21">
        <v>24350099</v>
      </c>
      <c r="F82" s="21">
        <v>271233</v>
      </c>
      <c r="G82" s="21">
        <v>244435</v>
      </c>
      <c r="H82" s="21">
        <v>286619</v>
      </c>
      <c r="I82" s="21">
        <v>802287</v>
      </c>
      <c r="J82" s="21">
        <v>300406</v>
      </c>
      <c r="K82" s="21">
        <v>236422</v>
      </c>
      <c r="L82" s="21">
        <v>222707</v>
      </c>
      <c r="M82" s="21">
        <v>759535</v>
      </c>
      <c r="N82" s="21">
        <v>255872</v>
      </c>
      <c r="O82" s="21">
        <v>273404</v>
      </c>
      <c r="P82" s="21">
        <v>241348</v>
      </c>
      <c r="Q82" s="21">
        <v>770624</v>
      </c>
      <c r="R82" s="21">
        <v>306811</v>
      </c>
      <c r="S82" s="21">
        <v>306547</v>
      </c>
      <c r="T82" s="21">
        <v>569503</v>
      </c>
      <c r="U82" s="21">
        <v>1182861</v>
      </c>
      <c r="V82" s="21">
        <v>3515307</v>
      </c>
      <c r="W82" s="21">
        <v>24350099</v>
      </c>
      <c r="X82" s="21"/>
      <c r="Y82" s="20"/>
      <c r="Z82" s="23">
        <v>24350099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12000205</v>
      </c>
      <c r="E84" s="30">
        <v>22577416</v>
      </c>
      <c r="F84" s="30">
        <v>39761</v>
      </c>
      <c r="G84" s="30">
        <v>26955</v>
      </c>
      <c r="H84" s="30">
        <v>56533</v>
      </c>
      <c r="I84" s="30">
        <v>123249</v>
      </c>
      <c r="J84" s="30">
        <v>40992</v>
      </c>
      <c r="K84" s="30">
        <v>54828</v>
      </c>
      <c r="L84" s="30">
        <v>24365</v>
      </c>
      <c r="M84" s="30">
        <v>120185</v>
      </c>
      <c r="N84" s="30">
        <v>28186</v>
      </c>
      <c r="O84" s="30">
        <v>58437</v>
      </c>
      <c r="P84" s="30">
        <v>34201</v>
      </c>
      <c r="Q84" s="30">
        <v>120824</v>
      </c>
      <c r="R84" s="30">
        <v>37137</v>
      </c>
      <c r="S84" s="30">
        <v>52918</v>
      </c>
      <c r="T84" s="30">
        <v>115183</v>
      </c>
      <c r="U84" s="30">
        <v>205238</v>
      </c>
      <c r="V84" s="30">
        <v>569496</v>
      </c>
      <c r="W84" s="30">
        <v>22577416</v>
      </c>
      <c r="X84" s="30"/>
      <c r="Y84" s="29"/>
      <c r="Z84" s="31">
        <v>22577416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9738000</v>
      </c>
      <c r="F5" s="358">
        <f t="shared" si="0"/>
        <v>9744203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9744203</v>
      </c>
      <c r="Y5" s="358">
        <f t="shared" si="0"/>
        <v>-9744203</v>
      </c>
      <c r="Z5" s="359">
        <f>+IF(X5&lt;&gt;0,+(Y5/X5)*100,0)</f>
        <v>-100</v>
      </c>
      <c r="AA5" s="360">
        <f>+AA6+AA8+AA11+AA13+AA15</f>
        <v>9744203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2430000</v>
      </c>
      <c r="F6" s="59">
        <f t="shared" si="1"/>
        <v>2500000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2500000</v>
      </c>
      <c r="Y6" s="59">
        <f t="shared" si="1"/>
        <v>-2500000</v>
      </c>
      <c r="Z6" s="61">
        <f>+IF(X6&lt;&gt;0,+(Y6/X6)*100,0)</f>
        <v>-100</v>
      </c>
      <c r="AA6" s="62">
        <f t="shared" si="1"/>
        <v>2500000</v>
      </c>
    </row>
    <row r="7" spans="1:27" ht="13.5">
      <c r="A7" s="291" t="s">
        <v>229</v>
      </c>
      <c r="B7" s="142"/>
      <c r="C7" s="60"/>
      <c r="D7" s="340"/>
      <c r="E7" s="60">
        <v>2430000</v>
      </c>
      <c r="F7" s="59">
        <v>2500000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2500000</v>
      </c>
      <c r="Y7" s="59">
        <v>-2500000</v>
      </c>
      <c r="Z7" s="61">
        <v>-100</v>
      </c>
      <c r="AA7" s="62">
        <v>2500000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2628000</v>
      </c>
      <c r="F8" s="59">
        <f t="shared" si="2"/>
        <v>2295203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2295203</v>
      </c>
      <c r="Y8" s="59">
        <f t="shared" si="2"/>
        <v>-2295203</v>
      </c>
      <c r="Z8" s="61">
        <f>+IF(X8&lt;&gt;0,+(Y8/X8)*100,0)</f>
        <v>-100</v>
      </c>
      <c r="AA8" s="62">
        <f>SUM(AA9:AA10)</f>
        <v>2295203</v>
      </c>
    </row>
    <row r="9" spans="1:27" ht="13.5">
      <c r="A9" s="291" t="s">
        <v>230</v>
      </c>
      <c r="B9" s="142"/>
      <c r="C9" s="60"/>
      <c r="D9" s="340"/>
      <c r="E9" s="60">
        <v>2628000</v>
      </c>
      <c r="F9" s="59">
        <v>2295203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2295203</v>
      </c>
      <c r="Y9" s="59">
        <v>-2295203</v>
      </c>
      <c r="Z9" s="61">
        <v>-100</v>
      </c>
      <c r="AA9" s="62">
        <v>2295203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3152000</v>
      </c>
      <c r="F11" s="364">
        <f t="shared" si="3"/>
        <v>3202000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3202000</v>
      </c>
      <c r="Y11" s="364">
        <f t="shared" si="3"/>
        <v>-3202000</v>
      </c>
      <c r="Z11" s="365">
        <f>+IF(X11&lt;&gt;0,+(Y11/X11)*100,0)</f>
        <v>-100</v>
      </c>
      <c r="AA11" s="366">
        <f t="shared" si="3"/>
        <v>3202000</v>
      </c>
    </row>
    <row r="12" spans="1:27" ht="13.5">
      <c r="A12" s="291" t="s">
        <v>232</v>
      </c>
      <c r="B12" s="136"/>
      <c r="C12" s="60"/>
      <c r="D12" s="340"/>
      <c r="E12" s="60">
        <v>3152000</v>
      </c>
      <c r="F12" s="59">
        <v>3202000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3202000</v>
      </c>
      <c r="Y12" s="59">
        <v>-3202000</v>
      </c>
      <c r="Z12" s="61">
        <v>-100</v>
      </c>
      <c r="AA12" s="62">
        <v>3202000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1363000</v>
      </c>
      <c r="F13" s="342">
        <f t="shared" si="4"/>
        <v>1467000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1467000</v>
      </c>
      <c r="Y13" s="342">
        <f t="shared" si="4"/>
        <v>-1467000</v>
      </c>
      <c r="Z13" s="335">
        <f>+IF(X13&lt;&gt;0,+(Y13/X13)*100,0)</f>
        <v>-100</v>
      </c>
      <c r="AA13" s="273">
        <f t="shared" si="4"/>
        <v>1467000</v>
      </c>
    </row>
    <row r="14" spans="1:27" ht="13.5">
      <c r="A14" s="291" t="s">
        <v>233</v>
      </c>
      <c r="B14" s="136"/>
      <c r="C14" s="60"/>
      <c r="D14" s="340"/>
      <c r="E14" s="60">
        <v>1363000</v>
      </c>
      <c r="F14" s="59">
        <v>1467000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1467000</v>
      </c>
      <c r="Y14" s="59">
        <v>-1467000</v>
      </c>
      <c r="Z14" s="61">
        <v>-100</v>
      </c>
      <c r="AA14" s="62">
        <v>1467000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165000</v>
      </c>
      <c r="F15" s="59">
        <f t="shared" si="5"/>
        <v>280000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280000</v>
      </c>
      <c r="Y15" s="59">
        <f t="shared" si="5"/>
        <v>-280000</v>
      </c>
      <c r="Z15" s="61">
        <f>+IF(X15&lt;&gt;0,+(Y15/X15)*100,0)</f>
        <v>-100</v>
      </c>
      <c r="AA15" s="62">
        <f>SUM(AA16:AA20)</f>
        <v>280000</v>
      </c>
    </row>
    <row r="16" spans="1:27" ht="13.5">
      <c r="A16" s="291" t="s">
        <v>234</v>
      </c>
      <c r="B16" s="300"/>
      <c r="C16" s="60"/>
      <c r="D16" s="340"/>
      <c r="E16" s="60">
        <v>165000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280000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280000</v>
      </c>
      <c r="Y20" s="59">
        <v>-280000</v>
      </c>
      <c r="Z20" s="61">
        <v>-100</v>
      </c>
      <c r="AA20" s="62">
        <v>280000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447000</v>
      </c>
      <c r="F22" s="345">
        <f t="shared" si="6"/>
        <v>445000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445000</v>
      </c>
      <c r="Y22" s="345">
        <f t="shared" si="6"/>
        <v>-445000</v>
      </c>
      <c r="Z22" s="336">
        <f>+IF(X22&lt;&gt;0,+(Y22/X22)*100,0)</f>
        <v>-100</v>
      </c>
      <c r="AA22" s="350">
        <f>SUM(AA23:AA32)</f>
        <v>445000</v>
      </c>
    </row>
    <row r="23" spans="1:27" ht="13.5">
      <c r="A23" s="361" t="s">
        <v>237</v>
      </c>
      <c r="B23" s="142"/>
      <c r="C23" s="60"/>
      <c r="D23" s="340"/>
      <c r="E23" s="60">
        <v>350000</v>
      </c>
      <c r="F23" s="59">
        <v>320000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320000</v>
      </c>
      <c r="Y23" s="59">
        <v>-320000</v>
      </c>
      <c r="Z23" s="61">
        <v>-100</v>
      </c>
      <c r="AA23" s="62">
        <v>320000</v>
      </c>
    </row>
    <row r="24" spans="1:27" ht="13.5">
      <c r="A24" s="361" t="s">
        <v>238</v>
      </c>
      <c r="B24" s="142"/>
      <c r="C24" s="60"/>
      <c r="D24" s="340"/>
      <c r="E24" s="60">
        <v>40000</v>
      </c>
      <c r="F24" s="59">
        <v>40000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40000</v>
      </c>
      <c r="Y24" s="59">
        <v>-40000</v>
      </c>
      <c r="Z24" s="61">
        <v>-100</v>
      </c>
      <c r="AA24" s="62">
        <v>40000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57000</v>
      </c>
      <c r="F32" s="59">
        <v>85000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85000</v>
      </c>
      <c r="Y32" s="59">
        <v>-85000</v>
      </c>
      <c r="Z32" s="61">
        <v>-100</v>
      </c>
      <c r="AA32" s="62">
        <v>85000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643000</v>
      </c>
      <c r="F34" s="345">
        <f t="shared" si="7"/>
        <v>896710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896710</v>
      </c>
      <c r="Y34" s="345">
        <f t="shared" si="7"/>
        <v>-896710</v>
      </c>
      <c r="Z34" s="336">
        <f>+IF(X34&lt;&gt;0,+(Y34/X34)*100,0)</f>
        <v>-100</v>
      </c>
      <c r="AA34" s="350">
        <f t="shared" si="7"/>
        <v>896710</v>
      </c>
    </row>
    <row r="35" spans="1:27" ht="13.5">
      <c r="A35" s="361" t="s">
        <v>246</v>
      </c>
      <c r="B35" s="136"/>
      <c r="C35" s="54"/>
      <c r="D35" s="368"/>
      <c r="E35" s="54">
        <v>643000</v>
      </c>
      <c r="F35" s="53">
        <v>896710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896710</v>
      </c>
      <c r="Y35" s="53">
        <v>-896710</v>
      </c>
      <c r="Z35" s="94">
        <v>-100</v>
      </c>
      <c r="AA35" s="95">
        <v>896710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</v>
      </c>
      <c r="F40" s="345">
        <f t="shared" si="9"/>
        <v>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70000</v>
      </c>
      <c r="Y40" s="345">
        <f t="shared" si="9"/>
        <v>-70000</v>
      </c>
      <c r="Z40" s="336">
        <f>+IF(X40&lt;&gt;0,+(Y40/X40)*100,0)</f>
        <v>-100</v>
      </c>
      <c r="AA40" s="350">
        <f>SUM(AA41:AA49)</f>
        <v>70000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45000</v>
      </c>
      <c r="F44" s="53">
        <v>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70000</v>
      </c>
      <c r="Y44" s="53">
        <v>-70000</v>
      </c>
      <c r="Z44" s="94">
        <v>-100</v>
      </c>
      <c r="AA44" s="95">
        <v>70000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10898000</v>
      </c>
      <c r="F60" s="264">
        <f t="shared" si="14"/>
        <v>11155913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11155913</v>
      </c>
      <c r="Y60" s="264">
        <f t="shared" si="14"/>
        <v>-11155913</v>
      </c>
      <c r="Z60" s="337">
        <f>+IF(X60&lt;&gt;0,+(Y60/X60)*100,0)</f>
        <v>-100</v>
      </c>
      <c r="AA60" s="232">
        <f>+AA57+AA54+AA51+AA40+AA37+AA34+AA22+AA5</f>
        <v>11155913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119378694</v>
      </c>
      <c r="D5" s="153">
        <f>SUM(D6:D8)</f>
        <v>0</v>
      </c>
      <c r="E5" s="154">
        <f t="shared" si="0"/>
        <v>166926341</v>
      </c>
      <c r="F5" s="100">
        <f t="shared" si="0"/>
        <v>126906774</v>
      </c>
      <c r="G5" s="100">
        <f t="shared" si="0"/>
        <v>47485323</v>
      </c>
      <c r="H5" s="100">
        <f t="shared" si="0"/>
        <v>3798397</v>
      </c>
      <c r="I5" s="100">
        <f t="shared" si="0"/>
        <v>3303937</v>
      </c>
      <c r="J5" s="100">
        <f t="shared" si="0"/>
        <v>54587657</v>
      </c>
      <c r="K5" s="100">
        <f t="shared" si="0"/>
        <v>13535416</v>
      </c>
      <c r="L5" s="100">
        <f t="shared" si="0"/>
        <v>28533531</v>
      </c>
      <c r="M5" s="100">
        <f t="shared" si="0"/>
        <v>3471255</v>
      </c>
      <c r="N5" s="100">
        <f t="shared" si="0"/>
        <v>45540202</v>
      </c>
      <c r="O5" s="100">
        <f t="shared" si="0"/>
        <v>3415218</v>
      </c>
      <c r="P5" s="100">
        <f t="shared" si="0"/>
        <v>4072952</v>
      </c>
      <c r="Q5" s="100">
        <f t="shared" si="0"/>
        <v>23809369</v>
      </c>
      <c r="R5" s="100">
        <f t="shared" si="0"/>
        <v>31297539</v>
      </c>
      <c r="S5" s="100">
        <f t="shared" si="0"/>
        <v>11950497</v>
      </c>
      <c r="T5" s="100">
        <f t="shared" si="0"/>
        <v>2182412</v>
      </c>
      <c r="U5" s="100">
        <f t="shared" si="0"/>
        <v>4651890</v>
      </c>
      <c r="V5" s="100">
        <f t="shared" si="0"/>
        <v>18784799</v>
      </c>
      <c r="W5" s="100">
        <f t="shared" si="0"/>
        <v>150210197</v>
      </c>
      <c r="X5" s="100">
        <f t="shared" si="0"/>
        <v>166926182</v>
      </c>
      <c r="Y5" s="100">
        <f t="shared" si="0"/>
        <v>-16715985</v>
      </c>
      <c r="Z5" s="137">
        <f>+IF(X5&lt;&gt;0,+(Y5/X5)*100,0)</f>
        <v>-10.013998283384927</v>
      </c>
      <c r="AA5" s="153">
        <f>SUM(AA6:AA8)</f>
        <v>126906774</v>
      </c>
    </row>
    <row r="6" spans="1:27" ht="13.5">
      <c r="A6" s="138" t="s">
        <v>75</v>
      </c>
      <c r="B6" s="136"/>
      <c r="C6" s="155"/>
      <c r="D6" s="155"/>
      <c r="E6" s="156">
        <v>20028342</v>
      </c>
      <c r="F6" s="60"/>
      <c r="G6" s="60"/>
      <c r="H6" s="60"/>
      <c r="I6" s="60"/>
      <c r="J6" s="60"/>
      <c r="K6" s="60">
        <v>673816</v>
      </c>
      <c r="L6" s="60"/>
      <c r="M6" s="60"/>
      <c r="N6" s="60">
        <v>673816</v>
      </c>
      <c r="O6" s="60"/>
      <c r="P6" s="60">
        <v>17375</v>
      </c>
      <c r="Q6" s="60"/>
      <c r="R6" s="60">
        <v>17375</v>
      </c>
      <c r="S6" s="60"/>
      <c r="T6" s="60">
        <v>105419</v>
      </c>
      <c r="U6" s="60">
        <v>768997</v>
      </c>
      <c r="V6" s="60">
        <v>874416</v>
      </c>
      <c r="W6" s="60">
        <v>1565607</v>
      </c>
      <c r="X6" s="60">
        <v>20028343</v>
      </c>
      <c r="Y6" s="60">
        <v>-18462736</v>
      </c>
      <c r="Z6" s="140">
        <v>-92.18</v>
      </c>
      <c r="AA6" s="155"/>
    </row>
    <row r="7" spans="1:27" ht="13.5">
      <c r="A7" s="138" t="s">
        <v>76</v>
      </c>
      <c r="B7" s="136"/>
      <c r="C7" s="157">
        <v>119266531</v>
      </c>
      <c r="D7" s="157"/>
      <c r="E7" s="158">
        <v>146320089</v>
      </c>
      <c r="F7" s="159">
        <v>126806774</v>
      </c>
      <c r="G7" s="159">
        <v>47442625</v>
      </c>
      <c r="H7" s="159">
        <v>3777298</v>
      </c>
      <c r="I7" s="159">
        <v>3303937</v>
      </c>
      <c r="J7" s="159">
        <v>54523860</v>
      </c>
      <c r="K7" s="159">
        <v>12835117</v>
      </c>
      <c r="L7" s="159">
        <v>28505019</v>
      </c>
      <c r="M7" s="159">
        <v>3427970</v>
      </c>
      <c r="N7" s="159">
        <v>44768106</v>
      </c>
      <c r="O7" s="159">
        <v>3335763</v>
      </c>
      <c r="P7" s="159">
        <v>4028951</v>
      </c>
      <c r="Q7" s="159">
        <v>23749863</v>
      </c>
      <c r="R7" s="159">
        <v>31114577</v>
      </c>
      <c r="S7" s="159">
        <v>11905083</v>
      </c>
      <c r="T7" s="159">
        <v>2054293</v>
      </c>
      <c r="U7" s="159">
        <v>3858947</v>
      </c>
      <c r="V7" s="159">
        <v>17818323</v>
      </c>
      <c r="W7" s="159">
        <v>148224866</v>
      </c>
      <c r="X7" s="159">
        <v>146319929</v>
      </c>
      <c r="Y7" s="159">
        <v>1904937</v>
      </c>
      <c r="Z7" s="141">
        <v>1.3</v>
      </c>
      <c r="AA7" s="157">
        <v>126806774</v>
      </c>
    </row>
    <row r="8" spans="1:27" ht="13.5">
      <c r="A8" s="138" t="s">
        <v>77</v>
      </c>
      <c r="B8" s="136"/>
      <c r="C8" s="155">
        <v>112163</v>
      </c>
      <c r="D8" s="155"/>
      <c r="E8" s="156">
        <v>577910</v>
      </c>
      <c r="F8" s="60">
        <v>100000</v>
      </c>
      <c r="G8" s="60">
        <v>42698</v>
      </c>
      <c r="H8" s="60">
        <v>21099</v>
      </c>
      <c r="I8" s="60"/>
      <c r="J8" s="60">
        <v>63797</v>
      </c>
      <c r="K8" s="60">
        <v>26483</v>
      </c>
      <c r="L8" s="60">
        <v>28512</v>
      </c>
      <c r="M8" s="60">
        <v>43285</v>
      </c>
      <c r="N8" s="60">
        <v>98280</v>
      </c>
      <c r="O8" s="60">
        <v>79455</v>
      </c>
      <c r="P8" s="60">
        <v>26626</v>
      </c>
      <c r="Q8" s="60">
        <v>59506</v>
      </c>
      <c r="R8" s="60">
        <v>165587</v>
      </c>
      <c r="S8" s="60">
        <v>45414</v>
      </c>
      <c r="T8" s="60">
        <v>22700</v>
      </c>
      <c r="U8" s="60">
        <v>23946</v>
      </c>
      <c r="V8" s="60">
        <v>92060</v>
      </c>
      <c r="W8" s="60">
        <v>419724</v>
      </c>
      <c r="X8" s="60">
        <v>577910</v>
      </c>
      <c r="Y8" s="60">
        <v>-158186</v>
      </c>
      <c r="Z8" s="140">
        <v>-27.37</v>
      </c>
      <c r="AA8" s="155">
        <v>100000</v>
      </c>
    </row>
    <row r="9" spans="1:27" ht="13.5">
      <c r="A9" s="135" t="s">
        <v>78</v>
      </c>
      <c r="B9" s="136"/>
      <c r="C9" s="153">
        <f aca="true" t="shared" si="1" ref="C9:Y9">SUM(C10:C14)</f>
        <v>1261738</v>
      </c>
      <c r="D9" s="153">
        <f>SUM(D10:D14)</f>
        <v>0</v>
      </c>
      <c r="E9" s="154">
        <f t="shared" si="1"/>
        <v>20388513</v>
      </c>
      <c r="F9" s="100">
        <f t="shared" si="1"/>
        <v>1269359</v>
      </c>
      <c r="G9" s="100">
        <f t="shared" si="1"/>
        <v>82055</v>
      </c>
      <c r="H9" s="100">
        <f t="shared" si="1"/>
        <v>63956</v>
      </c>
      <c r="I9" s="100">
        <f t="shared" si="1"/>
        <v>55040</v>
      </c>
      <c r="J9" s="100">
        <f t="shared" si="1"/>
        <v>201051</v>
      </c>
      <c r="K9" s="100">
        <f t="shared" si="1"/>
        <v>63650</v>
      </c>
      <c r="L9" s="100">
        <f t="shared" si="1"/>
        <v>42888</v>
      </c>
      <c r="M9" s="100">
        <f t="shared" si="1"/>
        <v>558893</v>
      </c>
      <c r="N9" s="100">
        <f t="shared" si="1"/>
        <v>665431</v>
      </c>
      <c r="O9" s="100">
        <f t="shared" si="1"/>
        <v>64881</v>
      </c>
      <c r="P9" s="100">
        <f t="shared" si="1"/>
        <v>81469</v>
      </c>
      <c r="Q9" s="100">
        <f t="shared" si="1"/>
        <v>101738</v>
      </c>
      <c r="R9" s="100">
        <f t="shared" si="1"/>
        <v>248088</v>
      </c>
      <c r="S9" s="100">
        <f t="shared" si="1"/>
        <v>52574</v>
      </c>
      <c r="T9" s="100">
        <f t="shared" si="1"/>
        <v>145298</v>
      </c>
      <c r="U9" s="100">
        <f t="shared" si="1"/>
        <v>3665397</v>
      </c>
      <c r="V9" s="100">
        <f t="shared" si="1"/>
        <v>3863269</v>
      </c>
      <c r="W9" s="100">
        <f t="shared" si="1"/>
        <v>4977839</v>
      </c>
      <c r="X9" s="100">
        <f t="shared" si="1"/>
        <v>20388513</v>
      </c>
      <c r="Y9" s="100">
        <f t="shared" si="1"/>
        <v>-15410674</v>
      </c>
      <c r="Z9" s="137">
        <f>+IF(X9&lt;&gt;0,+(Y9/X9)*100,0)</f>
        <v>-75.58508067753641</v>
      </c>
      <c r="AA9" s="153">
        <f>SUM(AA10:AA14)</f>
        <v>1269359</v>
      </c>
    </row>
    <row r="10" spans="1:27" ht="13.5">
      <c r="A10" s="138" t="s">
        <v>79</v>
      </c>
      <c r="B10" s="136"/>
      <c r="C10" s="155">
        <v>1056334</v>
      </c>
      <c r="D10" s="155"/>
      <c r="E10" s="156">
        <v>15850276</v>
      </c>
      <c r="F10" s="60">
        <v>1089359</v>
      </c>
      <c r="G10" s="60">
        <v>63655</v>
      </c>
      <c r="H10" s="60">
        <v>52823</v>
      </c>
      <c r="I10" s="60">
        <v>37790</v>
      </c>
      <c r="J10" s="60">
        <v>154268</v>
      </c>
      <c r="K10" s="60">
        <v>52000</v>
      </c>
      <c r="L10" s="60">
        <v>34688</v>
      </c>
      <c r="M10" s="60">
        <v>59753</v>
      </c>
      <c r="N10" s="60">
        <v>146441</v>
      </c>
      <c r="O10" s="60">
        <v>58581</v>
      </c>
      <c r="P10" s="60">
        <v>45619</v>
      </c>
      <c r="Q10" s="60">
        <v>83288</v>
      </c>
      <c r="R10" s="60">
        <v>187488</v>
      </c>
      <c r="S10" s="60">
        <v>29024</v>
      </c>
      <c r="T10" s="60">
        <v>119378</v>
      </c>
      <c r="U10" s="60">
        <v>84587</v>
      </c>
      <c r="V10" s="60">
        <v>232989</v>
      </c>
      <c r="W10" s="60">
        <v>721186</v>
      </c>
      <c r="X10" s="60">
        <v>15850276</v>
      </c>
      <c r="Y10" s="60">
        <v>-15129090</v>
      </c>
      <c r="Z10" s="140">
        <v>-95.45</v>
      </c>
      <c r="AA10" s="155">
        <v>1089359</v>
      </c>
    </row>
    <row r="11" spans="1:27" ht="13.5">
      <c r="A11" s="138" t="s">
        <v>80</v>
      </c>
      <c r="B11" s="136"/>
      <c r="C11" s="155"/>
      <c r="D11" s="155"/>
      <c r="E11" s="156">
        <v>4358237</v>
      </c>
      <c r="F11" s="60"/>
      <c r="G11" s="60"/>
      <c r="H11" s="60">
        <v>583</v>
      </c>
      <c r="I11" s="60"/>
      <c r="J11" s="60">
        <v>583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3521606</v>
      </c>
      <c r="V11" s="60">
        <v>3521606</v>
      </c>
      <c r="W11" s="60">
        <v>3522189</v>
      </c>
      <c r="X11" s="60">
        <v>4358237</v>
      </c>
      <c r="Y11" s="60">
        <v>-836048</v>
      </c>
      <c r="Z11" s="140">
        <v>-19.18</v>
      </c>
      <c r="AA11" s="155"/>
    </row>
    <row r="12" spans="1:27" ht="13.5">
      <c r="A12" s="138" t="s">
        <v>81</v>
      </c>
      <c r="B12" s="136"/>
      <c r="C12" s="155">
        <v>205404</v>
      </c>
      <c r="D12" s="155"/>
      <c r="E12" s="156">
        <v>180000</v>
      </c>
      <c r="F12" s="60">
        <v>180000</v>
      </c>
      <c r="G12" s="60">
        <v>18400</v>
      </c>
      <c r="H12" s="60">
        <v>10550</v>
      </c>
      <c r="I12" s="60">
        <v>17250</v>
      </c>
      <c r="J12" s="60">
        <v>46200</v>
      </c>
      <c r="K12" s="60">
        <v>11650</v>
      </c>
      <c r="L12" s="60">
        <v>8200</v>
      </c>
      <c r="M12" s="60">
        <v>499140</v>
      </c>
      <c r="N12" s="60">
        <v>518990</v>
      </c>
      <c r="O12" s="60">
        <v>6300</v>
      </c>
      <c r="P12" s="60">
        <v>35850</v>
      </c>
      <c r="Q12" s="60">
        <v>18450</v>
      </c>
      <c r="R12" s="60">
        <v>60600</v>
      </c>
      <c r="S12" s="60">
        <v>23550</v>
      </c>
      <c r="T12" s="60">
        <v>25920</v>
      </c>
      <c r="U12" s="60">
        <v>59204</v>
      </c>
      <c r="V12" s="60">
        <v>108674</v>
      </c>
      <c r="W12" s="60">
        <v>734464</v>
      </c>
      <c r="X12" s="60">
        <v>180000</v>
      </c>
      <c r="Y12" s="60">
        <v>554464</v>
      </c>
      <c r="Z12" s="140">
        <v>308.04</v>
      </c>
      <c r="AA12" s="155">
        <v>180000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17429989</v>
      </c>
      <c r="F15" s="100">
        <f t="shared" si="2"/>
        <v>31000</v>
      </c>
      <c r="G15" s="100">
        <f t="shared" si="2"/>
        <v>1866</v>
      </c>
      <c r="H15" s="100">
        <f t="shared" si="2"/>
        <v>0</v>
      </c>
      <c r="I15" s="100">
        <f t="shared" si="2"/>
        <v>0</v>
      </c>
      <c r="J15" s="100">
        <f t="shared" si="2"/>
        <v>1866</v>
      </c>
      <c r="K15" s="100">
        <f t="shared" si="2"/>
        <v>91</v>
      </c>
      <c r="L15" s="100">
        <f t="shared" si="2"/>
        <v>1000</v>
      </c>
      <c r="M15" s="100">
        <f t="shared" si="2"/>
        <v>1100</v>
      </c>
      <c r="N15" s="100">
        <f t="shared" si="2"/>
        <v>2191</v>
      </c>
      <c r="O15" s="100">
        <f t="shared" si="2"/>
        <v>3459</v>
      </c>
      <c r="P15" s="100">
        <f t="shared" si="2"/>
        <v>1632</v>
      </c>
      <c r="Q15" s="100">
        <f t="shared" si="2"/>
        <v>2626</v>
      </c>
      <c r="R15" s="100">
        <f t="shared" si="2"/>
        <v>7717</v>
      </c>
      <c r="S15" s="100">
        <f t="shared" si="2"/>
        <v>80</v>
      </c>
      <c r="T15" s="100">
        <f t="shared" si="2"/>
        <v>160</v>
      </c>
      <c r="U15" s="100">
        <f t="shared" si="2"/>
        <v>9647220</v>
      </c>
      <c r="V15" s="100">
        <f t="shared" si="2"/>
        <v>9647460</v>
      </c>
      <c r="W15" s="100">
        <f t="shared" si="2"/>
        <v>9659234</v>
      </c>
      <c r="X15" s="100">
        <f t="shared" si="2"/>
        <v>17429870</v>
      </c>
      <c r="Y15" s="100">
        <f t="shared" si="2"/>
        <v>-7770636</v>
      </c>
      <c r="Z15" s="137">
        <f>+IF(X15&lt;&gt;0,+(Y15/X15)*100,0)</f>
        <v>-44.58229464706277</v>
      </c>
      <c r="AA15" s="153">
        <f>SUM(AA16:AA18)</f>
        <v>31000</v>
      </c>
    </row>
    <row r="16" spans="1:27" ht="13.5">
      <c r="A16" s="138" t="s">
        <v>85</v>
      </c>
      <c r="B16" s="136"/>
      <c r="C16" s="155"/>
      <c r="D16" s="155"/>
      <c r="E16" s="156">
        <v>6629000</v>
      </c>
      <c r="F16" s="60">
        <v>31000</v>
      </c>
      <c r="G16" s="60">
        <v>1866</v>
      </c>
      <c r="H16" s="60"/>
      <c r="I16" s="60"/>
      <c r="J16" s="60">
        <v>1866</v>
      </c>
      <c r="K16" s="60">
        <v>91</v>
      </c>
      <c r="L16" s="60">
        <v>1000</v>
      </c>
      <c r="M16" s="60">
        <v>1100</v>
      </c>
      <c r="N16" s="60">
        <v>2191</v>
      </c>
      <c r="O16" s="60">
        <v>3459</v>
      </c>
      <c r="P16" s="60">
        <v>1632</v>
      </c>
      <c r="Q16" s="60">
        <v>2626</v>
      </c>
      <c r="R16" s="60">
        <v>7717</v>
      </c>
      <c r="S16" s="60">
        <v>80</v>
      </c>
      <c r="T16" s="60">
        <v>160</v>
      </c>
      <c r="U16" s="60">
        <v>1702</v>
      </c>
      <c r="V16" s="60">
        <v>1942</v>
      </c>
      <c r="W16" s="60">
        <v>13716</v>
      </c>
      <c r="X16" s="60">
        <v>6628881</v>
      </c>
      <c r="Y16" s="60">
        <v>-6615165</v>
      </c>
      <c r="Z16" s="140">
        <v>-99.79</v>
      </c>
      <c r="AA16" s="155">
        <v>31000</v>
      </c>
    </row>
    <row r="17" spans="1:27" ht="13.5">
      <c r="A17" s="138" t="s">
        <v>86</v>
      </c>
      <c r="B17" s="136"/>
      <c r="C17" s="155"/>
      <c r="D17" s="155"/>
      <c r="E17" s="156">
        <v>10800989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9645518</v>
      </c>
      <c r="V17" s="60">
        <v>9645518</v>
      </c>
      <c r="W17" s="60">
        <v>9645518</v>
      </c>
      <c r="X17" s="60">
        <v>10800989</v>
      </c>
      <c r="Y17" s="60">
        <v>-1155471</v>
      </c>
      <c r="Z17" s="140">
        <v>-10.7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167264717</v>
      </c>
      <c r="D19" s="153">
        <f>SUM(D20:D23)</f>
        <v>0</v>
      </c>
      <c r="E19" s="154">
        <f t="shared" si="3"/>
        <v>167255169</v>
      </c>
      <c r="F19" s="100">
        <f t="shared" si="3"/>
        <v>143603580</v>
      </c>
      <c r="G19" s="100">
        <f t="shared" si="3"/>
        <v>13164168</v>
      </c>
      <c r="H19" s="100">
        <f t="shared" si="3"/>
        <v>13926007</v>
      </c>
      <c r="I19" s="100">
        <f t="shared" si="3"/>
        <v>14715831</v>
      </c>
      <c r="J19" s="100">
        <f t="shared" si="3"/>
        <v>41806006</v>
      </c>
      <c r="K19" s="100">
        <f t="shared" si="3"/>
        <v>18474343</v>
      </c>
      <c r="L19" s="100">
        <f t="shared" si="3"/>
        <v>10590783</v>
      </c>
      <c r="M19" s="100">
        <f t="shared" si="3"/>
        <v>10467956</v>
      </c>
      <c r="N19" s="100">
        <f t="shared" si="3"/>
        <v>39533082</v>
      </c>
      <c r="O19" s="100">
        <f t="shared" si="3"/>
        <v>14534721</v>
      </c>
      <c r="P19" s="100">
        <f t="shared" si="3"/>
        <v>13416326</v>
      </c>
      <c r="Q19" s="100">
        <f t="shared" si="3"/>
        <v>12798760</v>
      </c>
      <c r="R19" s="100">
        <f t="shared" si="3"/>
        <v>40749807</v>
      </c>
      <c r="S19" s="100">
        <f t="shared" si="3"/>
        <v>13119814</v>
      </c>
      <c r="T19" s="100">
        <f t="shared" si="3"/>
        <v>12996401</v>
      </c>
      <c r="U19" s="100">
        <f t="shared" si="3"/>
        <v>60361474</v>
      </c>
      <c r="V19" s="100">
        <f t="shared" si="3"/>
        <v>86477689</v>
      </c>
      <c r="W19" s="100">
        <f t="shared" si="3"/>
        <v>208566584</v>
      </c>
      <c r="X19" s="100">
        <f t="shared" si="3"/>
        <v>167254726</v>
      </c>
      <c r="Y19" s="100">
        <f t="shared" si="3"/>
        <v>41311858</v>
      </c>
      <c r="Z19" s="137">
        <f>+IF(X19&lt;&gt;0,+(Y19/X19)*100,0)</f>
        <v>24.69996453194393</v>
      </c>
      <c r="AA19" s="153">
        <f>SUM(AA20:AA23)</f>
        <v>143603580</v>
      </c>
    </row>
    <row r="20" spans="1:27" ht="13.5">
      <c r="A20" s="138" t="s">
        <v>89</v>
      </c>
      <c r="B20" s="136"/>
      <c r="C20" s="155">
        <v>44979819</v>
      </c>
      <c r="D20" s="155"/>
      <c r="E20" s="156">
        <v>49907380</v>
      </c>
      <c r="F20" s="60">
        <v>45483808</v>
      </c>
      <c r="G20" s="60">
        <v>4459430</v>
      </c>
      <c r="H20" s="60">
        <v>4196542</v>
      </c>
      <c r="I20" s="60">
        <v>5740087</v>
      </c>
      <c r="J20" s="60">
        <v>14396059</v>
      </c>
      <c r="K20" s="60">
        <v>3769215</v>
      </c>
      <c r="L20" s="60">
        <v>3587217</v>
      </c>
      <c r="M20" s="60">
        <v>2920804</v>
      </c>
      <c r="N20" s="60">
        <v>10277236</v>
      </c>
      <c r="O20" s="60">
        <v>4296017</v>
      </c>
      <c r="P20" s="60">
        <v>4271321</v>
      </c>
      <c r="Q20" s="60">
        <v>3805862</v>
      </c>
      <c r="R20" s="60">
        <v>12373200</v>
      </c>
      <c r="S20" s="60">
        <v>3862255</v>
      </c>
      <c r="T20" s="60">
        <v>4043478</v>
      </c>
      <c r="U20" s="60">
        <v>18938140</v>
      </c>
      <c r="V20" s="60">
        <v>26843873</v>
      </c>
      <c r="W20" s="60">
        <v>63890368</v>
      </c>
      <c r="X20" s="60">
        <v>49907380</v>
      </c>
      <c r="Y20" s="60">
        <v>13982988</v>
      </c>
      <c r="Z20" s="140">
        <v>28.02</v>
      </c>
      <c r="AA20" s="155">
        <v>45483808</v>
      </c>
    </row>
    <row r="21" spans="1:27" ht="13.5">
      <c r="A21" s="138" t="s">
        <v>90</v>
      </c>
      <c r="B21" s="136"/>
      <c r="C21" s="155">
        <v>65326058</v>
      </c>
      <c r="D21" s="155"/>
      <c r="E21" s="156">
        <v>50457071</v>
      </c>
      <c r="F21" s="60">
        <v>48780430</v>
      </c>
      <c r="G21" s="60">
        <v>4744680</v>
      </c>
      <c r="H21" s="60">
        <v>5771661</v>
      </c>
      <c r="I21" s="60">
        <v>4540794</v>
      </c>
      <c r="J21" s="60">
        <v>15057135</v>
      </c>
      <c r="K21" s="60">
        <v>4657666</v>
      </c>
      <c r="L21" s="60">
        <v>4216575</v>
      </c>
      <c r="M21" s="60">
        <v>3905489</v>
      </c>
      <c r="N21" s="60">
        <v>12779730</v>
      </c>
      <c r="O21" s="60">
        <v>5819744</v>
      </c>
      <c r="P21" s="60">
        <v>4933460</v>
      </c>
      <c r="Q21" s="60">
        <v>4819932</v>
      </c>
      <c r="R21" s="60">
        <v>15573136</v>
      </c>
      <c r="S21" s="60">
        <v>5027801</v>
      </c>
      <c r="T21" s="60">
        <v>4564904</v>
      </c>
      <c r="U21" s="60">
        <v>35583492</v>
      </c>
      <c r="V21" s="60">
        <v>45176197</v>
      </c>
      <c r="W21" s="60">
        <v>88586198</v>
      </c>
      <c r="X21" s="60">
        <v>50457071</v>
      </c>
      <c r="Y21" s="60">
        <v>38129127</v>
      </c>
      <c r="Z21" s="140">
        <v>75.57</v>
      </c>
      <c r="AA21" s="155">
        <v>48780430</v>
      </c>
    </row>
    <row r="22" spans="1:27" ht="13.5">
      <c r="A22" s="138" t="s">
        <v>91</v>
      </c>
      <c r="B22" s="136"/>
      <c r="C22" s="157">
        <v>42313618</v>
      </c>
      <c r="D22" s="157"/>
      <c r="E22" s="158">
        <v>33120772</v>
      </c>
      <c r="F22" s="159">
        <v>24989059</v>
      </c>
      <c r="G22" s="159">
        <v>1871437</v>
      </c>
      <c r="H22" s="159">
        <v>1870404</v>
      </c>
      <c r="I22" s="159">
        <v>2348523</v>
      </c>
      <c r="J22" s="159">
        <v>6090364</v>
      </c>
      <c r="K22" s="159">
        <v>7958301</v>
      </c>
      <c r="L22" s="159">
        <v>1524552</v>
      </c>
      <c r="M22" s="159">
        <v>1717925</v>
      </c>
      <c r="N22" s="159">
        <v>11200778</v>
      </c>
      <c r="O22" s="159">
        <v>2327322</v>
      </c>
      <c r="P22" s="159">
        <v>2117385</v>
      </c>
      <c r="Q22" s="159">
        <v>2082537</v>
      </c>
      <c r="R22" s="159">
        <v>6527244</v>
      </c>
      <c r="S22" s="159">
        <v>2138732</v>
      </c>
      <c r="T22" s="159">
        <v>2294709</v>
      </c>
      <c r="U22" s="159">
        <v>2261405</v>
      </c>
      <c r="V22" s="159">
        <v>6694846</v>
      </c>
      <c r="W22" s="159">
        <v>30513232</v>
      </c>
      <c r="X22" s="159">
        <v>33120329</v>
      </c>
      <c r="Y22" s="159">
        <v>-2607097</v>
      </c>
      <c r="Z22" s="141">
        <v>-7.87</v>
      </c>
      <c r="AA22" s="157">
        <v>24989059</v>
      </c>
    </row>
    <row r="23" spans="1:27" ht="13.5">
      <c r="A23" s="138" t="s">
        <v>92</v>
      </c>
      <c r="B23" s="136"/>
      <c r="C23" s="155">
        <v>14645222</v>
      </c>
      <c r="D23" s="155"/>
      <c r="E23" s="156">
        <v>33769946</v>
      </c>
      <c r="F23" s="60">
        <v>24350283</v>
      </c>
      <c r="G23" s="60">
        <v>2088621</v>
      </c>
      <c r="H23" s="60">
        <v>2087400</v>
      </c>
      <c r="I23" s="60">
        <v>2086427</v>
      </c>
      <c r="J23" s="60">
        <v>6262448</v>
      </c>
      <c r="K23" s="60">
        <v>2089161</v>
      </c>
      <c r="L23" s="60">
        <v>1262439</v>
      </c>
      <c r="M23" s="60">
        <v>1923738</v>
      </c>
      <c r="N23" s="60">
        <v>5275338</v>
      </c>
      <c r="O23" s="60">
        <v>2091638</v>
      </c>
      <c r="P23" s="60">
        <v>2094160</v>
      </c>
      <c r="Q23" s="60">
        <v>2090429</v>
      </c>
      <c r="R23" s="60">
        <v>6276227</v>
      </c>
      <c r="S23" s="60">
        <v>2091026</v>
      </c>
      <c r="T23" s="60">
        <v>2093310</v>
      </c>
      <c r="U23" s="60">
        <v>3578437</v>
      </c>
      <c r="V23" s="60">
        <v>7762773</v>
      </c>
      <c r="W23" s="60">
        <v>25576786</v>
      </c>
      <c r="X23" s="60">
        <v>33769946</v>
      </c>
      <c r="Y23" s="60">
        <v>-8193160</v>
      </c>
      <c r="Z23" s="140">
        <v>-24.26</v>
      </c>
      <c r="AA23" s="155">
        <v>24350283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1701922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1701922</v>
      </c>
      <c r="Y24" s="100">
        <v>-1701922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287905149</v>
      </c>
      <c r="D25" s="168">
        <f>+D5+D9+D15+D19+D24</f>
        <v>0</v>
      </c>
      <c r="E25" s="169">
        <f t="shared" si="4"/>
        <v>373701934</v>
      </c>
      <c r="F25" s="73">
        <f t="shared" si="4"/>
        <v>271810713</v>
      </c>
      <c r="G25" s="73">
        <f t="shared" si="4"/>
        <v>60733412</v>
      </c>
      <c r="H25" s="73">
        <f t="shared" si="4"/>
        <v>17788360</v>
      </c>
      <c r="I25" s="73">
        <f t="shared" si="4"/>
        <v>18074808</v>
      </c>
      <c r="J25" s="73">
        <f t="shared" si="4"/>
        <v>96596580</v>
      </c>
      <c r="K25" s="73">
        <f t="shared" si="4"/>
        <v>32073500</v>
      </c>
      <c r="L25" s="73">
        <f t="shared" si="4"/>
        <v>39168202</v>
      </c>
      <c r="M25" s="73">
        <f t="shared" si="4"/>
        <v>14499204</v>
      </c>
      <c r="N25" s="73">
        <f t="shared" si="4"/>
        <v>85740906</v>
      </c>
      <c r="O25" s="73">
        <f t="shared" si="4"/>
        <v>18018279</v>
      </c>
      <c r="P25" s="73">
        <f t="shared" si="4"/>
        <v>17572379</v>
      </c>
      <c r="Q25" s="73">
        <f t="shared" si="4"/>
        <v>36712493</v>
      </c>
      <c r="R25" s="73">
        <f t="shared" si="4"/>
        <v>72303151</v>
      </c>
      <c r="S25" s="73">
        <f t="shared" si="4"/>
        <v>25122965</v>
      </c>
      <c r="T25" s="73">
        <f t="shared" si="4"/>
        <v>15324271</v>
      </c>
      <c r="U25" s="73">
        <f t="shared" si="4"/>
        <v>78325981</v>
      </c>
      <c r="V25" s="73">
        <f t="shared" si="4"/>
        <v>118773217</v>
      </c>
      <c r="W25" s="73">
        <f t="shared" si="4"/>
        <v>373413854</v>
      </c>
      <c r="X25" s="73">
        <f t="shared" si="4"/>
        <v>373701213</v>
      </c>
      <c r="Y25" s="73">
        <f t="shared" si="4"/>
        <v>-287359</v>
      </c>
      <c r="Z25" s="170">
        <f>+IF(X25&lt;&gt;0,+(Y25/X25)*100,0)</f>
        <v>-0.07689538861625264</v>
      </c>
      <c r="AA25" s="168">
        <f>+AA5+AA9+AA15+AA19+AA24</f>
        <v>271810713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90320755</v>
      </c>
      <c r="D28" s="153">
        <f>SUM(D29:D31)</f>
        <v>0</v>
      </c>
      <c r="E28" s="154">
        <f t="shared" si="5"/>
        <v>64046294</v>
      </c>
      <c r="F28" s="100">
        <f t="shared" si="5"/>
        <v>84081023</v>
      </c>
      <c r="G28" s="100">
        <f t="shared" si="5"/>
        <v>57681745</v>
      </c>
      <c r="H28" s="100">
        <f t="shared" si="5"/>
        <v>5936999</v>
      </c>
      <c r="I28" s="100">
        <f t="shared" si="5"/>
        <v>4603281</v>
      </c>
      <c r="J28" s="100">
        <f t="shared" si="5"/>
        <v>68222025</v>
      </c>
      <c r="K28" s="100">
        <f t="shared" si="5"/>
        <v>3412495</v>
      </c>
      <c r="L28" s="100">
        <f t="shared" si="5"/>
        <v>5391853</v>
      </c>
      <c r="M28" s="100">
        <f t="shared" si="5"/>
        <v>7061779</v>
      </c>
      <c r="N28" s="100">
        <f t="shared" si="5"/>
        <v>15866127</v>
      </c>
      <c r="O28" s="100">
        <f t="shared" si="5"/>
        <v>3792944</v>
      </c>
      <c r="P28" s="100">
        <f t="shared" si="5"/>
        <v>3801123</v>
      </c>
      <c r="Q28" s="100">
        <f t="shared" si="5"/>
        <v>5785265</v>
      </c>
      <c r="R28" s="100">
        <f t="shared" si="5"/>
        <v>13379332</v>
      </c>
      <c r="S28" s="100">
        <f t="shared" si="5"/>
        <v>5352925</v>
      </c>
      <c r="T28" s="100">
        <f t="shared" si="5"/>
        <v>5442532</v>
      </c>
      <c r="U28" s="100">
        <f t="shared" si="5"/>
        <v>14429988</v>
      </c>
      <c r="V28" s="100">
        <f t="shared" si="5"/>
        <v>25225445</v>
      </c>
      <c r="W28" s="100">
        <f t="shared" si="5"/>
        <v>122692929</v>
      </c>
      <c r="X28" s="100">
        <f t="shared" si="5"/>
        <v>64046194</v>
      </c>
      <c r="Y28" s="100">
        <f t="shared" si="5"/>
        <v>58646735</v>
      </c>
      <c r="Z28" s="137">
        <f>+IF(X28&lt;&gt;0,+(Y28/X28)*100,0)</f>
        <v>91.56943033960769</v>
      </c>
      <c r="AA28" s="153">
        <f>SUM(AA29:AA31)</f>
        <v>84081023</v>
      </c>
    </row>
    <row r="29" spans="1:27" ht="13.5">
      <c r="A29" s="138" t="s">
        <v>75</v>
      </c>
      <c r="B29" s="136"/>
      <c r="C29" s="155">
        <v>24097834</v>
      </c>
      <c r="D29" s="155"/>
      <c r="E29" s="156">
        <v>20506315</v>
      </c>
      <c r="F29" s="60">
        <v>24756415</v>
      </c>
      <c r="G29" s="60">
        <v>55792743</v>
      </c>
      <c r="H29" s="60">
        <v>2786558</v>
      </c>
      <c r="I29" s="60">
        <v>1356548</v>
      </c>
      <c r="J29" s="60">
        <v>59935849</v>
      </c>
      <c r="K29" s="60">
        <v>1311005</v>
      </c>
      <c r="L29" s="60">
        <v>3330344</v>
      </c>
      <c r="M29" s="60">
        <v>721007</v>
      </c>
      <c r="N29" s="60">
        <v>5362356</v>
      </c>
      <c r="O29" s="60">
        <v>1835954</v>
      </c>
      <c r="P29" s="60">
        <v>1408492</v>
      </c>
      <c r="Q29" s="60">
        <v>1807966</v>
      </c>
      <c r="R29" s="60">
        <v>5052412</v>
      </c>
      <c r="S29" s="60">
        <v>2191387</v>
      </c>
      <c r="T29" s="60">
        <v>3560334</v>
      </c>
      <c r="U29" s="60">
        <v>4128770</v>
      </c>
      <c r="V29" s="60">
        <v>9880491</v>
      </c>
      <c r="W29" s="60">
        <v>80231108</v>
      </c>
      <c r="X29" s="60">
        <v>20506315</v>
      </c>
      <c r="Y29" s="60">
        <v>59724793</v>
      </c>
      <c r="Z29" s="140">
        <v>291.25</v>
      </c>
      <c r="AA29" s="155">
        <v>24756415</v>
      </c>
    </row>
    <row r="30" spans="1:27" ht="13.5">
      <c r="A30" s="138" t="s">
        <v>76</v>
      </c>
      <c r="B30" s="136"/>
      <c r="C30" s="157">
        <v>37613643</v>
      </c>
      <c r="D30" s="157"/>
      <c r="E30" s="158">
        <v>23669551</v>
      </c>
      <c r="F30" s="159">
        <v>41630381</v>
      </c>
      <c r="G30" s="159">
        <v>792233</v>
      </c>
      <c r="H30" s="159">
        <v>1956597</v>
      </c>
      <c r="I30" s="159">
        <v>1417900</v>
      </c>
      <c r="J30" s="159">
        <v>4166730</v>
      </c>
      <c r="K30" s="159">
        <v>1204758</v>
      </c>
      <c r="L30" s="159">
        <v>1163694</v>
      </c>
      <c r="M30" s="159">
        <v>5542199</v>
      </c>
      <c r="N30" s="159">
        <v>7910651</v>
      </c>
      <c r="O30" s="159">
        <v>888133</v>
      </c>
      <c r="P30" s="159">
        <v>1142598</v>
      </c>
      <c r="Q30" s="159">
        <v>2783093</v>
      </c>
      <c r="R30" s="159">
        <v>4813824</v>
      </c>
      <c r="S30" s="159">
        <v>1667171</v>
      </c>
      <c r="T30" s="159">
        <v>605168</v>
      </c>
      <c r="U30" s="159">
        <v>5650030</v>
      </c>
      <c r="V30" s="159">
        <v>7922369</v>
      </c>
      <c r="W30" s="159">
        <v>24813574</v>
      </c>
      <c r="X30" s="159">
        <v>23669651</v>
      </c>
      <c r="Y30" s="159">
        <v>1143923</v>
      </c>
      <c r="Z30" s="141">
        <v>4.83</v>
      </c>
      <c r="AA30" s="157">
        <v>41630381</v>
      </c>
    </row>
    <row r="31" spans="1:27" ht="13.5">
      <c r="A31" s="138" t="s">
        <v>77</v>
      </c>
      <c r="B31" s="136"/>
      <c r="C31" s="155">
        <v>28609278</v>
      </c>
      <c r="D31" s="155"/>
      <c r="E31" s="156">
        <v>19870428</v>
      </c>
      <c r="F31" s="60">
        <v>17694227</v>
      </c>
      <c r="G31" s="60">
        <v>1096769</v>
      </c>
      <c r="H31" s="60">
        <v>1193844</v>
      </c>
      <c r="I31" s="60">
        <v>1828833</v>
      </c>
      <c r="J31" s="60">
        <v>4119446</v>
      </c>
      <c r="K31" s="60">
        <v>896732</v>
      </c>
      <c r="L31" s="60">
        <v>897815</v>
      </c>
      <c r="M31" s="60">
        <v>798573</v>
      </c>
      <c r="N31" s="60">
        <v>2593120</v>
      </c>
      <c r="O31" s="60">
        <v>1068857</v>
      </c>
      <c r="P31" s="60">
        <v>1250033</v>
      </c>
      <c r="Q31" s="60">
        <v>1194206</v>
      </c>
      <c r="R31" s="60">
        <v>3513096</v>
      </c>
      <c r="S31" s="60">
        <v>1494367</v>
      </c>
      <c r="T31" s="60">
        <v>1277030</v>
      </c>
      <c r="U31" s="60">
        <v>4651188</v>
      </c>
      <c r="V31" s="60">
        <v>7422585</v>
      </c>
      <c r="W31" s="60">
        <v>17648247</v>
      </c>
      <c r="X31" s="60">
        <v>19870228</v>
      </c>
      <c r="Y31" s="60">
        <v>-2221981</v>
      </c>
      <c r="Z31" s="140">
        <v>-11.18</v>
      </c>
      <c r="AA31" s="155">
        <v>17694227</v>
      </c>
    </row>
    <row r="32" spans="1:27" ht="13.5">
      <c r="A32" s="135" t="s">
        <v>78</v>
      </c>
      <c r="B32" s="136"/>
      <c r="C32" s="153">
        <f aca="true" t="shared" si="6" ref="C32:Y32">SUM(C33:C37)</f>
        <v>49559011</v>
      </c>
      <c r="D32" s="153">
        <f>SUM(D33:D37)</f>
        <v>0</v>
      </c>
      <c r="E32" s="154">
        <f t="shared" si="6"/>
        <v>20081868</v>
      </c>
      <c r="F32" s="100">
        <f t="shared" si="6"/>
        <v>20758093</v>
      </c>
      <c r="G32" s="100">
        <f t="shared" si="6"/>
        <v>1976260</v>
      </c>
      <c r="H32" s="100">
        <f t="shared" si="6"/>
        <v>1847189</v>
      </c>
      <c r="I32" s="100">
        <f t="shared" si="6"/>
        <v>1723020</v>
      </c>
      <c r="J32" s="100">
        <f t="shared" si="6"/>
        <v>5546469</v>
      </c>
      <c r="K32" s="100">
        <f t="shared" si="6"/>
        <v>3451181</v>
      </c>
      <c r="L32" s="100">
        <f t="shared" si="6"/>
        <v>1346812</v>
      </c>
      <c r="M32" s="100">
        <f t="shared" si="6"/>
        <v>1257037</v>
      </c>
      <c r="N32" s="100">
        <f t="shared" si="6"/>
        <v>6055030</v>
      </c>
      <c r="O32" s="100">
        <f t="shared" si="6"/>
        <v>1542458</v>
      </c>
      <c r="P32" s="100">
        <f t="shared" si="6"/>
        <v>1361096</v>
      </c>
      <c r="Q32" s="100">
        <f t="shared" si="6"/>
        <v>1828240</v>
      </c>
      <c r="R32" s="100">
        <f t="shared" si="6"/>
        <v>4731794</v>
      </c>
      <c r="S32" s="100">
        <f t="shared" si="6"/>
        <v>2441846</v>
      </c>
      <c r="T32" s="100">
        <f t="shared" si="6"/>
        <v>1515735</v>
      </c>
      <c r="U32" s="100">
        <f t="shared" si="6"/>
        <v>3358363</v>
      </c>
      <c r="V32" s="100">
        <f t="shared" si="6"/>
        <v>7315944</v>
      </c>
      <c r="W32" s="100">
        <f t="shared" si="6"/>
        <v>23649237</v>
      </c>
      <c r="X32" s="100">
        <f t="shared" si="6"/>
        <v>20081468</v>
      </c>
      <c r="Y32" s="100">
        <f t="shared" si="6"/>
        <v>3567769</v>
      </c>
      <c r="Z32" s="137">
        <f>+IF(X32&lt;&gt;0,+(Y32/X32)*100,0)</f>
        <v>17.766475040569745</v>
      </c>
      <c r="AA32" s="153">
        <f>SUM(AA33:AA37)</f>
        <v>20758093</v>
      </c>
    </row>
    <row r="33" spans="1:27" ht="13.5">
      <c r="A33" s="138" t="s">
        <v>79</v>
      </c>
      <c r="B33" s="136"/>
      <c r="C33" s="155">
        <v>27586636</v>
      </c>
      <c r="D33" s="155"/>
      <c r="E33" s="156">
        <v>12688318</v>
      </c>
      <c r="F33" s="60">
        <v>12888204</v>
      </c>
      <c r="G33" s="60">
        <v>1162279</v>
      </c>
      <c r="H33" s="60">
        <v>957716</v>
      </c>
      <c r="I33" s="60">
        <v>1236364</v>
      </c>
      <c r="J33" s="60">
        <v>3356359</v>
      </c>
      <c r="K33" s="60">
        <v>1002423</v>
      </c>
      <c r="L33" s="60">
        <v>864299</v>
      </c>
      <c r="M33" s="60">
        <v>804471</v>
      </c>
      <c r="N33" s="60">
        <v>2671193</v>
      </c>
      <c r="O33" s="60">
        <v>1008410</v>
      </c>
      <c r="P33" s="60">
        <v>1049597</v>
      </c>
      <c r="Q33" s="60">
        <v>1480497</v>
      </c>
      <c r="R33" s="60">
        <v>3538504</v>
      </c>
      <c r="S33" s="60">
        <v>1484879</v>
      </c>
      <c r="T33" s="60">
        <v>1370089</v>
      </c>
      <c r="U33" s="60">
        <v>2870663</v>
      </c>
      <c r="V33" s="60">
        <v>5725631</v>
      </c>
      <c r="W33" s="60">
        <v>15291687</v>
      </c>
      <c r="X33" s="60">
        <v>12688318</v>
      </c>
      <c r="Y33" s="60">
        <v>2603369</v>
      </c>
      <c r="Z33" s="140">
        <v>20.52</v>
      </c>
      <c r="AA33" s="155">
        <v>12888204</v>
      </c>
    </row>
    <row r="34" spans="1:27" ht="13.5">
      <c r="A34" s="138" t="s">
        <v>80</v>
      </c>
      <c r="B34" s="136"/>
      <c r="C34" s="155">
        <v>19406934</v>
      </c>
      <c r="D34" s="155"/>
      <c r="E34" s="156">
        <v>377574</v>
      </c>
      <c r="F34" s="60">
        <v>503988</v>
      </c>
      <c r="G34" s="60">
        <v>369742</v>
      </c>
      <c r="H34" s="60">
        <v>374842</v>
      </c>
      <c r="I34" s="60">
        <v>86644</v>
      </c>
      <c r="J34" s="60">
        <v>831228</v>
      </c>
      <c r="K34" s="60">
        <v>2129576</v>
      </c>
      <c r="L34" s="60">
        <v>157169</v>
      </c>
      <c r="M34" s="60">
        <v>22655</v>
      </c>
      <c r="N34" s="60">
        <v>2309400</v>
      </c>
      <c r="O34" s="60">
        <v>207797</v>
      </c>
      <c r="P34" s="60">
        <v>21834</v>
      </c>
      <c r="Q34" s="60">
        <v>21005</v>
      </c>
      <c r="R34" s="60">
        <v>250636</v>
      </c>
      <c r="S34" s="60">
        <v>501541</v>
      </c>
      <c r="T34" s="60">
        <v>10760</v>
      </c>
      <c r="U34" s="60">
        <v>38389</v>
      </c>
      <c r="V34" s="60">
        <v>550690</v>
      </c>
      <c r="W34" s="60">
        <v>3941954</v>
      </c>
      <c r="X34" s="60">
        <v>377574</v>
      </c>
      <c r="Y34" s="60">
        <v>3564380</v>
      </c>
      <c r="Z34" s="140">
        <v>944.02</v>
      </c>
      <c r="AA34" s="155">
        <v>503988</v>
      </c>
    </row>
    <row r="35" spans="1:27" ht="13.5">
      <c r="A35" s="138" t="s">
        <v>81</v>
      </c>
      <c r="B35" s="136"/>
      <c r="C35" s="155">
        <v>2565441</v>
      </c>
      <c r="D35" s="155"/>
      <c r="E35" s="156">
        <v>7015976</v>
      </c>
      <c r="F35" s="60">
        <v>7365901</v>
      </c>
      <c r="G35" s="60">
        <v>444239</v>
      </c>
      <c r="H35" s="60">
        <v>514631</v>
      </c>
      <c r="I35" s="60">
        <v>400012</v>
      </c>
      <c r="J35" s="60">
        <v>1358882</v>
      </c>
      <c r="K35" s="60">
        <v>319182</v>
      </c>
      <c r="L35" s="60">
        <v>325344</v>
      </c>
      <c r="M35" s="60">
        <v>429911</v>
      </c>
      <c r="N35" s="60">
        <v>1074437</v>
      </c>
      <c r="O35" s="60">
        <v>326251</v>
      </c>
      <c r="P35" s="60">
        <v>289665</v>
      </c>
      <c r="Q35" s="60">
        <v>326738</v>
      </c>
      <c r="R35" s="60">
        <v>942654</v>
      </c>
      <c r="S35" s="60">
        <v>455426</v>
      </c>
      <c r="T35" s="60">
        <v>134886</v>
      </c>
      <c r="U35" s="60">
        <v>449311</v>
      </c>
      <c r="V35" s="60">
        <v>1039623</v>
      </c>
      <c r="W35" s="60">
        <v>4415596</v>
      </c>
      <c r="X35" s="60">
        <v>7015576</v>
      </c>
      <c r="Y35" s="60">
        <v>-2599980</v>
      </c>
      <c r="Z35" s="140">
        <v>-37.06</v>
      </c>
      <c r="AA35" s="155">
        <v>7365901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22495558</v>
      </c>
      <c r="D38" s="153">
        <f>SUM(D39:D41)</f>
        <v>0</v>
      </c>
      <c r="E38" s="154">
        <f t="shared" si="7"/>
        <v>53296000</v>
      </c>
      <c r="F38" s="100">
        <f t="shared" si="7"/>
        <v>54022641</v>
      </c>
      <c r="G38" s="100">
        <f t="shared" si="7"/>
        <v>3886553</v>
      </c>
      <c r="H38" s="100">
        <f t="shared" si="7"/>
        <v>1014731</v>
      </c>
      <c r="I38" s="100">
        <f t="shared" si="7"/>
        <v>2425541</v>
      </c>
      <c r="J38" s="100">
        <f t="shared" si="7"/>
        <v>7326825</v>
      </c>
      <c r="K38" s="100">
        <f t="shared" si="7"/>
        <v>3513176</v>
      </c>
      <c r="L38" s="100">
        <f t="shared" si="7"/>
        <v>1405661</v>
      </c>
      <c r="M38" s="100">
        <f t="shared" si="7"/>
        <v>942156</v>
      </c>
      <c r="N38" s="100">
        <f t="shared" si="7"/>
        <v>5860993</v>
      </c>
      <c r="O38" s="100">
        <f t="shared" si="7"/>
        <v>809652</v>
      </c>
      <c r="P38" s="100">
        <f t="shared" si="7"/>
        <v>878447</v>
      </c>
      <c r="Q38" s="100">
        <f t="shared" si="7"/>
        <v>2046939</v>
      </c>
      <c r="R38" s="100">
        <f t="shared" si="7"/>
        <v>3735038</v>
      </c>
      <c r="S38" s="100">
        <f t="shared" si="7"/>
        <v>1026911</v>
      </c>
      <c r="T38" s="100">
        <f t="shared" si="7"/>
        <v>974756</v>
      </c>
      <c r="U38" s="100">
        <f t="shared" si="7"/>
        <v>47373333</v>
      </c>
      <c r="V38" s="100">
        <f t="shared" si="7"/>
        <v>49375000</v>
      </c>
      <c r="W38" s="100">
        <f t="shared" si="7"/>
        <v>66297856</v>
      </c>
      <c r="X38" s="100">
        <f t="shared" si="7"/>
        <v>53296386</v>
      </c>
      <c r="Y38" s="100">
        <f t="shared" si="7"/>
        <v>13001470</v>
      </c>
      <c r="Z38" s="137">
        <f>+IF(X38&lt;&gt;0,+(Y38/X38)*100,0)</f>
        <v>24.39465595284453</v>
      </c>
      <c r="AA38" s="153">
        <f>SUM(AA39:AA41)</f>
        <v>54022641</v>
      </c>
    </row>
    <row r="39" spans="1:27" ht="13.5">
      <c r="A39" s="138" t="s">
        <v>85</v>
      </c>
      <c r="B39" s="136"/>
      <c r="C39" s="155">
        <v>5316795</v>
      </c>
      <c r="D39" s="155"/>
      <c r="E39" s="156">
        <v>3784000</v>
      </c>
      <c r="F39" s="60">
        <v>2140996</v>
      </c>
      <c r="G39" s="60">
        <v>447935</v>
      </c>
      <c r="H39" s="60">
        <v>133296</v>
      </c>
      <c r="I39" s="60">
        <v>178400</v>
      </c>
      <c r="J39" s="60">
        <v>759631</v>
      </c>
      <c r="K39" s="60">
        <v>136947</v>
      </c>
      <c r="L39" s="60">
        <v>134820</v>
      </c>
      <c r="M39" s="60">
        <v>139882</v>
      </c>
      <c r="N39" s="60">
        <v>411649</v>
      </c>
      <c r="O39" s="60">
        <v>133027</v>
      </c>
      <c r="P39" s="60">
        <v>177838</v>
      </c>
      <c r="Q39" s="60">
        <v>144249</v>
      </c>
      <c r="R39" s="60">
        <v>455114</v>
      </c>
      <c r="S39" s="60">
        <v>163705</v>
      </c>
      <c r="T39" s="60">
        <v>162559</v>
      </c>
      <c r="U39" s="60">
        <v>158506</v>
      </c>
      <c r="V39" s="60">
        <v>484770</v>
      </c>
      <c r="W39" s="60">
        <v>2111164</v>
      </c>
      <c r="X39" s="60">
        <v>3783939</v>
      </c>
      <c r="Y39" s="60">
        <v>-1672775</v>
      </c>
      <c r="Z39" s="140">
        <v>-44.21</v>
      </c>
      <c r="AA39" s="155">
        <v>2140996</v>
      </c>
    </row>
    <row r="40" spans="1:27" ht="13.5">
      <c r="A40" s="138" t="s">
        <v>86</v>
      </c>
      <c r="B40" s="136"/>
      <c r="C40" s="155">
        <v>17178763</v>
      </c>
      <c r="D40" s="155"/>
      <c r="E40" s="156">
        <v>49512000</v>
      </c>
      <c r="F40" s="60">
        <v>51881645</v>
      </c>
      <c r="G40" s="60">
        <v>3438618</v>
      </c>
      <c r="H40" s="60">
        <v>881435</v>
      </c>
      <c r="I40" s="60">
        <v>2247141</v>
      </c>
      <c r="J40" s="60">
        <v>6567194</v>
      </c>
      <c r="K40" s="60">
        <v>3376229</v>
      </c>
      <c r="L40" s="60">
        <v>1270841</v>
      </c>
      <c r="M40" s="60">
        <v>802274</v>
      </c>
      <c r="N40" s="60">
        <v>5449344</v>
      </c>
      <c r="O40" s="60">
        <v>676625</v>
      </c>
      <c r="P40" s="60">
        <v>700609</v>
      </c>
      <c r="Q40" s="60">
        <v>1902690</v>
      </c>
      <c r="R40" s="60">
        <v>3279924</v>
      </c>
      <c r="S40" s="60">
        <v>863206</v>
      </c>
      <c r="T40" s="60">
        <v>812197</v>
      </c>
      <c r="U40" s="60">
        <v>47214827</v>
      </c>
      <c r="V40" s="60">
        <v>48890230</v>
      </c>
      <c r="W40" s="60">
        <v>64186692</v>
      </c>
      <c r="X40" s="60">
        <v>49512447</v>
      </c>
      <c r="Y40" s="60">
        <v>14674245</v>
      </c>
      <c r="Z40" s="140">
        <v>29.64</v>
      </c>
      <c r="AA40" s="155">
        <v>51881645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166036446</v>
      </c>
      <c r="D42" s="153">
        <f>SUM(D43:D46)</f>
        <v>0</v>
      </c>
      <c r="E42" s="154">
        <f t="shared" si="8"/>
        <v>175779247</v>
      </c>
      <c r="F42" s="100">
        <f t="shared" si="8"/>
        <v>145988392</v>
      </c>
      <c r="G42" s="100">
        <f t="shared" si="8"/>
        <v>23454337</v>
      </c>
      <c r="H42" s="100">
        <f t="shared" si="8"/>
        <v>11939665</v>
      </c>
      <c r="I42" s="100">
        <f t="shared" si="8"/>
        <v>6722122</v>
      </c>
      <c r="J42" s="100">
        <f t="shared" si="8"/>
        <v>42116124</v>
      </c>
      <c r="K42" s="100">
        <f t="shared" si="8"/>
        <v>17787304</v>
      </c>
      <c r="L42" s="100">
        <f t="shared" si="8"/>
        <v>8159422</v>
      </c>
      <c r="M42" s="100">
        <f t="shared" si="8"/>
        <v>24287613</v>
      </c>
      <c r="N42" s="100">
        <f t="shared" si="8"/>
        <v>50234339</v>
      </c>
      <c r="O42" s="100">
        <f t="shared" si="8"/>
        <v>14099821</v>
      </c>
      <c r="P42" s="100">
        <f t="shared" si="8"/>
        <v>8234267</v>
      </c>
      <c r="Q42" s="100">
        <f t="shared" si="8"/>
        <v>7470633</v>
      </c>
      <c r="R42" s="100">
        <f t="shared" si="8"/>
        <v>29804721</v>
      </c>
      <c r="S42" s="100">
        <f t="shared" si="8"/>
        <v>8120554</v>
      </c>
      <c r="T42" s="100">
        <f t="shared" si="8"/>
        <v>17206460</v>
      </c>
      <c r="U42" s="100">
        <f t="shared" si="8"/>
        <v>22259417</v>
      </c>
      <c r="V42" s="100">
        <f t="shared" si="8"/>
        <v>47586431</v>
      </c>
      <c r="W42" s="100">
        <f t="shared" si="8"/>
        <v>169741615</v>
      </c>
      <c r="X42" s="100">
        <f t="shared" si="8"/>
        <v>175778947</v>
      </c>
      <c r="Y42" s="100">
        <f t="shared" si="8"/>
        <v>-6037332</v>
      </c>
      <c r="Z42" s="137">
        <f>+IF(X42&lt;&gt;0,+(Y42/X42)*100,0)</f>
        <v>-3.434616091994225</v>
      </c>
      <c r="AA42" s="153">
        <f>SUM(AA43:AA46)</f>
        <v>145988392</v>
      </c>
    </row>
    <row r="43" spans="1:27" ht="13.5">
      <c r="A43" s="138" t="s">
        <v>89</v>
      </c>
      <c r="B43" s="136"/>
      <c r="C43" s="155">
        <v>76131966</v>
      </c>
      <c r="D43" s="155"/>
      <c r="E43" s="156">
        <v>68167461</v>
      </c>
      <c r="F43" s="60">
        <v>59911944</v>
      </c>
      <c r="G43" s="60">
        <v>5930266</v>
      </c>
      <c r="H43" s="60">
        <v>6954785</v>
      </c>
      <c r="I43" s="60">
        <v>856951</v>
      </c>
      <c r="J43" s="60">
        <v>13742002</v>
      </c>
      <c r="K43" s="60">
        <v>6235801</v>
      </c>
      <c r="L43" s="60">
        <v>2626667</v>
      </c>
      <c r="M43" s="60">
        <v>6362151</v>
      </c>
      <c r="N43" s="60">
        <v>15224619</v>
      </c>
      <c r="O43" s="60">
        <v>9732238</v>
      </c>
      <c r="P43" s="60">
        <v>995190</v>
      </c>
      <c r="Q43" s="60">
        <v>-3193599</v>
      </c>
      <c r="R43" s="60">
        <v>7533829</v>
      </c>
      <c r="S43" s="60">
        <v>794843</v>
      </c>
      <c r="T43" s="60">
        <v>13578028</v>
      </c>
      <c r="U43" s="60">
        <v>10412426</v>
      </c>
      <c r="V43" s="60">
        <v>24785297</v>
      </c>
      <c r="W43" s="60">
        <v>61285747</v>
      </c>
      <c r="X43" s="60">
        <v>68167461</v>
      </c>
      <c r="Y43" s="60">
        <v>-6881714</v>
      </c>
      <c r="Z43" s="140">
        <v>-10.1</v>
      </c>
      <c r="AA43" s="155">
        <v>59911944</v>
      </c>
    </row>
    <row r="44" spans="1:27" ht="13.5">
      <c r="A44" s="138" t="s">
        <v>90</v>
      </c>
      <c r="B44" s="136"/>
      <c r="C44" s="155">
        <v>38906854</v>
      </c>
      <c r="D44" s="155"/>
      <c r="E44" s="156">
        <v>46680903</v>
      </c>
      <c r="F44" s="60">
        <v>41400017</v>
      </c>
      <c r="G44" s="60">
        <v>14743402</v>
      </c>
      <c r="H44" s="60">
        <v>2182960</v>
      </c>
      <c r="I44" s="60">
        <v>3149862</v>
      </c>
      <c r="J44" s="60">
        <v>20076224</v>
      </c>
      <c r="K44" s="60">
        <v>2391420</v>
      </c>
      <c r="L44" s="60">
        <v>1952123</v>
      </c>
      <c r="M44" s="60">
        <v>9226551</v>
      </c>
      <c r="N44" s="60">
        <v>13570094</v>
      </c>
      <c r="O44" s="60">
        <v>1831770</v>
      </c>
      <c r="P44" s="60">
        <v>3306903</v>
      </c>
      <c r="Q44" s="60">
        <v>4456540</v>
      </c>
      <c r="R44" s="60">
        <v>9595213</v>
      </c>
      <c r="S44" s="60">
        <v>3558047</v>
      </c>
      <c r="T44" s="60">
        <v>1317174</v>
      </c>
      <c r="U44" s="60">
        <v>192843</v>
      </c>
      <c r="V44" s="60">
        <v>5068064</v>
      </c>
      <c r="W44" s="60">
        <v>48309595</v>
      </c>
      <c r="X44" s="60">
        <v>46680703</v>
      </c>
      <c r="Y44" s="60">
        <v>1628892</v>
      </c>
      <c r="Z44" s="140">
        <v>3.49</v>
      </c>
      <c r="AA44" s="155">
        <v>41400017</v>
      </c>
    </row>
    <row r="45" spans="1:27" ht="13.5">
      <c r="A45" s="138" t="s">
        <v>91</v>
      </c>
      <c r="B45" s="136"/>
      <c r="C45" s="157">
        <v>27524972</v>
      </c>
      <c r="D45" s="157"/>
      <c r="E45" s="158">
        <v>34752475</v>
      </c>
      <c r="F45" s="159">
        <v>27176451</v>
      </c>
      <c r="G45" s="159">
        <v>711944</v>
      </c>
      <c r="H45" s="159">
        <v>839872</v>
      </c>
      <c r="I45" s="159">
        <v>1344801</v>
      </c>
      <c r="J45" s="159">
        <v>2896617</v>
      </c>
      <c r="K45" s="159">
        <v>7350259</v>
      </c>
      <c r="L45" s="159">
        <v>2051093</v>
      </c>
      <c r="M45" s="159">
        <v>4146001</v>
      </c>
      <c r="N45" s="159">
        <v>13547353</v>
      </c>
      <c r="O45" s="159">
        <v>1576816</v>
      </c>
      <c r="P45" s="159">
        <v>1704610</v>
      </c>
      <c r="Q45" s="159">
        <v>3622373</v>
      </c>
      <c r="R45" s="159">
        <v>6903799</v>
      </c>
      <c r="S45" s="159">
        <v>1817255</v>
      </c>
      <c r="T45" s="159">
        <v>651241</v>
      </c>
      <c r="U45" s="159">
        <v>8744447</v>
      </c>
      <c r="V45" s="159">
        <v>11212943</v>
      </c>
      <c r="W45" s="159">
        <v>34560712</v>
      </c>
      <c r="X45" s="159">
        <v>34752475</v>
      </c>
      <c r="Y45" s="159">
        <v>-191763</v>
      </c>
      <c r="Z45" s="141">
        <v>-0.55</v>
      </c>
      <c r="AA45" s="157">
        <v>27176451</v>
      </c>
    </row>
    <row r="46" spans="1:27" ht="13.5">
      <c r="A46" s="138" t="s">
        <v>92</v>
      </c>
      <c r="B46" s="136"/>
      <c r="C46" s="155">
        <v>23472654</v>
      </c>
      <c r="D46" s="155"/>
      <c r="E46" s="156">
        <v>26178408</v>
      </c>
      <c r="F46" s="60">
        <v>17499980</v>
      </c>
      <c r="G46" s="60">
        <v>2068725</v>
      </c>
      <c r="H46" s="60">
        <v>1962048</v>
      </c>
      <c r="I46" s="60">
        <v>1370508</v>
      </c>
      <c r="J46" s="60">
        <v>5401281</v>
      </c>
      <c r="K46" s="60">
        <v>1809824</v>
      </c>
      <c r="L46" s="60">
        <v>1529539</v>
      </c>
      <c r="M46" s="60">
        <v>4552910</v>
      </c>
      <c r="N46" s="60">
        <v>7892273</v>
      </c>
      <c r="O46" s="60">
        <v>958997</v>
      </c>
      <c r="P46" s="60">
        <v>2227564</v>
      </c>
      <c r="Q46" s="60">
        <v>2585319</v>
      </c>
      <c r="R46" s="60">
        <v>5771880</v>
      </c>
      <c r="S46" s="60">
        <v>1950409</v>
      </c>
      <c r="T46" s="60">
        <v>1660017</v>
      </c>
      <c r="U46" s="60">
        <v>2909701</v>
      </c>
      <c r="V46" s="60">
        <v>6520127</v>
      </c>
      <c r="W46" s="60">
        <v>25585561</v>
      </c>
      <c r="X46" s="60">
        <v>26178308</v>
      </c>
      <c r="Y46" s="60">
        <v>-592747</v>
      </c>
      <c r="Z46" s="140">
        <v>-2.26</v>
      </c>
      <c r="AA46" s="155">
        <v>17499980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569226</v>
      </c>
      <c r="F47" s="100">
        <v>604705</v>
      </c>
      <c r="G47" s="100">
        <v>62305</v>
      </c>
      <c r="H47" s="100">
        <v>63262</v>
      </c>
      <c r="I47" s="100">
        <v>91683</v>
      </c>
      <c r="J47" s="100">
        <v>217250</v>
      </c>
      <c r="K47" s="100">
        <v>24472</v>
      </c>
      <c r="L47" s="100">
        <v>91835</v>
      </c>
      <c r="M47" s="100">
        <v>66637</v>
      </c>
      <c r="N47" s="100">
        <v>182944</v>
      </c>
      <c r="O47" s="100">
        <v>66637</v>
      </c>
      <c r="P47" s="100">
        <v>66832</v>
      </c>
      <c r="Q47" s="100">
        <v>66829</v>
      </c>
      <c r="R47" s="100">
        <v>200298</v>
      </c>
      <c r="S47" s="100">
        <v>66829</v>
      </c>
      <c r="T47" s="100"/>
      <c r="U47" s="100">
        <v>66829</v>
      </c>
      <c r="V47" s="100">
        <v>133658</v>
      </c>
      <c r="W47" s="100">
        <v>734150</v>
      </c>
      <c r="X47" s="100">
        <v>569226</v>
      </c>
      <c r="Y47" s="100">
        <v>164924</v>
      </c>
      <c r="Z47" s="137">
        <v>28.97</v>
      </c>
      <c r="AA47" s="153">
        <v>604705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328411770</v>
      </c>
      <c r="D48" s="168">
        <f>+D28+D32+D38+D42+D47</f>
        <v>0</v>
      </c>
      <c r="E48" s="169">
        <f t="shared" si="9"/>
        <v>313772635</v>
      </c>
      <c r="F48" s="73">
        <f t="shared" si="9"/>
        <v>305454854</v>
      </c>
      <c r="G48" s="73">
        <f t="shared" si="9"/>
        <v>87061200</v>
      </c>
      <c r="H48" s="73">
        <f t="shared" si="9"/>
        <v>20801846</v>
      </c>
      <c r="I48" s="73">
        <f t="shared" si="9"/>
        <v>15565647</v>
      </c>
      <c r="J48" s="73">
        <f t="shared" si="9"/>
        <v>123428693</v>
      </c>
      <c r="K48" s="73">
        <f t="shared" si="9"/>
        <v>28188628</v>
      </c>
      <c r="L48" s="73">
        <f t="shared" si="9"/>
        <v>16395583</v>
      </c>
      <c r="M48" s="73">
        <f t="shared" si="9"/>
        <v>33615222</v>
      </c>
      <c r="N48" s="73">
        <f t="shared" si="9"/>
        <v>78199433</v>
      </c>
      <c r="O48" s="73">
        <f t="shared" si="9"/>
        <v>20311512</v>
      </c>
      <c r="P48" s="73">
        <f t="shared" si="9"/>
        <v>14341765</v>
      </c>
      <c r="Q48" s="73">
        <f t="shared" si="9"/>
        <v>17197906</v>
      </c>
      <c r="R48" s="73">
        <f t="shared" si="9"/>
        <v>51851183</v>
      </c>
      <c r="S48" s="73">
        <f t="shared" si="9"/>
        <v>17009065</v>
      </c>
      <c r="T48" s="73">
        <f t="shared" si="9"/>
        <v>25139483</v>
      </c>
      <c r="U48" s="73">
        <f t="shared" si="9"/>
        <v>87487930</v>
      </c>
      <c r="V48" s="73">
        <f t="shared" si="9"/>
        <v>129636478</v>
      </c>
      <c r="W48" s="73">
        <f t="shared" si="9"/>
        <v>383115787</v>
      </c>
      <c r="X48" s="73">
        <f t="shared" si="9"/>
        <v>313772221</v>
      </c>
      <c r="Y48" s="73">
        <f t="shared" si="9"/>
        <v>69343566</v>
      </c>
      <c r="Z48" s="170">
        <f>+IF(X48&lt;&gt;0,+(Y48/X48)*100,0)</f>
        <v>22.099969773933555</v>
      </c>
      <c r="AA48" s="168">
        <f>+AA28+AA32+AA38+AA42+AA47</f>
        <v>305454854</v>
      </c>
    </row>
    <row r="49" spans="1:27" ht="13.5">
      <c r="A49" s="148" t="s">
        <v>49</v>
      </c>
      <c r="B49" s="149"/>
      <c r="C49" s="171">
        <f aca="true" t="shared" si="10" ref="C49:Y49">+C25-C48</f>
        <v>-40506621</v>
      </c>
      <c r="D49" s="171">
        <f>+D25-D48</f>
        <v>0</v>
      </c>
      <c r="E49" s="172">
        <f t="shared" si="10"/>
        <v>59929299</v>
      </c>
      <c r="F49" s="173">
        <f t="shared" si="10"/>
        <v>-33644141</v>
      </c>
      <c r="G49" s="173">
        <f t="shared" si="10"/>
        <v>-26327788</v>
      </c>
      <c r="H49" s="173">
        <f t="shared" si="10"/>
        <v>-3013486</v>
      </c>
      <c r="I49" s="173">
        <f t="shared" si="10"/>
        <v>2509161</v>
      </c>
      <c r="J49" s="173">
        <f t="shared" si="10"/>
        <v>-26832113</v>
      </c>
      <c r="K49" s="173">
        <f t="shared" si="10"/>
        <v>3884872</v>
      </c>
      <c r="L49" s="173">
        <f t="shared" si="10"/>
        <v>22772619</v>
      </c>
      <c r="M49" s="173">
        <f t="shared" si="10"/>
        <v>-19116018</v>
      </c>
      <c r="N49" s="173">
        <f t="shared" si="10"/>
        <v>7541473</v>
      </c>
      <c r="O49" s="173">
        <f t="shared" si="10"/>
        <v>-2293233</v>
      </c>
      <c r="P49" s="173">
        <f t="shared" si="10"/>
        <v>3230614</v>
      </c>
      <c r="Q49" s="173">
        <f t="shared" si="10"/>
        <v>19514587</v>
      </c>
      <c r="R49" s="173">
        <f t="shared" si="10"/>
        <v>20451968</v>
      </c>
      <c r="S49" s="173">
        <f t="shared" si="10"/>
        <v>8113900</v>
      </c>
      <c r="T49" s="173">
        <f t="shared" si="10"/>
        <v>-9815212</v>
      </c>
      <c r="U49" s="173">
        <f t="shared" si="10"/>
        <v>-9161949</v>
      </c>
      <c r="V49" s="173">
        <f t="shared" si="10"/>
        <v>-10863261</v>
      </c>
      <c r="W49" s="173">
        <f t="shared" si="10"/>
        <v>-9701933</v>
      </c>
      <c r="X49" s="173">
        <f>IF(F25=F48,0,X25-X48)</f>
        <v>59928992</v>
      </c>
      <c r="Y49" s="173">
        <f t="shared" si="10"/>
        <v>-69630925</v>
      </c>
      <c r="Z49" s="174">
        <f>+IF(X49&lt;&gt;0,+(Y49/X49)*100,0)</f>
        <v>-116.18904753145189</v>
      </c>
      <c r="AA49" s="171">
        <f>+AA25-AA48</f>
        <v>-33644141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16038993</v>
      </c>
      <c r="D5" s="155">
        <v>0</v>
      </c>
      <c r="E5" s="156">
        <v>18796008</v>
      </c>
      <c r="F5" s="60">
        <v>18796008</v>
      </c>
      <c r="G5" s="60">
        <v>2175692</v>
      </c>
      <c r="H5" s="60">
        <v>1369693</v>
      </c>
      <c r="I5" s="60">
        <v>1367746</v>
      </c>
      <c r="J5" s="60">
        <v>4913131</v>
      </c>
      <c r="K5" s="60">
        <v>1367785</v>
      </c>
      <c r="L5" s="60">
        <v>1321289</v>
      </c>
      <c r="M5" s="60">
        <v>1359329</v>
      </c>
      <c r="N5" s="60">
        <v>4048403</v>
      </c>
      <c r="O5" s="60">
        <v>1345113</v>
      </c>
      <c r="P5" s="60">
        <v>1371611</v>
      </c>
      <c r="Q5" s="60">
        <v>1367324</v>
      </c>
      <c r="R5" s="60">
        <v>4084048</v>
      </c>
      <c r="S5" s="60">
        <v>1376323</v>
      </c>
      <c r="T5" s="60">
        <v>1371266</v>
      </c>
      <c r="U5" s="60">
        <v>1498140</v>
      </c>
      <c r="V5" s="60">
        <v>4245729</v>
      </c>
      <c r="W5" s="60">
        <v>17291311</v>
      </c>
      <c r="X5" s="60">
        <v>18796008</v>
      </c>
      <c r="Y5" s="60">
        <v>-1504697</v>
      </c>
      <c r="Z5" s="140">
        <v>-8.01</v>
      </c>
      <c r="AA5" s="155">
        <v>18796008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40179100</v>
      </c>
      <c r="D7" s="155">
        <v>0</v>
      </c>
      <c r="E7" s="156">
        <v>44787932</v>
      </c>
      <c r="F7" s="60">
        <v>44787932</v>
      </c>
      <c r="G7" s="60">
        <v>1947182</v>
      </c>
      <c r="H7" s="60">
        <v>1490582</v>
      </c>
      <c r="I7" s="60">
        <v>5633896</v>
      </c>
      <c r="J7" s="60">
        <v>9071660</v>
      </c>
      <c r="K7" s="60">
        <v>2449532</v>
      </c>
      <c r="L7" s="60">
        <v>3582993</v>
      </c>
      <c r="M7" s="60">
        <v>1282537</v>
      </c>
      <c r="N7" s="60">
        <v>7315062</v>
      </c>
      <c r="O7" s="60">
        <v>3205942</v>
      </c>
      <c r="P7" s="60">
        <v>2611798</v>
      </c>
      <c r="Q7" s="60">
        <v>2545843</v>
      </c>
      <c r="R7" s="60">
        <v>8363583</v>
      </c>
      <c r="S7" s="60">
        <v>2588925</v>
      </c>
      <c r="T7" s="60">
        <v>2507311</v>
      </c>
      <c r="U7" s="60">
        <v>5365481</v>
      </c>
      <c r="V7" s="60">
        <v>10461717</v>
      </c>
      <c r="W7" s="60">
        <v>35212022</v>
      </c>
      <c r="X7" s="60">
        <v>44787932</v>
      </c>
      <c r="Y7" s="60">
        <v>-9575910</v>
      </c>
      <c r="Z7" s="140">
        <v>-21.38</v>
      </c>
      <c r="AA7" s="155">
        <v>44787932</v>
      </c>
    </row>
    <row r="8" spans="1:27" ht="13.5">
      <c r="A8" s="183" t="s">
        <v>104</v>
      </c>
      <c r="B8" s="182"/>
      <c r="C8" s="155">
        <v>38322361</v>
      </c>
      <c r="D8" s="155">
        <v>0</v>
      </c>
      <c r="E8" s="156">
        <v>48760000</v>
      </c>
      <c r="F8" s="60">
        <v>48760000</v>
      </c>
      <c r="G8" s="60">
        <v>4744287</v>
      </c>
      <c r="H8" s="60">
        <v>4595529</v>
      </c>
      <c r="I8" s="60">
        <v>3942744</v>
      </c>
      <c r="J8" s="60">
        <v>13282560</v>
      </c>
      <c r="K8" s="60">
        <v>4060278</v>
      </c>
      <c r="L8" s="60">
        <v>3620335</v>
      </c>
      <c r="M8" s="60">
        <v>3309990</v>
      </c>
      <c r="N8" s="60">
        <v>10990603</v>
      </c>
      <c r="O8" s="60">
        <v>5221393</v>
      </c>
      <c r="P8" s="60">
        <v>4336629</v>
      </c>
      <c r="Q8" s="60">
        <v>4224100</v>
      </c>
      <c r="R8" s="60">
        <v>13782122</v>
      </c>
      <c r="S8" s="60">
        <v>4427809</v>
      </c>
      <c r="T8" s="60">
        <v>3950270</v>
      </c>
      <c r="U8" s="60">
        <v>4455362</v>
      </c>
      <c r="V8" s="60">
        <v>12833441</v>
      </c>
      <c r="W8" s="60">
        <v>50888726</v>
      </c>
      <c r="X8" s="60">
        <v>48760000</v>
      </c>
      <c r="Y8" s="60">
        <v>2128726</v>
      </c>
      <c r="Z8" s="140">
        <v>4.37</v>
      </c>
      <c r="AA8" s="155">
        <v>48760000</v>
      </c>
    </row>
    <row r="9" spans="1:27" ht="13.5">
      <c r="A9" s="183" t="s">
        <v>105</v>
      </c>
      <c r="B9" s="182"/>
      <c r="C9" s="155">
        <v>15741618</v>
      </c>
      <c r="D9" s="155">
        <v>0</v>
      </c>
      <c r="E9" s="156">
        <v>24971059</v>
      </c>
      <c r="F9" s="60">
        <v>24971059</v>
      </c>
      <c r="G9" s="60">
        <v>1870068</v>
      </c>
      <c r="H9" s="60">
        <v>1868426</v>
      </c>
      <c r="I9" s="60">
        <v>2347396</v>
      </c>
      <c r="J9" s="60">
        <v>6085890</v>
      </c>
      <c r="K9" s="60">
        <v>7951849</v>
      </c>
      <c r="L9" s="60">
        <v>1522950</v>
      </c>
      <c r="M9" s="60">
        <v>1716556</v>
      </c>
      <c r="N9" s="60">
        <v>11191355</v>
      </c>
      <c r="O9" s="60">
        <v>2325953</v>
      </c>
      <c r="P9" s="60">
        <v>2116016</v>
      </c>
      <c r="Q9" s="60">
        <v>2080559</v>
      </c>
      <c r="R9" s="60">
        <v>6522528</v>
      </c>
      <c r="S9" s="60">
        <v>2137363</v>
      </c>
      <c r="T9" s="60">
        <v>2292122</v>
      </c>
      <c r="U9" s="60">
        <v>1897078</v>
      </c>
      <c r="V9" s="60">
        <v>6326563</v>
      </c>
      <c r="W9" s="60">
        <v>30126336</v>
      </c>
      <c r="X9" s="60">
        <v>24971059</v>
      </c>
      <c r="Y9" s="60">
        <v>5155277</v>
      </c>
      <c r="Z9" s="140">
        <v>20.65</v>
      </c>
      <c r="AA9" s="155">
        <v>24971059</v>
      </c>
    </row>
    <row r="10" spans="1:27" ht="13.5">
      <c r="A10" s="183" t="s">
        <v>106</v>
      </c>
      <c r="B10" s="182"/>
      <c r="C10" s="155">
        <v>14645222</v>
      </c>
      <c r="D10" s="155">
        <v>0</v>
      </c>
      <c r="E10" s="156">
        <v>24350099</v>
      </c>
      <c r="F10" s="54">
        <v>24350099</v>
      </c>
      <c r="G10" s="54">
        <v>2088621</v>
      </c>
      <c r="H10" s="54">
        <v>2087400</v>
      </c>
      <c r="I10" s="54">
        <v>2086427</v>
      </c>
      <c r="J10" s="54">
        <v>6262448</v>
      </c>
      <c r="K10" s="54">
        <v>2089161</v>
      </c>
      <c r="L10" s="54">
        <v>1262439</v>
      </c>
      <c r="M10" s="54">
        <v>1923738</v>
      </c>
      <c r="N10" s="54">
        <v>5275338</v>
      </c>
      <c r="O10" s="54">
        <v>2091638</v>
      </c>
      <c r="P10" s="54">
        <v>2094160</v>
      </c>
      <c r="Q10" s="54">
        <v>2090429</v>
      </c>
      <c r="R10" s="54">
        <v>6276227</v>
      </c>
      <c r="S10" s="54">
        <v>2091026</v>
      </c>
      <c r="T10" s="54">
        <v>2093310</v>
      </c>
      <c r="U10" s="54">
        <v>1902198</v>
      </c>
      <c r="V10" s="54">
        <v>6086534</v>
      </c>
      <c r="W10" s="54">
        <v>23900547</v>
      </c>
      <c r="X10" s="54">
        <v>24350099</v>
      </c>
      <c r="Y10" s="54">
        <v>-449552</v>
      </c>
      <c r="Z10" s="184">
        <v>-1.85</v>
      </c>
      <c r="AA10" s="130">
        <v>24350099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356580</v>
      </c>
      <c r="D12" s="155">
        <v>0</v>
      </c>
      <c r="E12" s="156">
        <v>408910</v>
      </c>
      <c r="F12" s="60">
        <v>366900</v>
      </c>
      <c r="G12" s="60">
        <v>47777</v>
      </c>
      <c r="H12" s="60">
        <v>32702</v>
      </c>
      <c r="I12" s="60">
        <v>18556</v>
      </c>
      <c r="J12" s="60">
        <v>99035</v>
      </c>
      <c r="K12" s="60">
        <v>30607</v>
      </c>
      <c r="L12" s="60">
        <v>24078</v>
      </c>
      <c r="M12" s="60">
        <v>30098</v>
      </c>
      <c r="N12" s="60">
        <v>84783</v>
      </c>
      <c r="O12" s="60">
        <v>37723</v>
      </c>
      <c r="P12" s="60">
        <v>27813</v>
      </c>
      <c r="Q12" s="60">
        <v>25305</v>
      </c>
      <c r="R12" s="60">
        <v>90841</v>
      </c>
      <c r="S12" s="60">
        <v>885</v>
      </c>
      <c r="T12" s="60">
        <v>23803</v>
      </c>
      <c r="U12" s="60">
        <v>6862</v>
      </c>
      <c r="V12" s="60">
        <v>31550</v>
      </c>
      <c r="W12" s="60">
        <v>306209</v>
      </c>
      <c r="X12" s="60">
        <v>408910</v>
      </c>
      <c r="Y12" s="60">
        <v>-102701</v>
      </c>
      <c r="Z12" s="140">
        <v>-25.12</v>
      </c>
      <c r="AA12" s="155">
        <v>366900</v>
      </c>
    </row>
    <row r="13" spans="1:27" ht="13.5">
      <c r="A13" s="181" t="s">
        <v>109</v>
      </c>
      <c r="B13" s="185"/>
      <c r="C13" s="155">
        <v>583166</v>
      </c>
      <c r="D13" s="155">
        <v>0</v>
      </c>
      <c r="E13" s="156">
        <v>644000</v>
      </c>
      <c r="F13" s="60">
        <v>600000</v>
      </c>
      <c r="G13" s="60">
        <v>0</v>
      </c>
      <c r="H13" s="60">
        <v>71881</v>
      </c>
      <c r="I13" s="60">
        <v>0</v>
      </c>
      <c r="J13" s="60">
        <v>71881</v>
      </c>
      <c r="K13" s="60">
        <v>175965</v>
      </c>
      <c r="L13" s="60">
        <v>25952</v>
      </c>
      <c r="M13" s="60">
        <v>0</v>
      </c>
      <c r="N13" s="60">
        <v>201917</v>
      </c>
      <c r="O13" s="60">
        <v>0</v>
      </c>
      <c r="P13" s="60">
        <v>157877</v>
      </c>
      <c r="Q13" s="60">
        <v>0</v>
      </c>
      <c r="R13" s="60">
        <v>157877</v>
      </c>
      <c r="S13" s="60">
        <v>301812</v>
      </c>
      <c r="T13" s="60">
        <v>154106</v>
      </c>
      <c r="U13" s="60">
        <v>639970</v>
      </c>
      <c r="V13" s="60">
        <v>1095888</v>
      </c>
      <c r="W13" s="60">
        <v>1527563</v>
      </c>
      <c r="X13" s="60">
        <v>644000</v>
      </c>
      <c r="Y13" s="60">
        <v>883563</v>
      </c>
      <c r="Z13" s="140">
        <v>137.2</v>
      </c>
      <c r="AA13" s="155">
        <v>600000</v>
      </c>
    </row>
    <row r="14" spans="1:27" ht="13.5">
      <c r="A14" s="181" t="s">
        <v>110</v>
      </c>
      <c r="B14" s="185"/>
      <c r="C14" s="155">
        <v>20173637</v>
      </c>
      <c r="D14" s="155">
        <v>0</v>
      </c>
      <c r="E14" s="156">
        <v>12000000</v>
      </c>
      <c r="F14" s="60">
        <v>22577416</v>
      </c>
      <c r="G14" s="60">
        <v>1754508</v>
      </c>
      <c r="H14" s="60">
        <v>1867850</v>
      </c>
      <c r="I14" s="60">
        <v>1909676</v>
      </c>
      <c r="J14" s="60">
        <v>5532034</v>
      </c>
      <c r="K14" s="60">
        <v>1971548</v>
      </c>
      <c r="L14" s="60">
        <v>1733964</v>
      </c>
      <c r="M14" s="60">
        <v>2051163</v>
      </c>
      <c r="N14" s="60">
        <v>5756675</v>
      </c>
      <c r="O14" s="60">
        <v>1976198</v>
      </c>
      <c r="P14" s="60">
        <v>2125342</v>
      </c>
      <c r="Q14" s="60">
        <v>910688</v>
      </c>
      <c r="R14" s="60">
        <v>5012228</v>
      </c>
      <c r="S14" s="60">
        <v>2217887</v>
      </c>
      <c r="T14" s="60">
        <v>407852</v>
      </c>
      <c r="U14" s="60">
        <v>8274923</v>
      </c>
      <c r="V14" s="60">
        <v>10900662</v>
      </c>
      <c r="W14" s="60">
        <v>27201599</v>
      </c>
      <c r="X14" s="60">
        <v>12000000</v>
      </c>
      <c r="Y14" s="60">
        <v>15201599</v>
      </c>
      <c r="Z14" s="140">
        <v>126.68</v>
      </c>
      <c r="AA14" s="155">
        <v>22577416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205404</v>
      </c>
      <c r="D16" s="155">
        <v>0</v>
      </c>
      <c r="E16" s="156">
        <v>180000</v>
      </c>
      <c r="F16" s="60">
        <v>180000</v>
      </c>
      <c r="G16" s="60">
        <v>18400</v>
      </c>
      <c r="H16" s="60">
        <v>10550</v>
      </c>
      <c r="I16" s="60">
        <v>0</v>
      </c>
      <c r="J16" s="60">
        <v>28950</v>
      </c>
      <c r="K16" s="60">
        <v>11650</v>
      </c>
      <c r="L16" s="60">
        <v>8200</v>
      </c>
      <c r="M16" s="60">
        <v>499140</v>
      </c>
      <c r="N16" s="60">
        <v>518990</v>
      </c>
      <c r="O16" s="60">
        <v>6300</v>
      </c>
      <c r="P16" s="60">
        <v>35850</v>
      </c>
      <c r="Q16" s="60">
        <v>18450</v>
      </c>
      <c r="R16" s="60">
        <v>60600</v>
      </c>
      <c r="S16" s="60">
        <v>23550</v>
      </c>
      <c r="T16" s="60">
        <v>25920</v>
      </c>
      <c r="U16" s="60">
        <v>59204</v>
      </c>
      <c r="V16" s="60">
        <v>108674</v>
      </c>
      <c r="W16" s="60">
        <v>717214</v>
      </c>
      <c r="X16" s="60">
        <v>180000</v>
      </c>
      <c r="Y16" s="60">
        <v>537214</v>
      </c>
      <c r="Z16" s="140">
        <v>298.45</v>
      </c>
      <c r="AA16" s="155">
        <v>180000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82169397</v>
      </c>
      <c r="D19" s="155">
        <v>0</v>
      </c>
      <c r="E19" s="156">
        <v>84163000</v>
      </c>
      <c r="F19" s="60">
        <v>84163000</v>
      </c>
      <c r="G19" s="60">
        <v>36082000</v>
      </c>
      <c r="H19" s="60">
        <v>443000</v>
      </c>
      <c r="I19" s="60">
        <v>0</v>
      </c>
      <c r="J19" s="60">
        <v>36525000</v>
      </c>
      <c r="K19" s="60">
        <v>0</v>
      </c>
      <c r="L19" s="60">
        <v>25420000</v>
      </c>
      <c r="M19" s="60">
        <v>0</v>
      </c>
      <c r="N19" s="60">
        <v>25420000</v>
      </c>
      <c r="O19" s="60">
        <v>43066</v>
      </c>
      <c r="P19" s="60">
        <v>332000</v>
      </c>
      <c r="Q19" s="60">
        <v>21435395</v>
      </c>
      <c r="R19" s="60">
        <v>21810461</v>
      </c>
      <c r="S19" s="60">
        <v>22499</v>
      </c>
      <c r="T19" s="60">
        <v>250</v>
      </c>
      <c r="U19" s="60">
        <v>-830234</v>
      </c>
      <c r="V19" s="60">
        <v>-807485</v>
      </c>
      <c r="W19" s="60">
        <v>82947976</v>
      </c>
      <c r="X19" s="60">
        <v>84163000</v>
      </c>
      <c r="Y19" s="60">
        <v>-1215024</v>
      </c>
      <c r="Z19" s="140">
        <v>-1.44</v>
      </c>
      <c r="AA19" s="155">
        <v>84163000</v>
      </c>
    </row>
    <row r="20" spans="1:27" ht="13.5">
      <c r="A20" s="181" t="s">
        <v>35</v>
      </c>
      <c r="B20" s="185"/>
      <c r="C20" s="155">
        <v>1113255</v>
      </c>
      <c r="D20" s="155">
        <v>0</v>
      </c>
      <c r="E20" s="156">
        <v>51867926</v>
      </c>
      <c r="F20" s="54">
        <v>2258299</v>
      </c>
      <c r="G20" s="54">
        <v>2072877</v>
      </c>
      <c r="H20" s="54">
        <v>2940747</v>
      </c>
      <c r="I20" s="54">
        <v>173387</v>
      </c>
      <c r="J20" s="54">
        <v>5187011</v>
      </c>
      <c r="K20" s="54">
        <v>2669125</v>
      </c>
      <c r="L20" s="54">
        <v>51022</v>
      </c>
      <c r="M20" s="54">
        <v>2326653</v>
      </c>
      <c r="N20" s="54">
        <v>5046800</v>
      </c>
      <c r="O20" s="54">
        <v>1764953</v>
      </c>
      <c r="P20" s="54">
        <v>2363283</v>
      </c>
      <c r="Q20" s="54">
        <v>2014400</v>
      </c>
      <c r="R20" s="54">
        <v>6142636</v>
      </c>
      <c r="S20" s="54">
        <v>1978886</v>
      </c>
      <c r="T20" s="54">
        <v>2498061</v>
      </c>
      <c r="U20" s="54">
        <v>28053300</v>
      </c>
      <c r="V20" s="54">
        <v>32530247</v>
      </c>
      <c r="W20" s="54">
        <v>48906694</v>
      </c>
      <c r="X20" s="54">
        <v>51867206</v>
      </c>
      <c r="Y20" s="54">
        <v>-2960512</v>
      </c>
      <c r="Z20" s="184">
        <v>-5.71</v>
      </c>
      <c r="AA20" s="130">
        <v>2258299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229528733</v>
      </c>
      <c r="D22" s="188">
        <f>SUM(D5:D21)</f>
        <v>0</v>
      </c>
      <c r="E22" s="189">
        <f t="shared" si="0"/>
        <v>310928934</v>
      </c>
      <c r="F22" s="190">
        <f t="shared" si="0"/>
        <v>271810713</v>
      </c>
      <c r="G22" s="190">
        <f t="shared" si="0"/>
        <v>52801412</v>
      </c>
      <c r="H22" s="190">
        <f t="shared" si="0"/>
        <v>16778360</v>
      </c>
      <c r="I22" s="190">
        <f t="shared" si="0"/>
        <v>17479828</v>
      </c>
      <c r="J22" s="190">
        <f t="shared" si="0"/>
        <v>87059600</v>
      </c>
      <c r="K22" s="190">
        <f t="shared" si="0"/>
        <v>22777500</v>
      </c>
      <c r="L22" s="190">
        <f t="shared" si="0"/>
        <v>38573222</v>
      </c>
      <c r="M22" s="190">
        <f t="shared" si="0"/>
        <v>14499204</v>
      </c>
      <c r="N22" s="190">
        <f t="shared" si="0"/>
        <v>75849926</v>
      </c>
      <c r="O22" s="190">
        <f t="shared" si="0"/>
        <v>18018279</v>
      </c>
      <c r="P22" s="190">
        <f t="shared" si="0"/>
        <v>17572379</v>
      </c>
      <c r="Q22" s="190">
        <f t="shared" si="0"/>
        <v>36712493</v>
      </c>
      <c r="R22" s="190">
        <f t="shared" si="0"/>
        <v>72303151</v>
      </c>
      <c r="S22" s="190">
        <f t="shared" si="0"/>
        <v>17166965</v>
      </c>
      <c r="T22" s="190">
        <f t="shared" si="0"/>
        <v>15324271</v>
      </c>
      <c r="U22" s="190">
        <f t="shared" si="0"/>
        <v>51322284</v>
      </c>
      <c r="V22" s="190">
        <f t="shared" si="0"/>
        <v>83813520</v>
      </c>
      <c r="W22" s="190">
        <f t="shared" si="0"/>
        <v>319026197</v>
      </c>
      <c r="X22" s="190">
        <f t="shared" si="0"/>
        <v>310928214</v>
      </c>
      <c r="Y22" s="190">
        <f t="shared" si="0"/>
        <v>8097983</v>
      </c>
      <c r="Z22" s="191">
        <f>+IF(X22&lt;&gt;0,+(Y22/X22)*100,0)</f>
        <v>2.6044542229930925</v>
      </c>
      <c r="AA22" s="188">
        <f>SUM(AA5:AA21)</f>
        <v>271810713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74122616</v>
      </c>
      <c r="D25" s="155">
        <v>0</v>
      </c>
      <c r="E25" s="156">
        <v>71987442</v>
      </c>
      <c r="F25" s="60">
        <v>70879340</v>
      </c>
      <c r="G25" s="60">
        <v>5590346</v>
      </c>
      <c r="H25" s="60">
        <v>5834734</v>
      </c>
      <c r="I25" s="60">
        <v>6840594</v>
      </c>
      <c r="J25" s="60">
        <v>18265674</v>
      </c>
      <c r="K25" s="60">
        <v>6024334</v>
      </c>
      <c r="L25" s="60">
        <v>5452088</v>
      </c>
      <c r="M25" s="60">
        <v>5572224</v>
      </c>
      <c r="N25" s="60">
        <v>17048646</v>
      </c>
      <c r="O25" s="60">
        <v>4960581</v>
      </c>
      <c r="P25" s="60">
        <v>6204148</v>
      </c>
      <c r="Q25" s="60">
        <v>6429959</v>
      </c>
      <c r="R25" s="60">
        <v>17594688</v>
      </c>
      <c r="S25" s="60">
        <v>6689668</v>
      </c>
      <c r="T25" s="60">
        <v>4029645</v>
      </c>
      <c r="U25" s="60">
        <v>7826201</v>
      </c>
      <c r="V25" s="60">
        <v>18545514</v>
      </c>
      <c r="W25" s="60">
        <v>71454522</v>
      </c>
      <c r="X25" s="60">
        <v>71987000</v>
      </c>
      <c r="Y25" s="60">
        <v>-532478</v>
      </c>
      <c r="Z25" s="140">
        <v>-0.74</v>
      </c>
      <c r="AA25" s="155">
        <v>70879340</v>
      </c>
    </row>
    <row r="26" spans="1:27" ht="13.5">
      <c r="A26" s="183" t="s">
        <v>38</v>
      </c>
      <c r="B26" s="182"/>
      <c r="C26" s="155">
        <v>6676993</v>
      </c>
      <c r="D26" s="155">
        <v>0</v>
      </c>
      <c r="E26" s="156">
        <v>6530442</v>
      </c>
      <c r="F26" s="60">
        <v>6662935</v>
      </c>
      <c r="G26" s="60">
        <v>632912</v>
      </c>
      <c r="H26" s="60">
        <v>619025</v>
      </c>
      <c r="I26" s="60">
        <v>658535</v>
      </c>
      <c r="J26" s="60">
        <v>1910472</v>
      </c>
      <c r="K26" s="60">
        <v>621273</v>
      </c>
      <c r="L26" s="60">
        <v>118854</v>
      </c>
      <c r="M26" s="60">
        <v>80881</v>
      </c>
      <c r="N26" s="60">
        <v>821008</v>
      </c>
      <c r="O26" s="60">
        <v>0</v>
      </c>
      <c r="P26" s="60">
        <v>643519</v>
      </c>
      <c r="Q26" s="60">
        <v>647247</v>
      </c>
      <c r="R26" s="60">
        <v>1290766</v>
      </c>
      <c r="S26" s="60">
        <v>684192</v>
      </c>
      <c r="T26" s="60">
        <v>684192</v>
      </c>
      <c r="U26" s="60">
        <v>1316871</v>
      </c>
      <c r="V26" s="60">
        <v>2685255</v>
      </c>
      <c r="W26" s="60">
        <v>6707501</v>
      </c>
      <c r="X26" s="60">
        <v>6530442</v>
      </c>
      <c r="Y26" s="60">
        <v>177059</v>
      </c>
      <c r="Z26" s="140">
        <v>2.71</v>
      </c>
      <c r="AA26" s="155">
        <v>6662935</v>
      </c>
    </row>
    <row r="27" spans="1:27" ht="13.5">
      <c r="A27" s="183" t="s">
        <v>118</v>
      </c>
      <c r="B27" s="182"/>
      <c r="C27" s="155">
        <v>67102428</v>
      </c>
      <c r="D27" s="155">
        <v>0</v>
      </c>
      <c r="E27" s="156">
        <v>40316100</v>
      </c>
      <c r="F27" s="60">
        <v>40316100</v>
      </c>
      <c r="G27" s="60">
        <v>57349</v>
      </c>
      <c r="H27" s="60">
        <v>0</v>
      </c>
      <c r="I27" s="60">
        <v>36264</v>
      </c>
      <c r="J27" s="60">
        <v>93613</v>
      </c>
      <c r="K27" s="60">
        <v>293862</v>
      </c>
      <c r="L27" s="60">
        <v>90388</v>
      </c>
      <c r="M27" s="60">
        <v>17320870</v>
      </c>
      <c r="N27" s="60">
        <v>17705120</v>
      </c>
      <c r="O27" s="60">
        <v>-30504</v>
      </c>
      <c r="P27" s="60">
        <v>-6316</v>
      </c>
      <c r="Q27" s="60">
        <v>4162435</v>
      </c>
      <c r="R27" s="60">
        <v>4125615</v>
      </c>
      <c r="S27" s="60">
        <v>1482225</v>
      </c>
      <c r="T27" s="60">
        <v>36561</v>
      </c>
      <c r="U27" s="60">
        <v>-2518143</v>
      </c>
      <c r="V27" s="60">
        <v>-999357</v>
      </c>
      <c r="W27" s="60">
        <v>20924991</v>
      </c>
      <c r="X27" s="60">
        <v>40316104</v>
      </c>
      <c r="Y27" s="60">
        <v>-19391113</v>
      </c>
      <c r="Z27" s="140">
        <v>-48.1</v>
      </c>
      <c r="AA27" s="155">
        <v>40316100</v>
      </c>
    </row>
    <row r="28" spans="1:27" ht="13.5">
      <c r="A28" s="183" t="s">
        <v>39</v>
      </c>
      <c r="B28" s="182"/>
      <c r="C28" s="155">
        <v>67572300</v>
      </c>
      <c r="D28" s="155">
        <v>0</v>
      </c>
      <c r="E28" s="156">
        <v>64000000</v>
      </c>
      <c r="F28" s="60">
        <v>67199998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473958</v>
      </c>
      <c r="P28" s="60">
        <v>0</v>
      </c>
      <c r="Q28" s="60">
        <v>0</v>
      </c>
      <c r="R28" s="60">
        <v>473958</v>
      </c>
      <c r="S28" s="60">
        <v>0</v>
      </c>
      <c r="T28" s="60">
        <v>0</v>
      </c>
      <c r="U28" s="60">
        <v>66572381</v>
      </c>
      <c r="V28" s="60">
        <v>66572381</v>
      </c>
      <c r="W28" s="60">
        <v>67046339</v>
      </c>
      <c r="X28" s="60">
        <v>64000000</v>
      </c>
      <c r="Y28" s="60">
        <v>3046339</v>
      </c>
      <c r="Z28" s="140">
        <v>4.76</v>
      </c>
      <c r="AA28" s="155">
        <v>67199998</v>
      </c>
    </row>
    <row r="29" spans="1:27" ht="13.5">
      <c r="A29" s="183" t="s">
        <v>40</v>
      </c>
      <c r="B29" s="182"/>
      <c r="C29" s="155">
        <v>7763948</v>
      </c>
      <c r="D29" s="155">
        <v>0</v>
      </c>
      <c r="E29" s="156">
        <v>1200000</v>
      </c>
      <c r="F29" s="60">
        <v>1200000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1200000</v>
      </c>
      <c r="Y29" s="60">
        <v>-1200000</v>
      </c>
      <c r="Z29" s="140">
        <v>-100</v>
      </c>
      <c r="AA29" s="155">
        <v>1200000</v>
      </c>
    </row>
    <row r="30" spans="1:27" ht="13.5">
      <c r="A30" s="183" t="s">
        <v>119</v>
      </c>
      <c r="B30" s="182"/>
      <c r="C30" s="155">
        <v>38934748</v>
      </c>
      <c r="D30" s="155">
        <v>0</v>
      </c>
      <c r="E30" s="156">
        <v>50434189</v>
      </c>
      <c r="F30" s="60">
        <v>39033983</v>
      </c>
      <c r="G30" s="60">
        <v>28366</v>
      </c>
      <c r="H30" s="60">
        <v>6218993</v>
      </c>
      <c r="I30" s="60">
        <v>403994</v>
      </c>
      <c r="J30" s="60">
        <v>6651353</v>
      </c>
      <c r="K30" s="60">
        <v>5166876</v>
      </c>
      <c r="L30" s="60">
        <v>2379</v>
      </c>
      <c r="M30" s="60">
        <v>5012937</v>
      </c>
      <c r="N30" s="60">
        <v>10182192</v>
      </c>
      <c r="O30" s="60">
        <v>5224339</v>
      </c>
      <c r="P30" s="60">
        <v>5025756</v>
      </c>
      <c r="Q30" s="60">
        <v>-4432032</v>
      </c>
      <c r="R30" s="60">
        <v>5818063</v>
      </c>
      <c r="S30" s="60">
        <v>0</v>
      </c>
      <c r="T30" s="60">
        <v>12262582</v>
      </c>
      <c r="U30" s="60">
        <v>-11432483</v>
      </c>
      <c r="V30" s="60">
        <v>830099</v>
      </c>
      <c r="W30" s="60">
        <v>23481707</v>
      </c>
      <c r="X30" s="60">
        <v>50434189</v>
      </c>
      <c r="Y30" s="60">
        <v>-26952482</v>
      </c>
      <c r="Z30" s="140">
        <v>-53.44</v>
      </c>
      <c r="AA30" s="155">
        <v>39033983</v>
      </c>
    </row>
    <row r="31" spans="1:27" ht="13.5">
      <c r="A31" s="183" t="s">
        <v>120</v>
      </c>
      <c r="B31" s="182"/>
      <c r="C31" s="155">
        <v>15404522</v>
      </c>
      <c r="D31" s="155">
        <v>0</v>
      </c>
      <c r="E31" s="156">
        <v>10897912</v>
      </c>
      <c r="F31" s="60">
        <v>11157913</v>
      </c>
      <c r="G31" s="60">
        <v>586305</v>
      </c>
      <c r="H31" s="60">
        <v>1129177</v>
      </c>
      <c r="I31" s="60">
        <v>589494</v>
      </c>
      <c r="J31" s="60">
        <v>2304976</v>
      </c>
      <c r="K31" s="60">
        <v>548825</v>
      </c>
      <c r="L31" s="60">
        <v>903821</v>
      </c>
      <c r="M31" s="60">
        <v>660773</v>
      </c>
      <c r="N31" s="60">
        <v>2113419</v>
      </c>
      <c r="O31" s="60">
        <v>260929</v>
      </c>
      <c r="P31" s="60">
        <v>727654</v>
      </c>
      <c r="Q31" s="60">
        <v>1479432</v>
      </c>
      <c r="R31" s="60">
        <v>2468015</v>
      </c>
      <c r="S31" s="60">
        <v>1211022</v>
      </c>
      <c r="T31" s="60">
        <v>644756</v>
      </c>
      <c r="U31" s="60">
        <v>6638617</v>
      </c>
      <c r="V31" s="60">
        <v>8494395</v>
      </c>
      <c r="W31" s="60">
        <v>15380805</v>
      </c>
      <c r="X31" s="60">
        <v>10897913</v>
      </c>
      <c r="Y31" s="60">
        <v>4482892</v>
      </c>
      <c r="Z31" s="140">
        <v>41.14</v>
      </c>
      <c r="AA31" s="155">
        <v>11157913</v>
      </c>
    </row>
    <row r="32" spans="1:27" ht="13.5">
      <c r="A32" s="183" t="s">
        <v>121</v>
      </c>
      <c r="B32" s="182"/>
      <c r="C32" s="155">
        <v>14735850</v>
      </c>
      <c r="D32" s="155">
        <v>0</v>
      </c>
      <c r="E32" s="156">
        <v>6930000</v>
      </c>
      <c r="F32" s="60">
        <v>7892609</v>
      </c>
      <c r="G32" s="60">
        <v>168591</v>
      </c>
      <c r="H32" s="60">
        <v>128453</v>
      </c>
      <c r="I32" s="60">
        <v>625977</v>
      </c>
      <c r="J32" s="60">
        <v>923021</v>
      </c>
      <c r="K32" s="60">
        <v>0</v>
      </c>
      <c r="L32" s="60">
        <v>427330</v>
      </c>
      <c r="M32" s="60">
        <v>776479</v>
      </c>
      <c r="N32" s="60">
        <v>1203809</v>
      </c>
      <c r="O32" s="60">
        <v>108412</v>
      </c>
      <c r="P32" s="60">
        <v>130032</v>
      </c>
      <c r="Q32" s="60">
        <v>94081</v>
      </c>
      <c r="R32" s="60">
        <v>332525</v>
      </c>
      <c r="S32" s="60">
        <v>84589</v>
      </c>
      <c r="T32" s="60">
        <v>122022</v>
      </c>
      <c r="U32" s="60">
        <v>1007629</v>
      </c>
      <c r="V32" s="60">
        <v>1214240</v>
      </c>
      <c r="W32" s="60">
        <v>3673595</v>
      </c>
      <c r="X32" s="60">
        <v>6930000</v>
      </c>
      <c r="Y32" s="60">
        <v>-3256405</v>
      </c>
      <c r="Z32" s="140">
        <v>-46.99</v>
      </c>
      <c r="AA32" s="155">
        <v>7892609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22499011</v>
      </c>
      <c r="F33" s="60">
        <v>17327730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22499000</v>
      </c>
      <c r="Y33" s="60">
        <v>-22499000</v>
      </c>
      <c r="Z33" s="140">
        <v>-100</v>
      </c>
      <c r="AA33" s="155">
        <v>17327730</v>
      </c>
    </row>
    <row r="34" spans="1:27" ht="13.5">
      <c r="A34" s="183" t="s">
        <v>43</v>
      </c>
      <c r="B34" s="182"/>
      <c r="C34" s="155">
        <v>36098365</v>
      </c>
      <c r="D34" s="155">
        <v>0</v>
      </c>
      <c r="E34" s="156">
        <v>38977539</v>
      </c>
      <c r="F34" s="60">
        <v>43784246</v>
      </c>
      <c r="G34" s="60">
        <v>79997331</v>
      </c>
      <c r="H34" s="60">
        <v>6871464</v>
      </c>
      <c r="I34" s="60">
        <v>6410789</v>
      </c>
      <c r="J34" s="60">
        <v>93279584</v>
      </c>
      <c r="K34" s="60">
        <v>15533458</v>
      </c>
      <c r="L34" s="60">
        <v>9400723</v>
      </c>
      <c r="M34" s="60">
        <v>4191058</v>
      </c>
      <c r="N34" s="60">
        <v>29125239</v>
      </c>
      <c r="O34" s="60">
        <v>9313797</v>
      </c>
      <c r="P34" s="60">
        <v>3210242</v>
      </c>
      <c r="Q34" s="60">
        <v>8816784</v>
      </c>
      <c r="R34" s="60">
        <v>21340823</v>
      </c>
      <c r="S34" s="60">
        <v>6857369</v>
      </c>
      <c r="T34" s="60">
        <v>7359725</v>
      </c>
      <c r="U34" s="60">
        <v>18076857</v>
      </c>
      <c r="V34" s="60">
        <v>32293951</v>
      </c>
      <c r="W34" s="60">
        <v>176039597</v>
      </c>
      <c r="X34" s="60">
        <v>38977576</v>
      </c>
      <c r="Y34" s="60">
        <v>137062021</v>
      </c>
      <c r="Z34" s="140">
        <v>351.64</v>
      </c>
      <c r="AA34" s="155">
        <v>43784246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-1593270</v>
      </c>
      <c r="Q35" s="60">
        <v>0</v>
      </c>
      <c r="R35" s="60">
        <v>-1593270</v>
      </c>
      <c r="S35" s="60">
        <v>0</v>
      </c>
      <c r="T35" s="60">
        <v>0</v>
      </c>
      <c r="U35" s="60">
        <v>0</v>
      </c>
      <c r="V35" s="60">
        <v>0</v>
      </c>
      <c r="W35" s="60">
        <v>-1593270</v>
      </c>
      <c r="X35" s="60"/>
      <c r="Y35" s="60">
        <v>-1593270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328411770</v>
      </c>
      <c r="D36" s="188">
        <f>SUM(D25:D35)</f>
        <v>0</v>
      </c>
      <c r="E36" s="189">
        <f t="shared" si="1"/>
        <v>313772635</v>
      </c>
      <c r="F36" s="190">
        <f t="shared" si="1"/>
        <v>305454854</v>
      </c>
      <c r="G36" s="190">
        <f t="shared" si="1"/>
        <v>87061200</v>
      </c>
      <c r="H36" s="190">
        <f t="shared" si="1"/>
        <v>20801846</v>
      </c>
      <c r="I36" s="190">
        <f t="shared" si="1"/>
        <v>15565647</v>
      </c>
      <c r="J36" s="190">
        <f t="shared" si="1"/>
        <v>123428693</v>
      </c>
      <c r="K36" s="190">
        <f t="shared" si="1"/>
        <v>28188628</v>
      </c>
      <c r="L36" s="190">
        <f t="shared" si="1"/>
        <v>16395583</v>
      </c>
      <c r="M36" s="190">
        <f t="shared" si="1"/>
        <v>33615222</v>
      </c>
      <c r="N36" s="190">
        <f t="shared" si="1"/>
        <v>78199433</v>
      </c>
      <c r="O36" s="190">
        <f t="shared" si="1"/>
        <v>20311512</v>
      </c>
      <c r="P36" s="190">
        <f t="shared" si="1"/>
        <v>14341765</v>
      </c>
      <c r="Q36" s="190">
        <f t="shared" si="1"/>
        <v>17197906</v>
      </c>
      <c r="R36" s="190">
        <f t="shared" si="1"/>
        <v>51851183</v>
      </c>
      <c r="S36" s="190">
        <f t="shared" si="1"/>
        <v>17009065</v>
      </c>
      <c r="T36" s="190">
        <f t="shared" si="1"/>
        <v>25139483</v>
      </c>
      <c r="U36" s="190">
        <f t="shared" si="1"/>
        <v>87487930</v>
      </c>
      <c r="V36" s="190">
        <f t="shared" si="1"/>
        <v>129636478</v>
      </c>
      <c r="W36" s="190">
        <f t="shared" si="1"/>
        <v>383115787</v>
      </c>
      <c r="X36" s="190">
        <f t="shared" si="1"/>
        <v>313772224</v>
      </c>
      <c r="Y36" s="190">
        <f t="shared" si="1"/>
        <v>69343563</v>
      </c>
      <c r="Z36" s="191">
        <f>+IF(X36&lt;&gt;0,+(Y36/X36)*100,0)</f>
        <v>22.099968606526495</v>
      </c>
      <c r="AA36" s="188">
        <f>SUM(AA25:AA35)</f>
        <v>305454854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-98883037</v>
      </c>
      <c r="D38" s="199">
        <f>+D22-D36</f>
        <v>0</v>
      </c>
      <c r="E38" s="200">
        <f t="shared" si="2"/>
        <v>-2843701</v>
      </c>
      <c r="F38" s="106">
        <f t="shared" si="2"/>
        <v>-33644141</v>
      </c>
      <c r="G38" s="106">
        <f t="shared" si="2"/>
        <v>-34259788</v>
      </c>
      <c r="H38" s="106">
        <f t="shared" si="2"/>
        <v>-4023486</v>
      </c>
      <c r="I38" s="106">
        <f t="shared" si="2"/>
        <v>1914181</v>
      </c>
      <c r="J38" s="106">
        <f t="shared" si="2"/>
        <v>-36369093</v>
      </c>
      <c r="K38" s="106">
        <f t="shared" si="2"/>
        <v>-5411128</v>
      </c>
      <c r="L38" s="106">
        <f t="shared" si="2"/>
        <v>22177639</v>
      </c>
      <c r="M38" s="106">
        <f t="shared" si="2"/>
        <v>-19116018</v>
      </c>
      <c r="N38" s="106">
        <f t="shared" si="2"/>
        <v>-2349507</v>
      </c>
      <c r="O38" s="106">
        <f t="shared" si="2"/>
        <v>-2293233</v>
      </c>
      <c r="P38" s="106">
        <f t="shared" si="2"/>
        <v>3230614</v>
      </c>
      <c r="Q38" s="106">
        <f t="shared" si="2"/>
        <v>19514587</v>
      </c>
      <c r="R38" s="106">
        <f t="shared" si="2"/>
        <v>20451968</v>
      </c>
      <c r="S38" s="106">
        <f t="shared" si="2"/>
        <v>157900</v>
      </c>
      <c r="T38" s="106">
        <f t="shared" si="2"/>
        <v>-9815212</v>
      </c>
      <c r="U38" s="106">
        <f t="shared" si="2"/>
        <v>-36165646</v>
      </c>
      <c r="V38" s="106">
        <f t="shared" si="2"/>
        <v>-45822958</v>
      </c>
      <c r="W38" s="106">
        <f t="shared" si="2"/>
        <v>-64089590</v>
      </c>
      <c r="X38" s="106">
        <f>IF(F22=F36,0,X22-X36)</f>
        <v>-2844010</v>
      </c>
      <c r="Y38" s="106">
        <f t="shared" si="2"/>
        <v>-61245580</v>
      </c>
      <c r="Z38" s="201">
        <f>+IF(X38&lt;&gt;0,+(Y38/X38)*100,0)</f>
        <v>2153.493834409865</v>
      </c>
      <c r="AA38" s="199">
        <f>+AA22-AA36</f>
        <v>-33644141</v>
      </c>
    </row>
    <row r="39" spans="1:27" ht="13.5">
      <c r="A39" s="181" t="s">
        <v>46</v>
      </c>
      <c r="B39" s="185"/>
      <c r="C39" s="155">
        <v>58376416</v>
      </c>
      <c r="D39" s="155">
        <v>0</v>
      </c>
      <c r="E39" s="156">
        <v>62773000</v>
      </c>
      <c r="F39" s="60">
        <v>0</v>
      </c>
      <c r="G39" s="60">
        <v>7932000</v>
      </c>
      <c r="H39" s="60">
        <v>1010000</v>
      </c>
      <c r="I39" s="60">
        <v>594980</v>
      </c>
      <c r="J39" s="60">
        <v>9536980</v>
      </c>
      <c r="K39" s="60">
        <v>9296000</v>
      </c>
      <c r="L39" s="60">
        <v>594980</v>
      </c>
      <c r="M39" s="60">
        <v>0</v>
      </c>
      <c r="N39" s="60">
        <v>9890980</v>
      </c>
      <c r="O39" s="60">
        <v>0</v>
      </c>
      <c r="P39" s="60">
        <v>0</v>
      </c>
      <c r="Q39" s="60">
        <v>0</v>
      </c>
      <c r="R39" s="60">
        <v>0</v>
      </c>
      <c r="S39" s="60">
        <v>7956000</v>
      </c>
      <c r="T39" s="60">
        <v>0</v>
      </c>
      <c r="U39" s="60">
        <v>27003697</v>
      </c>
      <c r="V39" s="60">
        <v>34959697</v>
      </c>
      <c r="W39" s="60">
        <v>54387657</v>
      </c>
      <c r="X39" s="60">
        <v>62773000</v>
      </c>
      <c r="Y39" s="60">
        <v>-8385343</v>
      </c>
      <c r="Z39" s="140">
        <v>-13.36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-40506621</v>
      </c>
      <c r="D42" s="206">
        <f>SUM(D38:D41)</f>
        <v>0</v>
      </c>
      <c r="E42" s="207">
        <f t="shared" si="3"/>
        <v>59929299</v>
      </c>
      <c r="F42" s="88">
        <f t="shared" si="3"/>
        <v>-33644141</v>
      </c>
      <c r="G42" s="88">
        <f t="shared" si="3"/>
        <v>-26327788</v>
      </c>
      <c r="H42" s="88">
        <f t="shared" si="3"/>
        <v>-3013486</v>
      </c>
      <c r="I42" s="88">
        <f t="shared" si="3"/>
        <v>2509161</v>
      </c>
      <c r="J42" s="88">
        <f t="shared" si="3"/>
        <v>-26832113</v>
      </c>
      <c r="K42" s="88">
        <f t="shared" si="3"/>
        <v>3884872</v>
      </c>
      <c r="L42" s="88">
        <f t="shared" si="3"/>
        <v>22772619</v>
      </c>
      <c r="M42" s="88">
        <f t="shared" si="3"/>
        <v>-19116018</v>
      </c>
      <c r="N42" s="88">
        <f t="shared" si="3"/>
        <v>7541473</v>
      </c>
      <c r="O42" s="88">
        <f t="shared" si="3"/>
        <v>-2293233</v>
      </c>
      <c r="P42" s="88">
        <f t="shared" si="3"/>
        <v>3230614</v>
      </c>
      <c r="Q42" s="88">
        <f t="shared" si="3"/>
        <v>19514587</v>
      </c>
      <c r="R42" s="88">
        <f t="shared" si="3"/>
        <v>20451968</v>
      </c>
      <c r="S42" s="88">
        <f t="shared" si="3"/>
        <v>8113900</v>
      </c>
      <c r="T42" s="88">
        <f t="shared" si="3"/>
        <v>-9815212</v>
      </c>
      <c r="U42" s="88">
        <f t="shared" si="3"/>
        <v>-9161949</v>
      </c>
      <c r="V42" s="88">
        <f t="shared" si="3"/>
        <v>-10863261</v>
      </c>
      <c r="W42" s="88">
        <f t="shared" si="3"/>
        <v>-9701933</v>
      </c>
      <c r="X42" s="88">
        <f t="shared" si="3"/>
        <v>59928990</v>
      </c>
      <c r="Y42" s="88">
        <f t="shared" si="3"/>
        <v>-69630923</v>
      </c>
      <c r="Z42" s="208">
        <f>+IF(X42&lt;&gt;0,+(Y42/X42)*100,0)</f>
        <v>-116.18904807172623</v>
      </c>
      <c r="AA42" s="206">
        <f>SUM(AA38:AA41)</f>
        <v>-33644141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-40506621</v>
      </c>
      <c r="D44" s="210">
        <f>+D42-D43</f>
        <v>0</v>
      </c>
      <c r="E44" s="211">
        <f t="shared" si="4"/>
        <v>59929299</v>
      </c>
      <c r="F44" s="77">
        <f t="shared" si="4"/>
        <v>-33644141</v>
      </c>
      <c r="G44" s="77">
        <f t="shared" si="4"/>
        <v>-26327788</v>
      </c>
      <c r="H44" s="77">
        <f t="shared" si="4"/>
        <v>-3013486</v>
      </c>
      <c r="I44" s="77">
        <f t="shared" si="4"/>
        <v>2509161</v>
      </c>
      <c r="J44" s="77">
        <f t="shared" si="4"/>
        <v>-26832113</v>
      </c>
      <c r="K44" s="77">
        <f t="shared" si="4"/>
        <v>3884872</v>
      </c>
      <c r="L44" s="77">
        <f t="shared" si="4"/>
        <v>22772619</v>
      </c>
      <c r="M44" s="77">
        <f t="shared" si="4"/>
        <v>-19116018</v>
      </c>
      <c r="N44" s="77">
        <f t="shared" si="4"/>
        <v>7541473</v>
      </c>
      <c r="O44" s="77">
        <f t="shared" si="4"/>
        <v>-2293233</v>
      </c>
      <c r="P44" s="77">
        <f t="shared" si="4"/>
        <v>3230614</v>
      </c>
      <c r="Q44" s="77">
        <f t="shared" si="4"/>
        <v>19514587</v>
      </c>
      <c r="R44" s="77">
        <f t="shared" si="4"/>
        <v>20451968</v>
      </c>
      <c r="S44" s="77">
        <f t="shared" si="4"/>
        <v>8113900</v>
      </c>
      <c r="T44" s="77">
        <f t="shared" si="4"/>
        <v>-9815212</v>
      </c>
      <c r="U44" s="77">
        <f t="shared" si="4"/>
        <v>-9161949</v>
      </c>
      <c r="V44" s="77">
        <f t="shared" si="4"/>
        <v>-10863261</v>
      </c>
      <c r="W44" s="77">
        <f t="shared" si="4"/>
        <v>-9701933</v>
      </c>
      <c r="X44" s="77">
        <f t="shared" si="4"/>
        <v>59928990</v>
      </c>
      <c r="Y44" s="77">
        <f t="shared" si="4"/>
        <v>-69630923</v>
      </c>
      <c r="Z44" s="212">
        <f>+IF(X44&lt;&gt;0,+(Y44/X44)*100,0)</f>
        <v>-116.18904807172623</v>
      </c>
      <c r="AA44" s="210">
        <f>+AA42-AA43</f>
        <v>-33644141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-40506621</v>
      </c>
      <c r="D46" s="206">
        <f>SUM(D44:D45)</f>
        <v>0</v>
      </c>
      <c r="E46" s="207">
        <f t="shared" si="5"/>
        <v>59929299</v>
      </c>
      <c r="F46" s="88">
        <f t="shared" si="5"/>
        <v>-33644141</v>
      </c>
      <c r="G46" s="88">
        <f t="shared" si="5"/>
        <v>-26327788</v>
      </c>
      <c r="H46" s="88">
        <f t="shared" si="5"/>
        <v>-3013486</v>
      </c>
      <c r="I46" s="88">
        <f t="shared" si="5"/>
        <v>2509161</v>
      </c>
      <c r="J46" s="88">
        <f t="shared" si="5"/>
        <v>-26832113</v>
      </c>
      <c r="K46" s="88">
        <f t="shared" si="5"/>
        <v>3884872</v>
      </c>
      <c r="L46" s="88">
        <f t="shared" si="5"/>
        <v>22772619</v>
      </c>
      <c r="M46" s="88">
        <f t="shared" si="5"/>
        <v>-19116018</v>
      </c>
      <c r="N46" s="88">
        <f t="shared" si="5"/>
        <v>7541473</v>
      </c>
      <c r="O46" s="88">
        <f t="shared" si="5"/>
        <v>-2293233</v>
      </c>
      <c r="P46" s="88">
        <f t="shared" si="5"/>
        <v>3230614</v>
      </c>
      <c r="Q46" s="88">
        <f t="shared" si="5"/>
        <v>19514587</v>
      </c>
      <c r="R46" s="88">
        <f t="shared" si="5"/>
        <v>20451968</v>
      </c>
      <c r="S46" s="88">
        <f t="shared" si="5"/>
        <v>8113900</v>
      </c>
      <c r="T46" s="88">
        <f t="shared" si="5"/>
        <v>-9815212</v>
      </c>
      <c r="U46" s="88">
        <f t="shared" si="5"/>
        <v>-9161949</v>
      </c>
      <c r="V46" s="88">
        <f t="shared" si="5"/>
        <v>-10863261</v>
      </c>
      <c r="W46" s="88">
        <f t="shared" si="5"/>
        <v>-9701933</v>
      </c>
      <c r="X46" s="88">
        <f t="shared" si="5"/>
        <v>59928990</v>
      </c>
      <c r="Y46" s="88">
        <f t="shared" si="5"/>
        <v>-69630923</v>
      </c>
      <c r="Z46" s="208">
        <f>+IF(X46&lt;&gt;0,+(Y46/X46)*100,0)</f>
        <v>-116.18904807172623</v>
      </c>
      <c r="AA46" s="206">
        <f>SUM(AA44:AA45)</f>
        <v>-33644141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-40506621</v>
      </c>
      <c r="D48" s="217">
        <f>SUM(D46:D47)</f>
        <v>0</v>
      </c>
      <c r="E48" s="218">
        <f t="shared" si="6"/>
        <v>59929299</v>
      </c>
      <c r="F48" s="219">
        <f t="shared" si="6"/>
        <v>-33644141</v>
      </c>
      <c r="G48" s="219">
        <f t="shared" si="6"/>
        <v>-26327788</v>
      </c>
      <c r="H48" s="220">
        <f t="shared" si="6"/>
        <v>-3013486</v>
      </c>
      <c r="I48" s="220">
        <f t="shared" si="6"/>
        <v>2509161</v>
      </c>
      <c r="J48" s="220">
        <f t="shared" si="6"/>
        <v>-26832113</v>
      </c>
      <c r="K48" s="220">
        <f t="shared" si="6"/>
        <v>3884872</v>
      </c>
      <c r="L48" s="220">
        <f t="shared" si="6"/>
        <v>22772619</v>
      </c>
      <c r="M48" s="219">
        <f t="shared" si="6"/>
        <v>-19116018</v>
      </c>
      <c r="N48" s="219">
        <f t="shared" si="6"/>
        <v>7541473</v>
      </c>
      <c r="O48" s="220">
        <f t="shared" si="6"/>
        <v>-2293233</v>
      </c>
      <c r="P48" s="220">
        <f t="shared" si="6"/>
        <v>3230614</v>
      </c>
      <c r="Q48" s="220">
        <f t="shared" si="6"/>
        <v>19514587</v>
      </c>
      <c r="R48" s="220">
        <f t="shared" si="6"/>
        <v>20451968</v>
      </c>
      <c r="S48" s="220">
        <f t="shared" si="6"/>
        <v>8113900</v>
      </c>
      <c r="T48" s="219">
        <f t="shared" si="6"/>
        <v>-9815212</v>
      </c>
      <c r="U48" s="219">
        <f t="shared" si="6"/>
        <v>-9161949</v>
      </c>
      <c r="V48" s="220">
        <f t="shared" si="6"/>
        <v>-10863261</v>
      </c>
      <c r="W48" s="220">
        <f t="shared" si="6"/>
        <v>-9701933</v>
      </c>
      <c r="X48" s="220">
        <f t="shared" si="6"/>
        <v>59928990</v>
      </c>
      <c r="Y48" s="220">
        <f t="shared" si="6"/>
        <v>-69630923</v>
      </c>
      <c r="Z48" s="221">
        <f>+IF(X48&lt;&gt;0,+(Y48/X48)*100,0)</f>
        <v>-116.18904807172623</v>
      </c>
      <c r="AA48" s="222">
        <f>SUM(AA46:AA47)</f>
        <v>-33644141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1224000</v>
      </c>
      <c r="F5" s="100">
        <f t="shared" si="0"/>
        <v>1304000</v>
      </c>
      <c r="G5" s="100">
        <f t="shared" si="0"/>
        <v>70724</v>
      </c>
      <c r="H5" s="100">
        <f t="shared" si="0"/>
        <v>43282</v>
      </c>
      <c r="I5" s="100">
        <f t="shared" si="0"/>
        <v>21645</v>
      </c>
      <c r="J5" s="100">
        <f t="shared" si="0"/>
        <v>135651</v>
      </c>
      <c r="K5" s="100">
        <f t="shared" si="0"/>
        <v>6200</v>
      </c>
      <c r="L5" s="100">
        <f t="shared" si="0"/>
        <v>5556</v>
      </c>
      <c r="M5" s="100">
        <f t="shared" si="0"/>
        <v>242181</v>
      </c>
      <c r="N5" s="100">
        <f t="shared" si="0"/>
        <v>253937</v>
      </c>
      <c r="O5" s="100">
        <f t="shared" si="0"/>
        <v>88305</v>
      </c>
      <c r="P5" s="100">
        <f t="shared" si="0"/>
        <v>0</v>
      </c>
      <c r="Q5" s="100">
        <f t="shared" si="0"/>
        <v>183461</v>
      </c>
      <c r="R5" s="100">
        <f t="shared" si="0"/>
        <v>271766</v>
      </c>
      <c r="S5" s="100">
        <f t="shared" si="0"/>
        <v>27032</v>
      </c>
      <c r="T5" s="100">
        <f t="shared" si="0"/>
        <v>17010</v>
      </c>
      <c r="U5" s="100">
        <f t="shared" si="0"/>
        <v>722940</v>
      </c>
      <c r="V5" s="100">
        <f t="shared" si="0"/>
        <v>766982</v>
      </c>
      <c r="W5" s="100">
        <f t="shared" si="0"/>
        <v>1428336</v>
      </c>
      <c r="X5" s="100">
        <f t="shared" si="0"/>
        <v>1224000</v>
      </c>
      <c r="Y5" s="100">
        <f t="shared" si="0"/>
        <v>204336</v>
      </c>
      <c r="Z5" s="137">
        <f>+IF(X5&lt;&gt;0,+(Y5/X5)*100,0)</f>
        <v>16.694117647058825</v>
      </c>
      <c r="AA5" s="153">
        <f>SUM(AA6:AA8)</f>
        <v>1304000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16900</v>
      </c>
      <c r="T6" s="60"/>
      <c r="U6" s="60"/>
      <c r="V6" s="60">
        <v>16900</v>
      </c>
      <c r="W6" s="60">
        <v>16900</v>
      </c>
      <c r="X6" s="60"/>
      <c r="Y6" s="60">
        <v>16900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1224000</v>
      </c>
      <c r="F7" s="159">
        <v>1304000</v>
      </c>
      <c r="G7" s="159">
        <v>70724</v>
      </c>
      <c r="H7" s="159">
        <v>43282</v>
      </c>
      <c r="I7" s="159">
        <v>21645</v>
      </c>
      <c r="J7" s="159">
        <v>135651</v>
      </c>
      <c r="K7" s="159">
        <v>6200</v>
      </c>
      <c r="L7" s="159">
        <v>4600</v>
      </c>
      <c r="M7" s="159">
        <v>237970</v>
      </c>
      <c r="N7" s="159">
        <v>248770</v>
      </c>
      <c r="O7" s="159"/>
      <c r="P7" s="159"/>
      <c r="Q7" s="159">
        <v>183461</v>
      </c>
      <c r="R7" s="159">
        <v>183461</v>
      </c>
      <c r="S7" s="159">
        <v>10132</v>
      </c>
      <c r="T7" s="159">
        <v>17010</v>
      </c>
      <c r="U7" s="159"/>
      <c r="V7" s="159">
        <v>27142</v>
      </c>
      <c r="W7" s="159">
        <v>595024</v>
      </c>
      <c r="X7" s="159">
        <v>1224000</v>
      </c>
      <c r="Y7" s="159">
        <v>-628976</v>
      </c>
      <c r="Z7" s="141">
        <v>-51.39</v>
      </c>
      <c r="AA7" s="225">
        <v>1304000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956</v>
      </c>
      <c r="M8" s="60">
        <v>4211</v>
      </c>
      <c r="N8" s="60">
        <v>5167</v>
      </c>
      <c r="O8" s="60">
        <v>88305</v>
      </c>
      <c r="P8" s="60"/>
      <c r="Q8" s="60"/>
      <c r="R8" s="60">
        <v>88305</v>
      </c>
      <c r="S8" s="60"/>
      <c r="T8" s="60"/>
      <c r="U8" s="60">
        <v>722940</v>
      </c>
      <c r="V8" s="60">
        <v>722940</v>
      </c>
      <c r="W8" s="60">
        <v>816412</v>
      </c>
      <c r="X8" s="60"/>
      <c r="Y8" s="60">
        <v>816412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6062016</v>
      </c>
      <c r="D9" s="153">
        <f>SUM(D10:D14)</f>
        <v>0</v>
      </c>
      <c r="E9" s="154">
        <f t="shared" si="1"/>
        <v>12993914</v>
      </c>
      <c r="F9" s="100">
        <f t="shared" si="1"/>
        <v>8127857</v>
      </c>
      <c r="G9" s="100">
        <f t="shared" si="1"/>
        <v>630901</v>
      </c>
      <c r="H9" s="100">
        <f t="shared" si="1"/>
        <v>662193</v>
      </c>
      <c r="I9" s="100">
        <f t="shared" si="1"/>
        <v>115380</v>
      </c>
      <c r="J9" s="100">
        <f t="shared" si="1"/>
        <v>1408474</v>
      </c>
      <c r="K9" s="100">
        <f t="shared" si="1"/>
        <v>0</v>
      </c>
      <c r="L9" s="100">
        <f t="shared" si="1"/>
        <v>238999</v>
      </c>
      <c r="M9" s="100">
        <f t="shared" si="1"/>
        <v>877538</v>
      </c>
      <c r="N9" s="100">
        <f t="shared" si="1"/>
        <v>1116537</v>
      </c>
      <c r="O9" s="100">
        <f t="shared" si="1"/>
        <v>211133</v>
      </c>
      <c r="P9" s="100">
        <f t="shared" si="1"/>
        <v>0</v>
      </c>
      <c r="Q9" s="100">
        <f t="shared" si="1"/>
        <v>0</v>
      </c>
      <c r="R9" s="100">
        <f t="shared" si="1"/>
        <v>211133</v>
      </c>
      <c r="S9" s="100">
        <f t="shared" si="1"/>
        <v>787140</v>
      </c>
      <c r="T9" s="100">
        <f t="shared" si="1"/>
        <v>1382410</v>
      </c>
      <c r="U9" s="100">
        <f t="shared" si="1"/>
        <v>1461181</v>
      </c>
      <c r="V9" s="100">
        <f t="shared" si="1"/>
        <v>3630731</v>
      </c>
      <c r="W9" s="100">
        <f t="shared" si="1"/>
        <v>6366875</v>
      </c>
      <c r="X9" s="100">
        <f t="shared" si="1"/>
        <v>12993914</v>
      </c>
      <c r="Y9" s="100">
        <f t="shared" si="1"/>
        <v>-6627039</v>
      </c>
      <c r="Z9" s="137">
        <f>+IF(X9&lt;&gt;0,+(Y9/X9)*100,0)</f>
        <v>-51.00109943778295</v>
      </c>
      <c r="AA9" s="102">
        <f>SUM(AA10:AA14)</f>
        <v>8127857</v>
      </c>
    </row>
    <row r="10" spans="1:27" ht="13.5">
      <c r="A10" s="138" t="s">
        <v>79</v>
      </c>
      <c r="B10" s="136"/>
      <c r="C10" s="155"/>
      <c r="D10" s="155"/>
      <c r="E10" s="156">
        <v>6084323</v>
      </c>
      <c r="F10" s="60">
        <v>8127857</v>
      </c>
      <c r="G10" s="60">
        <v>230761</v>
      </c>
      <c r="H10" s="60">
        <v>256923</v>
      </c>
      <c r="I10" s="60">
        <v>115380</v>
      </c>
      <c r="J10" s="60">
        <v>603064</v>
      </c>
      <c r="K10" s="60"/>
      <c r="L10" s="60"/>
      <c r="M10" s="60"/>
      <c r="N10" s="60"/>
      <c r="O10" s="60"/>
      <c r="P10" s="60"/>
      <c r="Q10" s="60"/>
      <c r="R10" s="60"/>
      <c r="S10" s="60"/>
      <c r="T10" s="60">
        <v>1000000</v>
      </c>
      <c r="U10" s="60">
        <v>1197301</v>
      </c>
      <c r="V10" s="60">
        <v>2197301</v>
      </c>
      <c r="W10" s="60">
        <v>2800365</v>
      </c>
      <c r="X10" s="60">
        <v>6084323</v>
      </c>
      <c r="Y10" s="60">
        <v>-3283958</v>
      </c>
      <c r="Z10" s="140">
        <v>-53.97</v>
      </c>
      <c r="AA10" s="62">
        <v>8127857</v>
      </c>
    </row>
    <row r="11" spans="1:27" ht="13.5">
      <c r="A11" s="138" t="s">
        <v>80</v>
      </c>
      <c r="B11" s="136"/>
      <c r="C11" s="155">
        <v>6062016</v>
      </c>
      <c r="D11" s="155"/>
      <c r="E11" s="156">
        <v>6909591</v>
      </c>
      <c r="F11" s="60"/>
      <c r="G11" s="60">
        <v>400140</v>
      </c>
      <c r="H11" s="60">
        <v>405270</v>
      </c>
      <c r="I11" s="60"/>
      <c r="J11" s="60">
        <v>805410</v>
      </c>
      <c r="K11" s="60"/>
      <c r="L11" s="60">
        <v>238999</v>
      </c>
      <c r="M11" s="60">
        <v>877538</v>
      </c>
      <c r="N11" s="60">
        <v>1116537</v>
      </c>
      <c r="O11" s="60">
        <v>211133</v>
      </c>
      <c r="P11" s="60"/>
      <c r="Q11" s="60"/>
      <c r="R11" s="60">
        <v>211133</v>
      </c>
      <c r="S11" s="60">
        <v>787140</v>
      </c>
      <c r="T11" s="60">
        <v>241110</v>
      </c>
      <c r="U11" s="60">
        <v>263880</v>
      </c>
      <c r="V11" s="60">
        <v>1292130</v>
      </c>
      <c r="W11" s="60">
        <v>3425210</v>
      </c>
      <c r="X11" s="60">
        <v>6909591</v>
      </c>
      <c r="Y11" s="60">
        <v>-3484381</v>
      </c>
      <c r="Z11" s="140">
        <v>-50.43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141300</v>
      </c>
      <c r="U12" s="60"/>
      <c r="V12" s="60">
        <v>141300</v>
      </c>
      <c r="W12" s="60">
        <v>141300</v>
      </c>
      <c r="X12" s="60"/>
      <c r="Y12" s="60">
        <v>141300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12160913</v>
      </c>
      <c r="D15" s="153">
        <f>SUM(D16:D18)</f>
        <v>0</v>
      </c>
      <c r="E15" s="154">
        <f t="shared" si="2"/>
        <v>12309264</v>
      </c>
      <c r="F15" s="100">
        <f t="shared" si="2"/>
        <v>15780460</v>
      </c>
      <c r="G15" s="100">
        <f t="shared" si="2"/>
        <v>3101723</v>
      </c>
      <c r="H15" s="100">
        <f t="shared" si="2"/>
        <v>1611188</v>
      </c>
      <c r="I15" s="100">
        <f t="shared" si="2"/>
        <v>139556</v>
      </c>
      <c r="J15" s="100">
        <f t="shared" si="2"/>
        <v>4852467</v>
      </c>
      <c r="K15" s="100">
        <f t="shared" si="2"/>
        <v>2905480</v>
      </c>
      <c r="L15" s="100">
        <f t="shared" si="2"/>
        <v>648180</v>
      </c>
      <c r="M15" s="100">
        <f t="shared" si="2"/>
        <v>791835</v>
      </c>
      <c r="N15" s="100">
        <f t="shared" si="2"/>
        <v>4345495</v>
      </c>
      <c r="O15" s="100">
        <f t="shared" si="2"/>
        <v>726010</v>
      </c>
      <c r="P15" s="100">
        <f t="shared" si="2"/>
        <v>1394380</v>
      </c>
      <c r="Q15" s="100">
        <f t="shared" si="2"/>
        <v>1168405</v>
      </c>
      <c r="R15" s="100">
        <f t="shared" si="2"/>
        <v>3288795</v>
      </c>
      <c r="S15" s="100">
        <f t="shared" si="2"/>
        <v>1497762</v>
      </c>
      <c r="T15" s="100">
        <f t="shared" si="2"/>
        <v>1101536</v>
      </c>
      <c r="U15" s="100">
        <f t="shared" si="2"/>
        <v>1113259</v>
      </c>
      <c r="V15" s="100">
        <f t="shared" si="2"/>
        <v>3712557</v>
      </c>
      <c r="W15" s="100">
        <f t="shared" si="2"/>
        <v>16199314</v>
      </c>
      <c r="X15" s="100">
        <f t="shared" si="2"/>
        <v>12309264</v>
      </c>
      <c r="Y15" s="100">
        <f t="shared" si="2"/>
        <v>3890050</v>
      </c>
      <c r="Z15" s="137">
        <f>+IF(X15&lt;&gt;0,+(Y15/X15)*100,0)</f>
        <v>31.602620595349972</v>
      </c>
      <c r="AA15" s="102">
        <f>SUM(AA16:AA18)</f>
        <v>15780460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12160913</v>
      </c>
      <c r="D17" s="155"/>
      <c r="E17" s="156">
        <v>12309264</v>
      </c>
      <c r="F17" s="60">
        <v>15780460</v>
      </c>
      <c r="G17" s="60">
        <v>3101723</v>
      </c>
      <c r="H17" s="60">
        <v>1611188</v>
      </c>
      <c r="I17" s="60">
        <v>139556</v>
      </c>
      <c r="J17" s="60">
        <v>4852467</v>
      </c>
      <c r="K17" s="60">
        <v>2905480</v>
      </c>
      <c r="L17" s="60">
        <v>648180</v>
      </c>
      <c r="M17" s="60">
        <v>791835</v>
      </c>
      <c r="N17" s="60">
        <v>4345495</v>
      </c>
      <c r="O17" s="60">
        <v>726010</v>
      </c>
      <c r="P17" s="60">
        <v>1394380</v>
      </c>
      <c r="Q17" s="60">
        <v>1168405</v>
      </c>
      <c r="R17" s="60">
        <v>3288795</v>
      </c>
      <c r="S17" s="60">
        <v>1497762</v>
      </c>
      <c r="T17" s="60">
        <v>1101536</v>
      </c>
      <c r="U17" s="60">
        <v>1113259</v>
      </c>
      <c r="V17" s="60">
        <v>3712557</v>
      </c>
      <c r="W17" s="60">
        <v>16199314</v>
      </c>
      <c r="X17" s="60">
        <v>12309264</v>
      </c>
      <c r="Y17" s="60">
        <v>3890050</v>
      </c>
      <c r="Z17" s="140">
        <v>31.6</v>
      </c>
      <c r="AA17" s="62">
        <v>15780460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32761471</v>
      </c>
      <c r="D19" s="153">
        <f>SUM(D20:D23)</f>
        <v>0</v>
      </c>
      <c r="E19" s="154">
        <f t="shared" si="3"/>
        <v>41069822</v>
      </c>
      <c r="F19" s="100">
        <f t="shared" si="3"/>
        <v>42554683</v>
      </c>
      <c r="G19" s="100">
        <f t="shared" si="3"/>
        <v>65973</v>
      </c>
      <c r="H19" s="100">
        <f t="shared" si="3"/>
        <v>134892</v>
      </c>
      <c r="I19" s="100">
        <f t="shared" si="3"/>
        <v>222183</v>
      </c>
      <c r="J19" s="100">
        <f t="shared" si="3"/>
        <v>423048</v>
      </c>
      <c r="K19" s="100">
        <f t="shared" si="3"/>
        <v>183373</v>
      </c>
      <c r="L19" s="100">
        <f t="shared" si="3"/>
        <v>1813395</v>
      </c>
      <c r="M19" s="100">
        <f t="shared" si="3"/>
        <v>271008</v>
      </c>
      <c r="N19" s="100">
        <f t="shared" si="3"/>
        <v>2267776</v>
      </c>
      <c r="O19" s="100">
        <f t="shared" si="3"/>
        <v>130846</v>
      </c>
      <c r="P19" s="100">
        <f t="shared" si="3"/>
        <v>205969</v>
      </c>
      <c r="Q19" s="100">
        <f t="shared" si="3"/>
        <v>483655</v>
      </c>
      <c r="R19" s="100">
        <f t="shared" si="3"/>
        <v>820470</v>
      </c>
      <c r="S19" s="100">
        <f t="shared" si="3"/>
        <v>305586</v>
      </c>
      <c r="T19" s="100">
        <f t="shared" si="3"/>
        <v>128026</v>
      </c>
      <c r="U19" s="100">
        <f t="shared" si="3"/>
        <v>90706</v>
      </c>
      <c r="V19" s="100">
        <f t="shared" si="3"/>
        <v>524318</v>
      </c>
      <c r="W19" s="100">
        <f t="shared" si="3"/>
        <v>4035612</v>
      </c>
      <c r="X19" s="100">
        <f t="shared" si="3"/>
        <v>41069822</v>
      </c>
      <c r="Y19" s="100">
        <f t="shared" si="3"/>
        <v>-37034210</v>
      </c>
      <c r="Z19" s="137">
        <f>+IF(X19&lt;&gt;0,+(Y19/X19)*100,0)</f>
        <v>-90.17377771931908</v>
      </c>
      <c r="AA19" s="102">
        <f>SUM(AA20:AA23)</f>
        <v>42554683</v>
      </c>
    </row>
    <row r="20" spans="1:27" ht="13.5">
      <c r="A20" s="138" t="s">
        <v>89</v>
      </c>
      <c r="B20" s="136"/>
      <c r="C20" s="155">
        <v>6748250</v>
      </c>
      <c r="D20" s="155"/>
      <c r="E20" s="156">
        <v>3240000</v>
      </c>
      <c r="F20" s="60">
        <v>3240000</v>
      </c>
      <c r="G20" s="60"/>
      <c r="H20" s="60"/>
      <c r="I20" s="60"/>
      <c r="J20" s="60"/>
      <c r="K20" s="60">
        <v>80111</v>
      </c>
      <c r="L20" s="60">
        <v>1513160</v>
      </c>
      <c r="M20" s="60">
        <v>7487</v>
      </c>
      <c r="N20" s="60">
        <v>1600758</v>
      </c>
      <c r="O20" s="60"/>
      <c r="P20" s="60"/>
      <c r="Q20" s="60"/>
      <c r="R20" s="60"/>
      <c r="S20" s="60"/>
      <c r="T20" s="60"/>
      <c r="U20" s="60"/>
      <c r="V20" s="60"/>
      <c r="W20" s="60">
        <v>1600758</v>
      </c>
      <c r="X20" s="60">
        <v>3240000</v>
      </c>
      <c r="Y20" s="60">
        <v>-1639242</v>
      </c>
      <c r="Z20" s="140">
        <v>-50.59</v>
      </c>
      <c r="AA20" s="62">
        <v>3240000</v>
      </c>
    </row>
    <row r="21" spans="1:27" ht="13.5">
      <c r="A21" s="138" t="s">
        <v>90</v>
      </c>
      <c r="B21" s="136"/>
      <c r="C21" s="155">
        <v>21685387</v>
      </c>
      <c r="D21" s="155"/>
      <c r="E21" s="156">
        <v>19489557</v>
      </c>
      <c r="F21" s="60">
        <v>25558199</v>
      </c>
      <c r="G21" s="60">
        <v>59737</v>
      </c>
      <c r="H21" s="60">
        <v>43398</v>
      </c>
      <c r="I21" s="60">
        <v>43398</v>
      </c>
      <c r="J21" s="60">
        <v>146533</v>
      </c>
      <c r="K21" s="60">
        <v>66887</v>
      </c>
      <c r="L21" s="60"/>
      <c r="M21" s="60">
        <v>9918</v>
      </c>
      <c r="N21" s="60">
        <v>76805</v>
      </c>
      <c r="O21" s="60"/>
      <c r="P21" s="60">
        <v>116140</v>
      </c>
      <c r="Q21" s="60">
        <v>441618</v>
      </c>
      <c r="R21" s="60">
        <v>557758</v>
      </c>
      <c r="S21" s="60">
        <v>79779</v>
      </c>
      <c r="T21" s="60">
        <v>14899</v>
      </c>
      <c r="U21" s="60">
        <v>51426</v>
      </c>
      <c r="V21" s="60">
        <v>146104</v>
      </c>
      <c r="W21" s="60">
        <v>927200</v>
      </c>
      <c r="X21" s="60">
        <v>19489557</v>
      </c>
      <c r="Y21" s="60">
        <v>-18562357</v>
      </c>
      <c r="Z21" s="140">
        <v>-95.24</v>
      </c>
      <c r="AA21" s="62">
        <v>25558199</v>
      </c>
    </row>
    <row r="22" spans="1:27" ht="13.5">
      <c r="A22" s="138" t="s">
        <v>91</v>
      </c>
      <c r="B22" s="136"/>
      <c r="C22" s="157">
        <v>4065047</v>
      </c>
      <c r="D22" s="157"/>
      <c r="E22" s="158">
        <v>15567152</v>
      </c>
      <c r="F22" s="159">
        <v>10983371</v>
      </c>
      <c r="G22" s="159">
        <v>6236</v>
      </c>
      <c r="H22" s="159">
        <v>55246</v>
      </c>
      <c r="I22" s="159">
        <v>145390</v>
      </c>
      <c r="J22" s="159">
        <v>206872</v>
      </c>
      <c r="K22" s="159">
        <v>36375</v>
      </c>
      <c r="L22" s="159">
        <v>300235</v>
      </c>
      <c r="M22" s="159">
        <v>253603</v>
      </c>
      <c r="N22" s="159">
        <v>590213</v>
      </c>
      <c r="O22" s="159">
        <v>27733</v>
      </c>
      <c r="P22" s="159">
        <v>89829</v>
      </c>
      <c r="Q22" s="159">
        <v>42037</v>
      </c>
      <c r="R22" s="159">
        <v>159599</v>
      </c>
      <c r="S22" s="159">
        <v>225807</v>
      </c>
      <c r="T22" s="159">
        <v>113127</v>
      </c>
      <c r="U22" s="159">
        <v>39280</v>
      </c>
      <c r="V22" s="159">
        <v>378214</v>
      </c>
      <c r="W22" s="159">
        <v>1334898</v>
      </c>
      <c r="X22" s="159">
        <v>15567152</v>
      </c>
      <c r="Y22" s="159">
        <v>-14232254</v>
      </c>
      <c r="Z22" s="141">
        <v>-91.42</v>
      </c>
      <c r="AA22" s="225">
        <v>10983371</v>
      </c>
    </row>
    <row r="23" spans="1:27" ht="13.5">
      <c r="A23" s="138" t="s">
        <v>92</v>
      </c>
      <c r="B23" s="136"/>
      <c r="C23" s="155">
        <v>262787</v>
      </c>
      <c r="D23" s="155"/>
      <c r="E23" s="156">
        <v>2773113</v>
      </c>
      <c r="F23" s="60">
        <v>2773113</v>
      </c>
      <c r="G23" s="60"/>
      <c r="H23" s="60">
        <v>36248</v>
      </c>
      <c r="I23" s="60">
        <v>33395</v>
      </c>
      <c r="J23" s="60">
        <v>69643</v>
      </c>
      <c r="K23" s="60"/>
      <c r="L23" s="60"/>
      <c r="M23" s="60"/>
      <c r="N23" s="60"/>
      <c r="O23" s="60">
        <v>103113</v>
      </c>
      <c r="P23" s="60"/>
      <c r="Q23" s="60"/>
      <c r="R23" s="60">
        <v>103113</v>
      </c>
      <c r="S23" s="60"/>
      <c r="T23" s="60"/>
      <c r="U23" s="60"/>
      <c r="V23" s="60"/>
      <c r="W23" s="60">
        <v>172756</v>
      </c>
      <c r="X23" s="60">
        <v>2773113</v>
      </c>
      <c r="Y23" s="60">
        <v>-2600357</v>
      </c>
      <c r="Z23" s="140">
        <v>-93.77</v>
      </c>
      <c r="AA23" s="62">
        <v>2773113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50984400</v>
      </c>
      <c r="D25" s="217">
        <f>+D5+D9+D15+D19+D24</f>
        <v>0</v>
      </c>
      <c r="E25" s="230">
        <f t="shared" si="4"/>
        <v>67597000</v>
      </c>
      <c r="F25" s="219">
        <f t="shared" si="4"/>
        <v>67767000</v>
      </c>
      <c r="G25" s="219">
        <f t="shared" si="4"/>
        <v>3869321</v>
      </c>
      <c r="H25" s="219">
        <f t="shared" si="4"/>
        <v>2451555</v>
      </c>
      <c r="I25" s="219">
        <f t="shared" si="4"/>
        <v>498764</v>
      </c>
      <c r="J25" s="219">
        <f t="shared" si="4"/>
        <v>6819640</v>
      </c>
      <c r="K25" s="219">
        <f t="shared" si="4"/>
        <v>3095053</v>
      </c>
      <c r="L25" s="219">
        <f t="shared" si="4"/>
        <v>2706130</v>
      </c>
      <c r="M25" s="219">
        <f t="shared" si="4"/>
        <v>2182562</v>
      </c>
      <c r="N25" s="219">
        <f t="shared" si="4"/>
        <v>7983745</v>
      </c>
      <c r="O25" s="219">
        <f t="shared" si="4"/>
        <v>1156294</v>
      </c>
      <c r="P25" s="219">
        <f t="shared" si="4"/>
        <v>1600349</v>
      </c>
      <c r="Q25" s="219">
        <f t="shared" si="4"/>
        <v>1835521</v>
      </c>
      <c r="R25" s="219">
        <f t="shared" si="4"/>
        <v>4592164</v>
      </c>
      <c r="S25" s="219">
        <f t="shared" si="4"/>
        <v>2617520</v>
      </c>
      <c r="T25" s="219">
        <f t="shared" si="4"/>
        <v>2628982</v>
      </c>
      <c r="U25" s="219">
        <f t="shared" si="4"/>
        <v>3388086</v>
      </c>
      <c r="V25" s="219">
        <f t="shared" si="4"/>
        <v>8634588</v>
      </c>
      <c r="W25" s="219">
        <f t="shared" si="4"/>
        <v>28030137</v>
      </c>
      <c r="X25" s="219">
        <f t="shared" si="4"/>
        <v>67597000</v>
      </c>
      <c r="Y25" s="219">
        <f t="shared" si="4"/>
        <v>-39566863</v>
      </c>
      <c r="Z25" s="231">
        <f>+IF(X25&lt;&gt;0,+(Y25/X25)*100,0)</f>
        <v>-58.533460064795776</v>
      </c>
      <c r="AA25" s="232">
        <f>+AA5+AA9+AA15+AA19+AA24</f>
        <v>67767000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26571999</v>
      </c>
      <c r="D28" s="155"/>
      <c r="E28" s="156">
        <v>62773000</v>
      </c>
      <c r="F28" s="60">
        <v>62773000</v>
      </c>
      <c r="G28" s="60">
        <v>3771647</v>
      </c>
      <c r="H28" s="60">
        <v>2328627</v>
      </c>
      <c r="I28" s="60">
        <v>400326</v>
      </c>
      <c r="J28" s="60">
        <v>6500600</v>
      </c>
      <c r="K28" s="60">
        <v>2941855</v>
      </c>
      <c r="L28" s="60">
        <v>1187414</v>
      </c>
      <c r="M28" s="60">
        <v>1691143</v>
      </c>
      <c r="N28" s="60">
        <v>5820412</v>
      </c>
      <c r="O28" s="60">
        <v>1037989</v>
      </c>
      <c r="P28" s="60">
        <v>1524017</v>
      </c>
      <c r="Q28" s="60">
        <v>1646560</v>
      </c>
      <c r="R28" s="60">
        <v>4208566</v>
      </c>
      <c r="S28" s="60">
        <v>2510709</v>
      </c>
      <c r="T28" s="60">
        <v>2455773</v>
      </c>
      <c r="U28" s="60">
        <v>3136946</v>
      </c>
      <c r="V28" s="60">
        <v>8103428</v>
      </c>
      <c r="W28" s="60">
        <v>24633006</v>
      </c>
      <c r="X28" s="60">
        <v>62773000</v>
      </c>
      <c r="Y28" s="60">
        <v>-38139994</v>
      </c>
      <c r="Z28" s="140">
        <v>-60.76</v>
      </c>
      <c r="AA28" s="155">
        <v>62773000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26571999</v>
      </c>
      <c r="D32" s="210">
        <f>SUM(D28:D31)</f>
        <v>0</v>
      </c>
      <c r="E32" s="211">
        <f t="shared" si="5"/>
        <v>62773000</v>
      </c>
      <c r="F32" s="77">
        <f t="shared" si="5"/>
        <v>62773000</v>
      </c>
      <c r="G32" s="77">
        <f t="shared" si="5"/>
        <v>3771647</v>
      </c>
      <c r="H32" s="77">
        <f t="shared" si="5"/>
        <v>2328627</v>
      </c>
      <c r="I32" s="77">
        <f t="shared" si="5"/>
        <v>400326</v>
      </c>
      <c r="J32" s="77">
        <f t="shared" si="5"/>
        <v>6500600</v>
      </c>
      <c r="K32" s="77">
        <f t="shared" si="5"/>
        <v>2941855</v>
      </c>
      <c r="L32" s="77">
        <f t="shared" si="5"/>
        <v>1187414</v>
      </c>
      <c r="M32" s="77">
        <f t="shared" si="5"/>
        <v>1691143</v>
      </c>
      <c r="N32" s="77">
        <f t="shared" si="5"/>
        <v>5820412</v>
      </c>
      <c r="O32" s="77">
        <f t="shared" si="5"/>
        <v>1037989</v>
      </c>
      <c r="P32" s="77">
        <f t="shared" si="5"/>
        <v>1524017</v>
      </c>
      <c r="Q32" s="77">
        <f t="shared" si="5"/>
        <v>1646560</v>
      </c>
      <c r="R32" s="77">
        <f t="shared" si="5"/>
        <v>4208566</v>
      </c>
      <c r="S32" s="77">
        <f t="shared" si="5"/>
        <v>2510709</v>
      </c>
      <c r="T32" s="77">
        <f t="shared" si="5"/>
        <v>2455773</v>
      </c>
      <c r="U32" s="77">
        <f t="shared" si="5"/>
        <v>3136946</v>
      </c>
      <c r="V32" s="77">
        <f t="shared" si="5"/>
        <v>8103428</v>
      </c>
      <c r="W32" s="77">
        <f t="shared" si="5"/>
        <v>24633006</v>
      </c>
      <c r="X32" s="77">
        <f t="shared" si="5"/>
        <v>62773000</v>
      </c>
      <c r="Y32" s="77">
        <f t="shared" si="5"/>
        <v>-38139994</v>
      </c>
      <c r="Z32" s="212">
        <f>+IF(X32&lt;&gt;0,+(Y32/X32)*100,0)</f>
        <v>-60.758596848963734</v>
      </c>
      <c r="AA32" s="79">
        <f>SUM(AA28:AA31)</f>
        <v>62773000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24412401</v>
      </c>
      <c r="D35" s="155"/>
      <c r="E35" s="156">
        <v>4824000</v>
      </c>
      <c r="F35" s="60">
        <v>4994000</v>
      </c>
      <c r="G35" s="60">
        <v>97674</v>
      </c>
      <c r="H35" s="60">
        <v>122928</v>
      </c>
      <c r="I35" s="60">
        <v>98438</v>
      </c>
      <c r="J35" s="60">
        <v>319040</v>
      </c>
      <c r="K35" s="60">
        <v>153198</v>
      </c>
      <c r="L35" s="60">
        <v>1518716</v>
      </c>
      <c r="M35" s="60">
        <v>491419</v>
      </c>
      <c r="N35" s="60">
        <v>2163333</v>
      </c>
      <c r="O35" s="60">
        <v>118305</v>
      </c>
      <c r="P35" s="60">
        <v>76332</v>
      </c>
      <c r="Q35" s="60">
        <v>188961</v>
      </c>
      <c r="R35" s="60">
        <v>383598</v>
      </c>
      <c r="S35" s="60">
        <v>106811</v>
      </c>
      <c r="T35" s="60">
        <v>173209</v>
      </c>
      <c r="U35" s="60">
        <v>251140</v>
      </c>
      <c r="V35" s="60">
        <v>531160</v>
      </c>
      <c r="W35" s="60">
        <v>3397131</v>
      </c>
      <c r="X35" s="60">
        <v>4824000</v>
      </c>
      <c r="Y35" s="60">
        <v>-1426869</v>
      </c>
      <c r="Z35" s="140">
        <v>-29.58</v>
      </c>
      <c r="AA35" s="62">
        <v>4994000</v>
      </c>
    </row>
    <row r="36" spans="1:27" ht="13.5">
      <c r="A36" s="238" t="s">
        <v>139</v>
      </c>
      <c r="B36" s="149"/>
      <c r="C36" s="222">
        <f aca="true" t="shared" si="6" ref="C36:Y36">SUM(C32:C35)</f>
        <v>50984400</v>
      </c>
      <c r="D36" s="222">
        <f>SUM(D32:D35)</f>
        <v>0</v>
      </c>
      <c r="E36" s="218">
        <f t="shared" si="6"/>
        <v>67597000</v>
      </c>
      <c r="F36" s="220">
        <f t="shared" si="6"/>
        <v>67767000</v>
      </c>
      <c r="G36" s="220">
        <f t="shared" si="6"/>
        <v>3869321</v>
      </c>
      <c r="H36" s="220">
        <f t="shared" si="6"/>
        <v>2451555</v>
      </c>
      <c r="I36" s="220">
        <f t="shared" si="6"/>
        <v>498764</v>
      </c>
      <c r="J36" s="220">
        <f t="shared" si="6"/>
        <v>6819640</v>
      </c>
      <c r="K36" s="220">
        <f t="shared" si="6"/>
        <v>3095053</v>
      </c>
      <c r="L36" s="220">
        <f t="shared" si="6"/>
        <v>2706130</v>
      </c>
      <c r="M36" s="220">
        <f t="shared" si="6"/>
        <v>2182562</v>
      </c>
      <c r="N36" s="220">
        <f t="shared" si="6"/>
        <v>7983745</v>
      </c>
      <c r="O36" s="220">
        <f t="shared" si="6"/>
        <v>1156294</v>
      </c>
      <c r="P36" s="220">
        <f t="shared" si="6"/>
        <v>1600349</v>
      </c>
      <c r="Q36" s="220">
        <f t="shared" si="6"/>
        <v>1835521</v>
      </c>
      <c r="R36" s="220">
        <f t="shared" si="6"/>
        <v>4592164</v>
      </c>
      <c r="S36" s="220">
        <f t="shared" si="6"/>
        <v>2617520</v>
      </c>
      <c r="T36" s="220">
        <f t="shared" si="6"/>
        <v>2628982</v>
      </c>
      <c r="U36" s="220">
        <f t="shared" si="6"/>
        <v>3388086</v>
      </c>
      <c r="V36" s="220">
        <f t="shared" si="6"/>
        <v>8634588</v>
      </c>
      <c r="W36" s="220">
        <f t="shared" si="6"/>
        <v>28030137</v>
      </c>
      <c r="X36" s="220">
        <f t="shared" si="6"/>
        <v>67597000</v>
      </c>
      <c r="Y36" s="220">
        <f t="shared" si="6"/>
        <v>-39566863</v>
      </c>
      <c r="Z36" s="221">
        <f>+IF(X36&lt;&gt;0,+(Y36/X36)*100,0)</f>
        <v>-58.533460064795776</v>
      </c>
      <c r="AA36" s="239">
        <f>SUM(AA32:AA35)</f>
        <v>67767000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2997794</v>
      </c>
      <c r="D6" s="155"/>
      <c r="E6" s="59">
        <v>789302</v>
      </c>
      <c r="F6" s="60">
        <v>2997794</v>
      </c>
      <c r="G6" s="60">
        <v>280935120</v>
      </c>
      <c r="H6" s="60">
        <v>115668</v>
      </c>
      <c r="I6" s="60">
        <v>2484959</v>
      </c>
      <c r="J6" s="60">
        <v>2484959</v>
      </c>
      <c r="K6" s="60">
        <v>9241051</v>
      </c>
      <c r="L6" s="60">
        <v>8117707</v>
      </c>
      <c r="M6" s="60">
        <v>9906423</v>
      </c>
      <c r="N6" s="60">
        <v>9906423</v>
      </c>
      <c r="O6" s="60">
        <v>15983551</v>
      </c>
      <c r="P6" s="60">
        <v>7870233</v>
      </c>
      <c r="Q6" s="60">
        <v>1959179</v>
      </c>
      <c r="R6" s="60">
        <v>1959179</v>
      </c>
      <c r="S6" s="60">
        <v>8803087</v>
      </c>
      <c r="T6" s="60">
        <v>10904460</v>
      </c>
      <c r="U6" s="60">
        <v>3701909</v>
      </c>
      <c r="V6" s="60">
        <v>3701909</v>
      </c>
      <c r="W6" s="60">
        <v>3701909</v>
      </c>
      <c r="X6" s="60">
        <v>2997794</v>
      </c>
      <c r="Y6" s="60">
        <v>704115</v>
      </c>
      <c r="Z6" s="140">
        <v>23.49</v>
      </c>
      <c r="AA6" s="62">
        <v>2997794</v>
      </c>
    </row>
    <row r="7" spans="1:27" ht="13.5">
      <c r="A7" s="249" t="s">
        <v>144</v>
      </c>
      <c r="B7" s="182"/>
      <c r="C7" s="155"/>
      <c r="D7" s="155"/>
      <c r="E7" s="59">
        <v>1078004</v>
      </c>
      <c r="F7" s="60"/>
      <c r="G7" s="60">
        <v>10787736</v>
      </c>
      <c r="H7" s="60">
        <v>18007054</v>
      </c>
      <c r="I7" s="60">
        <v>18007054</v>
      </c>
      <c r="J7" s="60">
        <v>18007054</v>
      </c>
      <c r="K7" s="60">
        <v>13948524</v>
      </c>
      <c r="L7" s="60">
        <v>14004561</v>
      </c>
      <c r="M7" s="60">
        <v>17804565</v>
      </c>
      <c r="N7" s="60">
        <v>17804565</v>
      </c>
      <c r="O7" s="60">
        <v>10504561</v>
      </c>
      <c r="P7" s="60">
        <v>11162439</v>
      </c>
      <c r="Q7" s="60">
        <v>27262439</v>
      </c>
      <c r="R7" s="60">
        <v>27262439</v>
      </c>
      <c r="S7" s="60">
        <v>18914251</v>
      </c>
      <c r="T7" s="60">
        <v>10768356</v>
      </c>
      <c r="U7" s="60">
        <v>5840220</v>
      </c>
      <c r="V7" s="60">
        <v>5840220</v>
      </c>
      <c r="W7" s="60">
        <v>5840220</v>
      </c>
      <c r="X7" s="60"/>
      <c r="Y7" s="60">
        <v>5840220</v>
      </c>
      <c r="Z7" s="140"/>
      <c r="AA7" s="62"/>
    </row>
    <row r="8" spans="1:27" ht="13.5">
      <c r="A8" s="249" t="s">
        <v>145</v>
      </c>
      <c r="B8" s="182"/>
      <c r="C8" s="155">
        <v>32762615</v>
      </c>
      <c r="D8" s="155"/>
      <c r="E8" s="59">
        <v>138977491</v>
      </c>
      <c r="F8" s="60">
        <v>32762515</v>
      </c>
      <c r="G8" s="60">
        <v>280935120</v>
      </c>
      <c r="H8" s="60">
        <v>286202259</v>
      </c>
      <c r="I8" s="60">
        <v>292425801</v>
      </c>
      <c r="J8" s="60">
        <v>292425801</v>
      </c>
      <c r="K8" s="60">
        <v>299486308</v>
      </c>
      <c r="L8" s="60">
        <v>307627747</v>
      </c>
      <c r="M8" s="60">
        <v>297907499</v>
      </c>
      <c r="N8" s="60">
        <v>297907499</v>
      </c>
      <c r="O8" s="60">
        <v>308924435</v>
      </c>
      <c r="P8" s="60">
        <v>314132386</v>
      </c>
      <c r="Q8" s="60">
        <v>319528135</v>
      </c>
      <c r="R8" s="60">
        <v>319528135</v>
      </c>
      <c r="S8" s="60">
        <v>325512227</v>
      </c>
      <c r="T8" s="60">
        <v>332895940</v>
      </c>
      <c r="U8" s="60">
        <v>343422374</v>
      </c>
      <c r="V8" s="60">
        <v>343422374</v>
      </c>
      <c r="W8" s="60">
        <v>343422374</v>
      </c>
      <c r="X8" s="60">
        <v>32762515</v>
      </c>
      <c r="Y8" s="60">
        <v>310659859</v>
      </c>
      <c r="Z8" s="140">
        <v>948.22</v>
      </c>
      <c r="AA8" s="62">
        <v>32762515</v>
      </c>
    </row>
    <row r="9" spans="1:27" ht="13.5">
      <c r="A9" s="249" t="s">
        <v>146</v>
      </c>
      <c r="B9" s="182"/>
      <c r="C9" s="155">
        <v>10932977</v>
      </c>
      <c r="D9" s="155"/>
      <c r="E9" s="59">
        <v>1679211</v>
      </c>
      <c r="F9" s="60">
        <v>10932977</v>
      </c>
      <c r="G9" s="60">
        <v>1327493</v>
      </c>
      <c r="H9" s="60">
        <v>13534740</v>
      </c>
      <c r="I9" s="60">
        <v>13534740</v>
      </c>
      <c r="J9" s="60">
        <v>13534740</v>
      </c>
      <c r="K9" s="60">
        <v>13541809</v>
      </c>
      <c r="L9" s="60">
        <v>13541809</v>
      </c>
      <c r="M9" s="60">
        <v>13376396</v>
      </c>
      <c r="N9" s="60">
        <v>13376396</v>
      </c>
      <c r="O9" s="60">
        <v>13385545</v>
      </c>
      <c r="P9" s="60">
        <v>13385979</v>
      </c>
      <c r="Q9" s="60">
        <v>13385979</v>
      </c>
      <c r="R9" s="60">
        <v>13385979</v>
      </c>
      <c r="S9" s="60">
        <v>13385979</v>
      </c>
      <c r="T9" s="60">
        <v>13385979</v>
      </c>
      <c r="U9" s="60">
        <v>13378591</v>
      </c>
      <c r="V9" s="60">
        <v>13378591</v>
      </c>
      <c r="W9" s="60">
        <v>13378591</v>
      </c>
      <c r="X9" s="60">
        <v>10932977</v>
      </c>
      <c r="Y9" s="60">
        <v>2445614</v>
      </c>
      <c r="Z9" s="140">
        <v>22.37</v>
      </c>
      <c r="AA9" s="62">
        <v>10932977</v>
      </c>
    </row>
    <row r="10" spans="1:27" ht="13.5">
      <c r="A10" s="249" t="s">
        <v>147</v>
      </c>
      <c r="B10" s="182"/>
      <c r="C10" s="155">
        <v>14994355</v>
      </c>
      <c r="D10" s="155"/>
      <c r="E10" s="59">
        <v>442270</v>
      </c>
      <c r="F10" s="60">
        <v>14994355</v>
      </c>
      <c r="G10" s="159">
        <v>4626876</v>
      </c>
      <c r="H10" s="159">
        <v>329386</v>
      </c>
      <c r="I10" s="159">
        <v>14640786</v>
      </c>
      <c r="J10" s="60">
        <v>14640786</v>
      </c>
      <c r="K10" s="159">
        <v>9395004</v>
      </c>
      <c r="L10" s="159">
        <v>20709269</v>
      </c>
      <c r="M10" s="60">
        <v>27105969</v>
      </c>
      <c r="N10" s="159">
        <v>27105969</v>
      </c>
      <c r="O10" s="159">
        <v>29515834</v>
      </c>
      <c r="P10" s="159">
        <v>21232638</v>
      </c>
      <c r="Q10" s="60">
        <v>23727195</v>
      </c>
      <c r="R10" s="159">
        <v>23727195</v>
      </c>
      <c r="S10" s="159">
        <v>31678706</v>
      </c>
      <c r="T10" s="60">
        <v>30931036</v>
      </c>
      <c r="U10" s="159">
        <v>31019899</v>
      </c>
      <c r="V10" s="159">
        <v>31019899</v>
      </c>
      <c r="W10" s="159">
        <v>31019899</v>
      </c>
      <c r="X10" s="60">
        <v>14994355</v>
      </c>
      <c r="Y10" s="159">
        <v>16025544</v>
      </c>
      <c r="Z10" s="141">
        <v>106.88</v>
      </c>
      <c r="AA10" s="225">
        <v>14994355</v>
      </c>
    </row>
    <row r="11" spans="1:27" ht="13.5">
      <c r="A11" s="249" t="s">
        <v>148</v>
      </c>
      <c r="B11" s="182"/>
      <c r="C11" s="155">
        <v>586686</v>
      </c>
      <c r="D11" s="155"/>
      <c r="E11" s="59">
        <v>776544</v>
      </c>
      <c r="F11" s="60">
        <v>586686</v>
      </c>
      <c r="G11" s="60">
        <v>925185</v>
      </c>
      <c r="H11" s="60">
        <v>816655</v>
      </c>
      <c r="I11" s="60">
        <v>614274</v>
      </c>
      <c r="J11" s="60">
        <v>614274</v>
      </c>
      <c r="K11" s="60">
        <v>648545</v>
      </c>
      <c r="L11" s="60">
        <v>761345</v>
      </c>
      <c r="M11" s="60">
        <v>665344</v>
      </c>
      <c r="N11" s="60">
        <v>665344</v>
      </c>
      <c r="O11" s="60">
        <v>652380</v>
      </c>
      <c r="P11" s="60">
        <v>653237</v>
      </c>
      <c r="Q11" s="60">
        <v>642402</v>
      </c>
      <c r="R11" s="60">
        <v>642402</v>
      </c>
      <c r="S11" s="60">
        <v>653883</v>
      </c>
      <c r="T11" s="60">
        <v>636268</v>
      </c>
      <c r="U11" s="60">
        <v>625299</v>
      </c>
      <c r="V11" s="60">
        <v>625299</v>
      </c>
      <c r="W11" s="60">
        <v>625299</v>
      </c>
      <c r="X11" s="60">
        <v>586686</v>
      </c>
      <c r="Y11" s="60">
        <v>38613</v>
      </c>
      <c r="Z11" s="140">
        <v>6.58</v>
      </c>
      <c r="AA11" s="62">
        <v>586686</v>
      </c>
    </row>
    <row r="12" spans="1:27" ht="13.5">
      <c r="A12" s="250" t="s">
        <v>56</v>
      </c>
      <c r="B12" s="251"/>
      <c r="C12" s="168">
        <f aca="true" t="shared" si="0" ref="C12:Y12">SUM(C6:C11)</f>
        <v>62274427</v>
      </c>
      <c r="D12" s="168">
        <f>SUM(D6:D11)</f>
        <v>0</v>
      </c>
      <c r="E12" s="72">
        <f t="shared" si="0"/>
        <v>143742822</v>
      </c>
      <c r="F12" s="73">
        <f t="shared" si="0"/>
        <v>62274327</v>
      </c>
      <c r="G12" s="73">
        <f t="shared" si="0"/>
        <v>579537530</v>
      </c>
      <c r="H12" s="73">
        <f t="shared" si="0"/>
        <v>319005762</v>
      </c>
      <c r="I12" s="73">
        <f t="shared" si="0"/>
        <v>341707614</v>
      </c>
      <c r="J12" s="73">
        <f t="shared" si="0"/>
        <v>341707614</v>
      </c>
      <c r="K12" s="73">
        <f t="shared" si="0"/>
        <v>346261241</v>
      </c>
      <c r="L12" s="73">
        <f t="shared" si="0"/>
        <v>364762438</v>
      </c>
      <c r="M12" s="73">
        <f t="shared" si="0"/>
        <v>366766196</v>
      </c>
      <c r="N12" s="73">
        <f t="shared" si="0"/>
        <v>366766196</v>
      </c>
      <c r="O12" s="73">
        <f t="shared" si="0"/>
        <v>378966306</v>
      </c>
      <c r="P12" s="73">
        <f t="shared" si="0"/>
        <v>368436912</v>
      </c>
      <c r="Q12" s="73">
        <f t="shared" si="0"/>
        <v>386505329</v>
      </c>
      <c r="R12" s="73">
        <f t="shared" si="0"/>
        <v>386505329</v>
      </c>
      <c r="S12" s="73">
        <f t="shared" si="0"/>
        <v>398948133</v>
      </c>
      <c r="T12" s="73">
        <f t="shared" si="0"/>
        <v>399522039</v>
      </c>
      <c r="U12" s="73">
        <f t="shared" si="0"/>
        <v>397988292</v>
      </c>
      <c r="V12" s="73">
        <f t="shared" si="0"/>
        <v>397988292</v>
      </c>
      <c r="W12" s="73">
        <f t="shared" si="0"/>
        <v>397988292</v>
      </c>
      <c r="X12" s="73">
        <f t="shared" si="0"/>
        <v>62274327</v>
      </c>
      <c r="Y12" s="73">
        <f t="shared" si="0"/>
        <v>335713965</v>
      </c>
      <c r="Z12" s="170">
        <f>+IF(X12&lt;&gt;0,+(Y12/X12)*100,0)</f>
        <v>539.088868836752</v>
      </c>
      <c r="AA12" s="74">
        <f>SUM(AA6:AA11)</f>
        <v>62274327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2018500</v>
      </c>
      <c r="D15" s="155"/>
      <c r="E15" s="59">
        <v>2018500</v>
      </c>
      <c r="F15" s="60">
        <v>2018500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2018500</v>
      </c>
      <c r="Y15" s="60">
        <v>-2018500</v>
      </c>
      <c r="Z15" s="140">
        <v>-100</v>
      </c>
      <c r="AA15" s="62">
        <v>2018500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8116947</v>
      </c>
      <c r="D17" s="155"/>
      <c r="E17" s="59">
        <v>8263614</v>
      </c>
      <c r="F17" s="60">
        <v>8116947</v>
      </c>
      <c r="G17" s="60">
        <v>7977710</v>
      </c>
      <c r="H17" s="60">
        <v>7831043</v>
      </c>
      <c r="I17" s="60">
        <v>7831043</v>
      </c>
      <c r="J17" s="60">
        <v>7831043</v>
      </c>
      <c r="K17" s="60">
        <v>7831043</v>
      </c>
      <c r="L17" s="60">
        <v>8116947</v>
      </c>
      <c r="M17" s="60">
        <v>8116947</v>
      </c>
      <c r="N17" s="60">
        <v>8116947</v>
      </c>
      <c r="O17" s="60">
        <v>9143386</v>
      </c>
      <c r="P17" s="60">
        <v>9143386</v>
      </c>
      <c r="Q17" s="60">
        <v>9143386</v>
      </c>
      <c r="R17" s="60">
        <v>9143386</v>
      </c>
      <c r="S17" s="60">
        <v>9143386</v>
      </c>
      <c r="T17" s="60">
        <v>9143386</v>
      </c>
      <c r="U17" s="60">
        <v>8116947</v>
      </c>
      <c r="V17" s="60">
        <v>8116947</v>
      </c>
      <c r="W17" s="60">
        <v>8116947</v>
      </c>
      <c r="X17" s="60">
        <v>8116947</v>
      </c>
      <c r="Y17" s="60"/>
      <c r="Z17" s="140"/>
      <c r="AA17" s="62">
        <v>8116947</v>
      </c>
    </row>
    <row r="18" spans="1:27" ht="13.5">
      <c r="A18" s="249" t="s">
        <v>153</v>
      </c>
      <c r="B18" s="182"/>
      <c r="C18" s="155"/>
      <c r="D18" s="155"/>
      <c r="E18" s="59">
        <v>4582445</v>
      </c>
      <c r="F18" s="60">
        <v>4305805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4305805</v>
      </c>
      <c r="Y18" s="60">
        <v>-4305805</v>
      </c>
      <c r="Z18" s="140">
        <v>-100</v>
      </c>
      <c r="AA18" s="62">
        <v>4305805</v>
      </c>
    </row>
    <row r="19" spans="1:27" ht="13.5">
      <c r="A19" s="249" t="s">
        <v>154</v>
      </c>
      <c r="B19" s="182"/>
      <c r="C19" s="155">
        <v>573716176</v>
      </c>
      <c r="D19" s="155"/>
      <c r="E19" s="59">
        <v>589186740</v>
      </c>
      <c r="F19" s="60">
        <v>573716176</v>
      </c>
      <c r="G19" s="60">
        <v>591067907</v>
      </c>
      <c r="H19" s="60">
        <v>539875408</v>
      </c>
      <c r="I19" s="60">
        <v>539875408</v>
      </c>
      <c r="J19" s="60">
        <v>539875408</v>
      </c>
      <c r="K19" s="60">
        <v>539875408</v>
      </c>
      <c r="L19" s="60">
        <v>565875477</v>
      </c>
      <c r="M19" s="60">
        <v>554298216</v>
      </c>
      <c r="N19" s="60">
        <v>554298216</v>
      </c>
      <c r="O19" s="60">
        <v>553177836</v>
      </c>
      <c r="P19" s="60">
        <v>553177836</v>
      </c>
      <c r="Q19" s="60">
        <v>553177836</v>
      </c>
      <c r="R19" s="60">
        <v>553177836</v>
      </c>
      <c r="S19" s="60">
        <v>553177836</v>
      </c>
      <c r="T19" s="60">
        <v>553177836</v>
      </c>
      <c r="U19" s="60">
        <v>554298216</v>
      </c>
      <c r="V19" s="60">
        <v>554298216</v>
      </c>
      <c r="W19" s="60">
        <v>554298216</v>
      </c>
      <c r="X19" s="60">
        <v>573716176</v>
      </c>
      <c r="Y19" s="60">
        <v>-19417960</v>
      </c>
      <c r="Z19" s="140">
        <v>-3.38</v>
      </c>
      <c r="AA19" s="62">
        <v>573716176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50476</v>
      </c>
      <c r="D21" s="155"/>
      <c r="E21" s="59">
        <v>22700</v>
      </c>
      <c r="F21" s="60">
        <v>50476</v>
      </c>
      <c r="G21" s="60">
        <v>22700</v>
      </c>
      <c r="H21" s="60">
        <v>50476</v>
      </c>
      <c r="I21" s="60">
        <v>50476</v>
      </c>
      <c r="J21" s="60">
        <v>50476</v>
      </c>
      <c r="K21" s="60">
        <v>50476</v>
      </c>
      <c r="L21" s="60">
        <v>50476</v>
      </c>
      <c r="M21" s="60">
        <v>50476</v>
      </c>
      <c r="N21" s="60">
        <v>50476</v>
      </c>
      <c r="O21" s="60">
        <v>50476</v>
      </c>
      <c r="P21" s="60">
        <v>50476</v>
      </c>
      <c r="Q21" s="60">
        <v>50476</v>
      </c>
      <c r="R21" s="60">
        <v>50476</v>
      </c>
      <c r="S21" s="60">
        <v>50476</v>
      </c>
      <c r="T21" s="60">
        <v>50476</v>
      </c>
      <c r="U21" s="60">
        <v>50476</v>
      </c>
      <c r="V21" s="60">
        <v>50476</v>
      </c>
      <c r="W21" s="60">
        <v>50476</v>
      </c>
      <c r="X21" s="60">
        <v>50476</v>
      </c>
      <c r="Y21" s="60"/>
      <c r="Z21" s="140"/>
      <c r="AA21" s="62">
        <v>50476</v>
      </c>
    </row>
    <row r="22" spans="1:27" ht="13.5">
      <c r="A22" s="249" t="s">
        <v>157</v>
      </c>
      <c r="B22" s="182"/>
      <c r="C22" s="155">
        <v>25673</v>
      </c>
      <c r="D22" s="155"/>
      <c r="E22" s="59">
        <v>27833</v>
      </c>
      <c r="F22" s="60">
        <v>25673</v>
      </c>
      <c r="G22" s="60">
        <v>27833</v>
      </c>
      <c r="H22" s="60">
        <v>25673</v>
      </c>
      <c r="I22" s="60">
        <v>25673</v>
      </c>
      <c r="J22" s="60">
        <v>25673</v>
      </c>
      <c r="K22" s="60">
        <v>25673</v>
      </c>
      <c r="L22" s="60">
        <v>25673</v>
      </c>
      <c r="M22" s="60">
        <v>25673</v>
      </c>
      <c r="N22" s="60">
        <v>25673</v>
      </c>
      <c r="O22" s="60">
        <v>119614</v>
      </c>
      <c r="P22" s="60">
        <v>119614</v>
      </c>
      <c r="Q22" s="60">
        <v>119614</v>
      </c>
      <c r="R22" s="60">
        <v>119614</v>
      </c>
      <c r="S22" s="60">
        <v>119614</v>
      </c>
      <c r="T22" s="60">
        <v>119614</v>
      </c>
      <c r="U22" s="60">
        <v>25673</v>
      </c>
      <c r="V22" s="60">
        <v>25673</v>
      </c>
      <c r="W22" s="60">
        <v>25673</v>
      </c>
      <c r="X22" s="60">
        <v>25673</v>
      </c>
      <c r="Y22" s="60"/>
      <c r="Z22" s="140"/>
      <c r="AA22" s="62">
        <v>25673</v>
      </c>
    </row>
    <row r="23" spans="1:27" ht="13.5">
      <c r="A23" s="249" t="s">
        <v>158</v>
      </c>
      <c r="B23" s="182"/>
      <c r="C23" s="155">
        <v>4305805</v>
      </c>
      <c r="D23" s="155"/>
      <c r="E23" s="59">
        <v>1595264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588233577</v>
      </c>
      <c r="D24" s="168">
        <f>SUM(D15:D23)</f>
        <v>0</v>
      </c>
      <c r="E24" s="76">
        <f t="shared" si="1"/>
        <v>605697096</v>
      </c>
      <c r="F24" s="77">
        <f t="shared" si="1"/>
        <v>588233577</v>
      </c>
      <c r="G24" s="77">
        <f t="shared" si="1"/>
        <v>599096150</v>
      </c>
      <c r="H24" s="77">
        <f t="shared" si="1"/>
        <v>547782600</v>
      </c>
      <c r="I24" s="77">
        <f t="shared" si="1"/>
        <v>547782600</v>
      </c>
      <c r="J24" s="77">
        <f t="shared" si="1"/>
        <v>547782600</v>
      </c>
      <c r="K24" s="77">
        <f t="shared" si="1"/>
        <v>547782600</v>
      </c>
      <c r="L24" s="77">
        <f t="shared" si="1"/>
        <v>574068573</v>
      </c>
      <c r="M24" s="77">
        <f t="shared" si="1"/>
        <v>562491312</v>
      </c>
      <c r="N24" s="77">
        <f t="shared" si="1"/>
        <v>562491312</v>
      </c>
      <c r="O24" s="77">
        <f t="shared" si="1"/>
        <v>562491312</v>
      </c>
      <c r="P24" s="77">
        <f t="shared" si="1"/>
        <v>562491312</v>
      </c>
      <c r="Q24" s="77">
        <f t="shared" si="1"/>
        <v>562491312</v>
      </c>
      <c r="R24" s="77">
        <f t="shared" si="1"/>
        <v>562491312</v>
      </c>
      <c r="S24" s="77">
        <f t="shared" si="1"/>
        <v>562491312</v>
      </c>
      <c r="T24" s="77">
        <f t="shared" si="1"/>
        <v>562491312</v>
      </c>
      <c r="U24" s="77">
        <f t="shared" si="1"/>
        <v>562491312</v>
      </c>
      <c r="V24" s="77">
        <f t="shared" si="1"/>
        <v>562491312</v>
      </c>
      <c r="W24" s="77">
        <f t="shared" si="1"/>
        <v>562491312</v>
      </c>
      <c r="X24" s="77">
        <f t="shared" si="1"/>
        <v>588233577</v>
      </c>
      <c r="Y24" s="77">
        <f t="shared" si="1"/>
        <v>-25742265</v>
      </c>
      <c r="Z24" s="212">
        <f>+IF(X24&lt;&gt;0,+(Y24/X24)*100,0)</f>
        <v>-4.376197824559069</v>
      </c>
      <c r="AA24" s="79">
        <f>SUM(AA15:AA23)</f>
        <v>588233577</v>
      </c>
    </row>
    <row r="25" spans="1:27" ht="13.5">
      <c r="A25" s="250" t="s">
        <v>159</v>
      </c>
      <c r="B25" s="251"/>
      <c r="C25" s="168">
        <f aca="true" t="shared" si="2" ref="C25:Y25">+C12+C24</f>
        <v>650508004</v>
      </c>
      <c r="D25" s="168">
        <f>+D12+D24</f>
        <v>0</v>
      </c>
      <c r="E25" s="72">
        <f t="shared" si="2"/>
        <v>749439918</v>
      </c>
      <c r="F25" s="73">
        <f t="shared" si="2"/>
        <v>650507904</v>
      </c>
      <c r="G25" s="73">
        <f t="shared" si="2"/>
        <v>1178633680</v>
      </c>
      <c r="H25" s="73">
        <f t="shared" si="2"/>
        <v>866788362</v>
      </c>
      <c r="I25" s="73">
        <f t="shared" si="2"/>
        <v>889490214</v>
      </c>
      <c r="J25" s="73">
        <f t="shared" si="2"/>
        <v>889490214</v>
      </c>
      <c r="K25" s="73">
        <f t="shared" si="2"/>
        <v>894043841</v>
      </c>
      <c r="L25" s="73">
        <f t="shared" si="2"/>
        <v>938831011</v>
      </c>
      <c r="M25" s="73">
        <f t="shared" si="2"/>
        <v>929257508</v>
      </c>
      <c r="N25" s="73">
        <f t="shared" si="2"/>
        <v>929257508</v>
      </c>
      <c r="O25" s="73">
        <f t="shared" si="2"/>
        <v>941457618</v>
      </c>
      <c r="P25" s="73">
        <f t="shared" si="2"/>
        <v>930928224</v>
      </c>
      <c r="Q25" s="73">
        <f t="shared" si="2"/>
        <v>948996641</v>
      </c>
      <c r="R25" s="73">
        <f t="shared" si="2"/>
        <v>948996641</v>
      </c>
      <c r="S25" s="73">
        <f t="shared" si="2"/>
        <v>961439445</v>
      </c>
      <c r="T25" s="73">
        <f t="shared" si="2"/>
        <v>962013351</v>
      </c>
      <c r="U25" s="73">
        <f t="shared" si="2"/>
        <v>960479604</v>
      </c>
      <c r="V25" s="73">
        <f t="shared" si="2"/>
        <v>960479604</v>
      </c>
      <c r="W25" s="73">
        <f t="shared" si="2"/>
        <v>960479604</v>
      </c>
      <c r="X25" s="73">
        <f t="shared" si="2"/>
        <v>650507904</v>
      </c>
      <c r="Y25" s="73">
        <f t="shared" si="2"/>
        <v>309971700</v>
      </c>
      <c r="Z25" s="170">
        <f>+IF(X25&lt;&gt;0,+(Y25/X25)*100,0)</f>
        <v>47.65072001338819</v>
      </c>
      <c r="AA25" s="74">
        <f>+AA12+AA24</f>
        <v>650507904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1198016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1398503</v>
      </c>
      <c r="D30" s="155"/>
      <c r="E30" s="59">
        <v>906482</v>
      </c>
      <c r="F30" s="60">
        <v>1398503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1398503</v>
      </c>
      <c r="Y30" s="60">
        <v>-1398503</v>
      </c>
      <c r="Z30" s="140">
        <v>-100</v>
      </c>
      <c r="AA30" s="62">
        <v>1398503</v>
      </c>
    </row>
    <row r="31" spans="1:27" ht="13.5">
      <c r="A31" s="249" t="s">
        <v>163</v>
      </c>
      <c r="B31" s="182"/>
      <c r="C31" s="155">
        <v>1305253</v>
      </c>
      <c r="D31" s="155"/>
      <c r="E31" s="59">
        <v>1251344</v>
      </c>
      <c r="F31" s="60">
        <v>1305253</v>
      </c>
      <c r="G31" s="60">
        <v>1347913</v>
      </c>
      <c r="H31" s="60">
        <v>1354758</v>
      </c>
      <c r="I31" s="60">
        <v>1352353</v>
      </c>
      <c r="J31" s="60">
        <v>1352353</v>
      </c>
      <c r="K31" s="60">
        <v>1363181</v>
      </c>
      <c r="L31" s="60">
        <v>1359004</v>
      </c>
      <c r="M31" s="60">
        <v>1368046</v>
      </c>
      <c r="N31" s="60">
        <v>1368046</v>
      </c>
      <c r="O31" s="60">
        <v>1366700</v>
      </c>
      <c r="P31" s="60">
        <v>1366056</v>
      </c>
      <c r="Q31" s="60">
        <v>1376453</v>
      </c>
      <c r="R31" s="60">
        <v>1376453</v>
      </c>
      <c r="S31" s="60">
        <v>1384948</v>
      </c>
      <c r="T31" s="60">
        <v>1380034</v>
      </c>
      <c r="U31" s="60">
        <v>1389325</v>
      </c>
      <c r="V31" s="60">
        <v>1389325</v>
      </c>
      <c r="W31" s="60">
        <v>1389325</v>
      </c>
      <c r="X31" s="60">
        <v>1305253</v>
      </c>
      <c r="Y31" s="60">
        <v>84072</v>
      </c>
      <c r="Z31" s="140">
        <v>6.44</v>
      </c>
      <c r="AA31" s="62">
        <v>1305253</v>
      </c>
    </row>
    <row r="32" spans="1:27" ht="13.5">
      <c r="A32" s="249" t="s">
        <v>164</v>
      </c>
      <c r="B32" s="182"/>
      <c r="C32" s="155">
        <v>130614001</v>
      </c>
      <c r="D32" s="155"/>
      <c r="E32" s="59">
        <v>92641998</v>
      </c>
      <c r="F32" s="60">
        <v>131812017</v>
      </c>
      <c r="G32" s="60">
        <v>103287530</v>
      </c>
      <c r="H32" s="60">
        <v>103023577</v>
      </c>
      <c r="I32" s="60">
        <v>79802677</v>
      </c>
      <c r="J32" s="60">
        <v>79802677</v>
      </c>
      <c r="K32" s="60">
        <v>89597629</v>
      </c>
      <c r="L32" s="60">
        <v>116798771</v>
      </c>
      <c r="M32" s="60">
        <v>112771174</v>
      </c>
      <c r="N32" s="60">
        <v>112771174</v>
      </c>
      <c r="O32" s="60">
        <v>123274364</v>
      </c>
      <c r="P32" s="60">
        <v>122469382</v>
      </c>
      <c r="Q32" s="60">
        <v>117833952</v>
      </c>
      <c r="R32" s="60">
        <v>117833952</v>
      </c>
      <c r="S32" s="60">
        <v>118619683</v>
      </c>
      <c r="T32" s="60">
        <v>134647750</v>
      </c>
      <c r="U32" s="60">
        <v>142042721</v>
      </c>
      <c r="V32" s="60">
        <v>142042721</v>
      </c>
      <c r="W32" s="60">
        <v>142042721</v>
      </c>
      <c r="X32" s="60">
        <v>131812017</v>
      </c>
      <c r="Y32" s="60">
        <v>10230704</v>
      </c>
      <c r="Z32" s="140">
        <v>7.76</v>
      </c>
      <c r="AA32" s="62">
        <v>131812017</v>
      </c>
    </row>
    <row r="33" spans="1:27" ht="13.5">
      <c r="A33" s="249" t="s">
        <v>165</v>
      </c>
      <c r="B33" s="182"/>
      <c r="C33" s="155">
        <v>550000</v>
      </c>
      <c r="D33" s="155"/>
      <c r="E33" s="59"/>
      <c r="F33" s="60">
        <v>550000</v>
      </c>
      <c r="G33" s="60">
        <v>23229566</v>
      </c>
      <c r="H33" s="60">
        <v>23161875</v>
      </c>
      <c r="I33" s="60">
        <v>25509966</v>
      </c>
      <c r="J33" s="60">
        <v>25509966</v>
      </c>
      <c r="K33" s="60">
        <v>26764503</v>
      </c>
      <c r="L33" s="60">
        <v>26922337</v>
      </c>
      <c r="M33" s="60">
        <v>21719837</v>
      </c>
      <c r="N33" s="60">
        <v>21719837</v>
      </c>
      <c r="O33" s="60">
        <v>22018244</v>
      </c>
      <c r="P33" s="60">
        <v>23792824</v>
      </c>
      <c r="Q33" s="60">
        <v>24206338</v>
      </c>
      <c r="R33" s="60">
        <v>24206338</v>
      </c>
      <c r="S33" s="60">
        <v>24779390</v>
      </c>
      <c r="T33" s="60">
        <v>24594788</v>
      </c>
      <c r="U33" s="60">
        <v>21502963</v>
      </c>
      <c r="V33" s="60">
        <v>21502963</v>
      </c>
      <c r="W33" s="60">
        <v>21502963</v>
      </c>
      <c r="X33" s="60">
        <v>550000</v>
      </c>
      <c r="Y33" s="60">
        <v>20952963</v>
      </c>
      <c r="Z33" s="140">
        <v>3809.63</v>
      </c>
      <c r="AA33" s="62">
        <v>550000</v>
      </c>
    </row>
    <row r="34" spans="1:27" ht="13.5">
      <c r="A34" s="250" t="s">
        <v>58</v>
      </c>
      <c r="B34" s="251"/>
      <c r="C34" s="168">
        <f aca="true" t="shared" si="3" ref="C34:Y34">SUM(C29:C33)</f>
        <v>135065773</v>
      </c>
      <c r="D34" s="168">
        <f>SUM(D29:D33)</f>
        <v>0</v>
      </c>
      <c r="E34" s="72">
        <f t="shared" si="3"/>
        <v>94799824</v>
      </c>
      <c r="F34" s="73">
        <f t="shared" si="3"/>
        <v>135065773</v>
      </c>
      <c r="G34" s="73">
        <f t="shared" si="3"/>
        <v>127865009</v>
      </c>
      <c r="H34" s="73">
        <f t="shared" si="3"/>
        <v>127540210</v>
      </c>
      <c r="I34" s="73">
        <f t="shared" si="3"/>
        <v>106664996</v>
      </c>
      <c r="J34" s="73">
        <f t="shared" si="3"/>
        <v>106664996</v>
      </c>
      <c r="K34" s="73">
        <f t="shared" si="3"/>
        <v>117725313</v>
      </c>
      <c r="L34" s="73">
        <f t="shared" si="3"/>
        <v>145080112</v>
      </c>
      <c r="M34" s="73">
        <f t="shared" si="3"/>
        <v>135859057</v>
      </c>
      <c r="N34" s="73">
        <f t="shared" si="3"/>
        <v>135859057</v>
      </c>
      <c r="O34" s="73">
        <f t="shared" si="3"/>
        <v>146659308</v>
      </c>
      <c r="P34" s="73">
        <f t="shared" si="3"/>
        <v>147628262</v>
      </c>
      <c r="Q34" s="73">
        <f t="shared" si="3"/>
        <v>143416743</v>
      </c>
      <c r="R34" s="73">
        <f t="shared" si="3"/>
        <v>143416743</v>
      </c>
      <c r="S34" s="73">
        <f t="shared" si="3"/>
        <v>144784021</v>
      </c>
      <c r="T34" s="73">
        <f t="shared" si="3"/>
        <v>160622572</v>
      </c>
      <c r="U34" s="73">
        <f t="shared" si="3"/>
        <v>164935009</v>
      </c>
      <c r="V34" s="73">
        <f t="shared" si="3"/>
        <v>164935009</v>
      </c>
      <c r="W34" s="73">
        <f t="shared" si="3"/>
        <v>164935009</v>
      </c>
      <c r="X34" s="73">
        <f t="shared" si="3"/>
        <v>135065773</v>
      </c>
      <c r="Y34" s="73">
        <f t="shared" si="3"/>
        <v>29869236</v>
      </c>
      <c r="Z34" s="170">
        <f>+IF(X34&lt;&gt;0,+(Y34/X34)*100,0)</f>
        <v>22.114585610079025</v>
      </c>
      <c r="AA34" s="74">
        <f>SUM(AA29:AA33)</f>
        <v>135065773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8569848</v>
      </c>
      <c r="D37" s="155"/>
      <c r="E37" s="59">
        <v>10410778</v>
      </c>
      <c r="F37" s="60">
        <v>8569848</v>
      </c>
      <c r="G37" s="60">
        <v>9084409</v>
      </c>
      <c r="H37" s="60">
        <v>9084409</v>
      </c>
      <c r="I37" s="60">
        <v>9692329</v>
      </c>
      <c r="J37" s="60">
        <v>9692329</v>
      </c>
      <c r="K37" s="60">
        <v>9348830</v>
      </c>
      <c r="L37" s="60">
        <v>9579297</v>
      </c>
      <c r="M37" s="60">
        <v>9483781</v>
      </c>
      <c r="N37" s="60">
        <v>9483781</v>
      </c>
      <c r="O37" s="60">
        <v>9291691</v>
      </c>
      <c r="P37" s="60">
        <v>9189943</v>
      </c>
      <c r="Q37" s="60">
        <v>9087978</v>
      </c>
      <c r="R37" s="60">
        <v>9087978</v>
      </c>
      <c r="S37" s="60">
        <v>8977208</v>
      </c>
      <c r="T37" s="60">
        <v>8870369</v>
      </c>
      <c r="U37" s="60">
        <v>8665951</v>
      </c>
      <c r="V37" s="60">
        <v>8665951</v>
      </c>
      <c r="W37" s="60">
        <v>8665951</v>
      </c>
      <c r="X37" s="60">
        <v>8569848</v>
      </c>
      <c r="Y37" s="60">
        <v>96103</v>
      </c>
      <c r="Z37" s="140">
        <v>1.12</v>
      </c>
      <c r="AA37" s="62">
        <v>8569848</v>
      </c>
    </row>
    <row r="38" spans="1:27" ht="13.5">
      <c r="A38" s="249" t="s">
        <v>165</v>
      </c>
      <c r="B38" s="182"/>
      <c r="C38" s="155">
        <v>14097494</v>
      </c>
      <c r="D38" s="155"/>
      <c r="E38" s="59">
        <v>14880956</v>
      </c>
      <c r="F38" s="60">
        <v>14097494</v>
      </c>
      <c r="G38" s="60">
        <v>228196444</v>
      </c>
      <c r="H38" s="60">
        <v>296275915</v>
      </c>
      <c r="I38" s="60">
        <v>296275915</v>
      </c>
      <c r="J38" s="60">
        <v>296275915</v>
      </c>
      <c r="K38" s="60">
        <v>296275915</v>
      </c>
      <c r="L38" s="60">
        <v>243984425</v>
      </c>
      <c r="M38" s="60">
        <v>243984425</v>
      </c>
      <c r="N38" s="60">
        <v>243984425</v>
      </c>
      <c r="O38" s="60">
        <v>243984425</v>
      </c>
      <c r="P38" s="60">
        <v>243984425</v>
      </c>
      <c r="Q38" s="60">
        <v>243984425</v>
      </c>
      <c r="R38" s="60">
        <v>243984425</v>
      </c>
      <c r="S38" s="60">
        <v>243984425</v>
      </c>
      <c r="T38" s="60">
        <v>243984425</v>
      </c>
      <c r="U38" s="60">
        <v>244556425</v>
      </c>
      <c r="V38" s="60">
        <v>244556425</v>
      </c>
      <c r="W38" s="60">
        <v>244556425</v>
      </c>
      <c r="X38" s="60">
        <v>14097494</v>
      </c>
      <c r="Y38" s="60">
        <v>230458931</v>
      </c>
      <c r="Z38" s="140">
        <v>1634.75</v>
      </c>
      <c r="AA38" s="62">
        <v>14097494</v>
      </c>
    </row>
    <row r="39" spans="1:27" ht="13.5">
      <c r="A39" s="250" t="s">
        <v>59</v>
      </c>
      <c r="B39" s="253"/>
      <c r="C39" s="168">
        <f aca="true" t="shared" si="4" ref="C39:Y39">SUM(C37:C38)</f>
        <v>22667342</v>
      </c>
      <c r="D39" s="168">
        <f>SUM(D37:D38)</f>
        <v>0</v>
      </c>
      <c r="E39" s="76">
        <f t="shared" si="4"/>
        <v>25291734</v>
      </c>
      <c r="F39" s="77">
        <f t="shared" si="4"/>
        <v>22667342</v>
      </c>
      <c r="G39" s="77">
        <f t="shared" si="4"/>
        <v>237280853</v>
      </c>
      <c r="H39" s="77">
        <f t="shared" si="4"/>
        <v>305360324</v>
      </c>
      <c r="I39" s="77">
        <f t="shared" si="4"/>
        <v>305968244</v>
      </c>
      <c r="J39" s="77">
        <f t="shared" si="4"/>
        <v>305968244</v>
      </c>
      <c r="K39" s="77">
        <f t="shared" si="4"/>
        <v>305624745</v>
      </c>
      <c r="L39" s="77">
        <f t="shared" si="4"/>
        <v>253563722</v>
      </c>
      <c r="M39" s="77">
        <f t="shared" si="4"/>
        <v>253468206</v>
      </c>
      <c r="N39" s="77">
        <f t="shared" si="4"/>
        <v>253468206</v>
      </c>
      <c r="O39" s="77">
        <f t="shared" si="4"/>
        <v>253276116</v>
      </c>
      <c r="P39" s="77">
        <f t="shared" si="4"/>
        <v>253174368</v>
      </c>
      <c r="Q39" s="77">
        <f t="shared" si="4"/>
        <v>253072403</v>
      </c>
      <c r="R39" s="77">
        <f t="shared" si="4"/>
        <v>253072403</v>
      </c>
      <c r="S39" s="77">
        <f t="shared" si="4"/>
        <v>252961633</v>
      </c>
      <c r="T39" s="77">
        <f t="shared" si="4"/>
        <v>252854794</v>
      </c>
      <c r="U39" s="77">
        <f t="shared" si="4"/>
        <v>253222376</v>
      </c>
      <c r="V39" s="77">
        <f t="shared" si="4"/>
        <v>253222376</v>
      </c>
      <c r="W39" s="77">
        <f t="shared" si="4"/>
        <v>253222376</v>
      </c>
      <c r="X39" s="77">
        <f t="shared" si="4"/>
        <v>22667342</v>
      </c>
      <c r="Y39" s="77">
        <f t="shared" si="4"/>
        <v>230555034</v>
      </c>
      <c r="Z39" s="212">
        <f>+IF(X39&lt;&gt;0,+(Y39/X39)*100,0)</f>
        <v>1017.1242574449179</v>
      </c>
      <c r="AA39" s="79">
        <f>SUM(AA37:AA38)</f>
        <v>22667342</v>
      </c>
    </row>
    <row r="40" spans="1:27" ht="13.5">
      <c r="A40" s="250" t="s">
        <v>167</v>
      </c>
      <c r="B40" s="251"/>
      <c r="C40" s="168">
        <f aca="true" t="shared" si="5" ref="C40:Y40">+C34+C39</f>
        <v>157733115</v>
      </c>
      <c r="D40" s="168">
        <f>+D34+D39</f>
        <v>0</v>
      </c>
      <c r="E40" s="72">
        <f t="shared" si="5"/>
        <v>120091558</v>
      </c>
      <c r="F40" s="73">
        <f t="shared" si="5"/>
        <v>157733115</v>
      </c>
      <c r="G40" s="73">
        <f t="shared" si="5"/>
        <v>365145862</v>
      </c>
      <c r="H40" s="73">
        <f t="shared" si="5"/>
        <v>432900534</v>
      </c>
      <c r="I40" s="73">
        <f t="shared" si="5"/>
        <v>412633240</v>
      </c>
      <c r="J40" s="73">
        <f t="shared" si="5"/>
        <v>412633240</v>
      </c>
      <c r="K40" s="73">
        <f t="shared" si="5"/>
        <v>423350058</v>
      </c>
      <c r="L40" s="73">
        <f t="shared" si="5"/>
        <v>398643834</v>
      </c>
      <c r="M40" s="73">
        <f t="shared" si="5"/>
        <v>389327263</v>
      </c>
      <c r="N40" s="73">
        <f t="shared" si="5"/>
        <v>389327263</v>
      </c>
      <c r="O40" s="73">
        <f t="shared" si="5"/>
        <v>399935424</v>
      </c>
      <c r="P40" s="73">
        <f t="shared" si="5"/>
        <v>400802630</v>
      </c>
      <c r="Q40" s="73">
        <f t="shared" si="5"/>
        <v>396489146</v>
      </c>
      <c r="R40" s="73">
        <f t="shared" si="5"/>
        <v>396489146</v>
      </c>
      <c r="S40" s="73">
        <f t="shared" si="5"/>
        <v>397745654</v>
      </c>
      <c r="T40" s="73">
        <f t="shared" si="5"/>
        <v>413477366</v>
      </c>
      <c r="U40" s="73">
        <f t="shared" si="5"/>
        <v>418157385</v>
      </c>
      <c r="V40" s="73">
        <f t="shared" si="5"/>
        <v>418157385</v>
      </c>
      <c r="W40" s="73">
        <f t="shared" si="5"/>
        <v>418157385</v>
      </c>
      <c r="X40" s="73">
        <f t="shared" si="5"/>
        <v>157733115</v>
      </c>
      <c r="Y40" s="73">
        <f t="shared" si="5"/>
        <v>260424270</v>
      </c>
      <c r="Z40" s="170">
        <f>+IF(X40&lt;&gt;0,+(Y40/X40)*100,0)</f>
        <v>165.10437266137805</v>
      </c>
      <c r="AA40" s="74">
        <f>+AA34+AA39</f>
        <v>157733115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492774889</v>
      </c>
      <c r="D42" s="257">
        <f>+D25-D40</f>
        <v>0</v>
      </c>
      <c r="E42" s="258">
        <f t="shared" si="6"/>
        <v>629348360</v>
      </c>
      <c r="F42" s="259">
        <f t="shared" si="6"/>
        <v>492774789</v>
      </c>
      <c r="G42" s="259">
        <f t="shared" si="6"/>
        <v>813487818</v>
      </c>
      <c r="H42" s="259">
        <f t="shared" si="6"/>
        <v>433887828</v>
      </c>
      <c r="I42" s="259">
        <f t="shared" si="6"/>
        <v>476856974</v>
      </c>
      <c r="J42" s="259">
        <f t="shared" si="6"/>
        <v>476856974</v>
      </c>
      <c r="K42" s="259">
        <f t="shared" si="6"/>
        <v>470693783</v>
      </c>
      <c r="L42" s="259">
        <f t="shared" si="6"/>
        <v>540187177</v>
      </c>
      <c r="M42" s="259">
        <f t="shared" si="6"/>
        <v>539930245</v>
      </c>
      <c r="N42" s="259">
        <f t="shared" si="6"/>
        <v>539930245</v>
      </c>
      <c r="O42" s="259">
        <f t="shared" si="6"/>
        <v>541522194</v>
      </c>
      <c r="P42" s="259">
        <f t="shared" si="6"/>
        <v>530125594</v>
      </c>
      <c r="Q42" s="259">
        <f t="shared" si="6"/>
        <v>552507495</v>
      </c>
      <c r="R42" s="259">
        <f t="shared" si="6"/>
        <v>552507495</v>
      </c>
      <c r="S42" s="259">
        <f t="shared" si="6"/>
        <v>563693791</v>
      </c>
      <c r="T42" s="259">
        <f t="shared" si="6"/>
        <v>548535985</v>
      </c>
      <c r="U42" s="259">
        <f t="shared" si="6"/>
        <v>542322219</v>
      </c>
      <c r="V42" s="259">
        <f t="shared" si="6"/>
        <v>542322219</v>
      </c>
      <c r="W42" s="259">
        <f t="shared" si="6"/>
        <v>542322219</v>
      </c>
      <c r="X42" s="259">
        <f t="shared" si="6"/>
        <v>492774789</v>
      </c>
      <c r="Y42" s="259">
        <f t="shared" si="6"/>
        <v>49547430</v>
      </c>
      <c r="Z42" s="260">
        <f>+IF(X42&lt;&gt;0,+(Y42/X42)*100,0)</f>
        <v>10.054781840716288</v>
      </c>
      <c r="AA42" s="261">
        <f>+AA25-AA40</f>
        <v>492774789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492774889</v>
      </c>
      <c r="D45" s="155"/>
      <c r="E45" s="59">
        <v>629348360</v>
      </c>
      <c r="F45" s="60">
        <v>492774789</v>
      </c>
      <c r="G45" s="60">
        <v>813487818</v>
      </c>
      <c r="H45" s="60">
        <v>433887828</v>
      </c>
      <c r="I45" s="60">
        <v>476856974</v>
      </c>
      <c r="J45" s="60">
        <v>476856974</v>
      </c>
      <c r="K45" s="60">
        <v>470693783</v>
      </c>
      <c r="L45" s="60">
        <v>540187177</v>
      </c>
      <c r="M45" s="60">
        <v>539930245</v>
      </c>
      <c r="N45" s="60">
        <v>539930245</v>
      </c>
      <c r="O45" s="60">
        <v>541522194</v>
      </c>
      <c r="P45" s="60">
        <v>530125594</v>
      </c>
      <c r="Q45" s="60">
        <v>552507495</v>
      </c>
      <c r="R45" s="60">
        <v>552507495</v>
      </c>
      <c r="S45" s="60">
        <v>563693791</v>
      </c>
      <c r="T45" s="60">
        <v>548535985</v>
      </c>
      <c r="U45" s="60">
        <v>542322219</v>
      </c>
      <c r="V45" s="60">
        <v>542322219</v>
      </c>
      <c r="W45" s="60">
        <v>542322219</v>
      </c>
      <c r="X45" s="60">
        <v>492774789</v>
      </c>
      <c r="Y45" s="60">
        <v>49547430</v>
      </c>
      <c r="Z45" s="139">
        <v>10.05</v>
      </c>
      <c r="AA45" s="62">
        <v>492774789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492774889</v>
      </c>
      <c r="D48" s="217">
        <f>SUM(D45:D47)</f>
        <v>0</v>
      </c>
      <c r="E48" s="264">
        <f t="shared" si="7"/>
        <v>629348360</v>
      </c>
      <c r="F48" s="219">
        <f t="shared" si="7"/>
        <v>492774789</v>
      </c>
      <c r="G48" s="219">
        <f t="shared" si="7"/>
        <v>813487818</v>
      </c>
      <c r="H48" s="219">
        <f t="shared" si="7"/>
        <v>433887828</v>
      </c>
      <c r="I48" s="219">
        <f t="shared" si="7"/>
        <v>476856974</v>
      </c>
      <c r="J48" s="219">
        <f t="shared" si="7"/>
        <v>476856974</v>
      </c>
      <c r="K48" s="219">
        <f t="shared" si="7"/>
        <v>470693783</v>
      </c>
      <c r="L48" s="219">
        <f t="shared" si="7"/>
        <v>540187177</v>
      </c>
      <c r="M48" s="219">
        <f t="shared" si="7"/>
        <v>539930245</v>
      </c>
      <c r="N48" s="219">
        <f t="shared" si="7"/>
        <v>539930245</v>
      </c>
      <c r="O48" s="219">
        <f t="shared" si="7"/>
        <v>541522194</v>
      </c>
      <c r="P48" s="219">
        <f t="shared" si="7"/>
        <v>530125594</v>
      </c>
      <c r="Q48" s="219">
        <f t="shared" si="7"/>
        <v>552507495</v>
      </c>
      <c r="R48" s="219">
        <f t="shared" si="7"/>
        <v>552507495</v>
      </c>
      <c r="S48" s="219">
        <f t="shared" si="7"/>
        <v>563693791</v>
      </c>
      <c r="T48" s="219">
        <f t="shared" si="7"/>
        <v>548535985</v>
      </c>
      <c r="U48" s="219">
        <f t="shared" si="7"/>
        <v>542322219</v>
      </c>
      <c r="V48" s="219">
        <f t="shared" si="7"/>
        <v>542322219</v>
      </c>
      <c r="W48" s="219">
        <f t="shared" si="7"/>
        <v>542322219</v>
      </c>
      <c r="X48" s="219">
        <f t="shared" si="7"/>
        <v>492774789</v>
      </c>
      <c r="Y48" s="219">
        <f t="shared" si="7"/>
        <v>49547430</v>
      </c>
      <c r="Z48" s="265">
        <f>+IF(X48&lt;&gt;0,+(Y48/X48)*100,0)</f>
        <v>10.054781840716288</v>
      </c>
      <c r="AA48" s="232">
        <f>SUM(AA45:AA47)</f>
        <v>492774789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13777185</v>
      </c>
      <c r="D6" s="155"/>
      <c r="E6" s="59">
        <v>18796331</v>
      </c>
      <c r="F6" s="60">
        <v>18796008</v>
      </c>
      <c r="G6" s="60">
        <v>494642</v>
      </c>
      <c r="H6" s="60">
        <v>318331</v>
      </c>
      <c r="I6" s="60">
        <v>859341</v>
      </c>
      <c r="J6" s="60">
        <v>1672314</v>
      </c>
      <c r="K6" s="60">
        <v>429520</v>
      </c>
      <c r="L6" s="60">
        <v>375166</v>
      </c>
      <c r="M6" s="60">
        <v>271525</v>
      </c>
      <c r="N6" s="60">
        <v>1076211</v>
      </c>
      <c r="O6" s="60">
        <v>301600</v>
      </c>
      <c r="P6" s="60">
        <v>432004</v>
      </c>
      <c r="Q6" s="60">
        <v>304696</v>
      </c>
      <c r="R6" s="60">
        <v>1038300</v>
      </c>
      <c r="S6" s="60">
        <v>786228</v>
      </c>
      <c r="T6" s="60">
        <v>390132</v>
      </c>
      <c r="U6" s="60">
        <v>1144883</v>
      </c>
      <c r="V6" s="60">
        <v>2321243</v>
      </c>
      <c r="W6" s="60">
        <v>6108068</v>
      </c>
      <c r="X6" s="60">
        <v>18796008</v>
      </c>
      <c r="Y6" s="60">
        <v>-12687940</v>
      </c>
      <c r="Z6" s="140">
        <v>-67.5</v>
      </c>
      <c r="AA6" s="62">
        <v>18796008</v>
      </c>
    </row>
    <row r="7" spans="1:27" ht="13.5">
      <c r="A7" s="249" t="s">
        <v>32</v>
      </c>
      <c r="B7" s="182"/>
      <c r="C7" s="155">
        <v>55371470</v>
      </c>
      <c r="D7" s="155"/>
      <c r="E7" s="59">
        <v>142870376</v>
      </c>
      <c r="F7" s="60">
        <v>142869090</v>
      </c>
      <c r="G7" s="60">
        <v>4179150</v>
      </c>
      <c r="H7" s="60">
        <v>2929538</v>
      </c>
      <c r="I7" s="60">
        <v>2649781</v>
      </c>
      <c r="J7" s="60">
        <v>9758469</v>
      </c>
      <c r="K7" s="60">
        <v>5924551</v>
      </c>
      <c r="L7" s="60">
        <v>2991410</v>
      </c>
      <c r="M7" s="60">
        <v>3141472</v>
      </c>
      <c r="N7" s="60">
        <v>12057433</v>
      </c>
      <c r="O7" s="60">
        <v>1713485</v>
      </c>
      <c r="P7" s="60">
        <v>3766216</v>
      </c>
      <c r="Q7" s="60">
        <v>1787850</v>
      </c>
      <c r="R7" s="60">
        <v>7267551</v>
      </c>
      <c r="S7" s="60">
        <v>3821924</v>
      </c>
      <c r="T7" s="60">
        <v>4102971</v>
      </c>
      <c r="U7" s="60">
        <v>4850136</v>
      </c>
      <c r="V7" s="60">
        <v>12775031</v>
      </c>
      <c r="W7" s="60">
        <v>41858484</v>
      </c>
      <c r="X7" s="60">
        <v>142869090</v>
      </c>
      <c r="Y7" s="60">
        <v>-101010606</v>
      </c>
      <c r="Z7" s="140">
        <v>-70.7</v>
      </c>
      <c r="AA7" s="62">
        <v>142869090</v>
      </c>
    </row>
    <row r="8" spans="1:27" ht="13.5">
      <c r="A8" s="249" t="s">
        <v>178</v>
      </c>
      <c r="B8" s="182"/>
      <c r="C8" s="155"/>
      <c r="D8" s="155"/>
      <c r="E8" s="59">
        <v>52456992</v>
      </c>
      <c r="F8" s="60">
        <v>32775200</v>
      </c>
      <c r="G8" s="60">
        <v>1016654</v>
      </c>
      <c r="H8" s="60">
        <v>903010</v>
      </c>
      <c r="I8" s="60">
        <v>2005478</v>
      </c>
      <c r="J8" s="60">
        <v>3925142</v>
      </c>
      <c r="K8" s="60">
        <v>2035810</v>
      </c>
      <c r="L8" s="60">
        <v>796172</v>
      </c>
      <c r="M8" s="60">
        <v>692187</v>
      </c>
      <c r="N8" s="60">
        <v>3524169</v>
      </c>
      <c r="O8" s="60">
        <v>608405</v>
      </c>
      <c r="P8" s="60">
        <v>2903868</v>
      </c>
      <c r="Q8" s="60">
        <v>694401</v>
      </c>
      <c r="R8" s="60">
        <v>4206674</v>
      </c>
      <c r="S8" s="60">
        <v>1430459</v>
      </c>
      <c r="T8" s="60">
        <v>1090391</v>
      </c>
      <c r="U8" s="60">
        <v>2201881</v>
      </c>
      <c r="V8" s="60">
        <v>4722731</v>
      </c>
      <c r="W8" s="60">
        <v>16378716</v>
      </c>
      <c r="X8" s="60">
        <v>32775200</v>
      </c>
      <c r="Y8" s="60">
        <v>-16396484</v>
      </c>
      <c r="Z8" s="140">
        <v>-50.03</v>
      </c>
      <c r="AA8" s="62">
        <v>32775200</v>
      </c>
    </row>
    <row r="9" spans="1:27" ht="13.5">
      <c r="A9" s="249" t="s">
        <v>179</v>
      </c>
      <c r="B9" s="182"/>
      <c r="C9" s="155">
        <v>82169397</v>
      </c>
      <c r="D9" s="155"/>
      <c r="E9" s="59">
        <v>84163000</v>
      </c>
      <c r="F9" s="60">
        <v>84163000</v>
      </c>
      <c r="G9" s="60">
        <v>36082000</v>
      </c>
      <c r="H9" s="60">
        <v>443000</v>
      </c>
      <c r="I9" s="60"/>
      <c r="J9" s="60">
        <v>36525000</v>
      </c>
      <c r="K9" s="60"/>
      <c r="L9" s="60">
        <v>25420000</v>
      </c>
      <c r="M9" s="60"/>
      <c r="N9" s="60">
        <v>25420000</v>
      </c>
      <c r="O9" s="60"/>
      <c r="P9" s="60">
        <v>332000</v>
      </c>
      <c r="Q9" s="60">
        <v>21435395</v>
      </c>
      <c r="R9" s="60">
        <v>21767395</v>
      </c>
      <c r="S9" s="60">
        <v>22499</v>
      </c>
      <c r="T9" s="60"/>
      <c r="U9" s="60"/>
      <c r="V9" s="60">
        <v>22499</v>
      </c>
      <c r="W9" s="60">
        <v>83734894</v>
      </c>
      <c r="X9" s="60">
        <v>84163000</v>
      </c>
      <c r="Y9" s="60">
        <v>-428106</v>
      </c>
      <c r="Z9" s="140">
        <v>-0.51</v>
      </c>
      <c r="AA9" s="62">
        <v>84163000</v>
      </c>
    </row>
    <row r="10" spans="1:27" ht="13.5">
      <c r="A10" s="249" t="s">
        <v>180</v>
      </c>
      <c r="B10" s="182"/>
      <c r="C10" s="155">
        <v>53880643</v>
      </c>
      <c r="D10" s="155"/>
      <c r="E10" s="59">
        <v>62773000</v>
      </c>
      <c r="F10" s="60">
        <v>62773000</v>
      </c>
      <c r="G10" s="60">
        <v>7932000</v>
      </c>
      <c r="H10" s="60">
        <v>3345148</v>
      </c>
      <c r="I10" s="60">
        <v>5932011</v>
      </c>
      <c r="J10" s="60">
        <v>17209159</v>
      </c>
      <c r="K10" s="60">
        <v>15535288</v>
      </c>
      <c r="L10" s="60">
        <v>4062851</v>
      </c>
      <c r="M10" s="60">
        <v>2334376</v>
      </c>
      <c r="N10" s="60">
        <v>21932515</v>
      </c>
      <c r="O10" s="60">
        <v>1721889</v>
      </c>
      <c r="P10" s="60">
        <v>1152811</v>
      </c>
      <c r="Q10" s="60">
        <v>14526709</v>
      </c>
      <c r="R10" s="60">
        <v>17401409</v>
      </c>
      <c r="S10" s="60"/>
      <c r="T10" s="60">
        <v>3000681</v>
      </c>
      <c r="U10" s="60"/>
      <c r="V10" s="60">
        <v>3000681</v>
      </c>
      <c r="W10" s="60">
        <v>59543764</v>
      </c>
      <c r="X10" s="60">
        <v>62773000</v>
      </c>
      <c r="Y10" s="60">
        <v>-3229236</v>
      </c>
      <c r="Z10" s="140">
        <v>-5.14</v>
      </c>
      <c r="AA10" s="62">
        <v>62773000</v>
      </c>
    </row>
    <row r="11" spans="1:27" ht="13.5">
      <c r="A11" s="249" t="s">
        <v>181</v>
      </c>
      <c r="B11" s="182"/>
      <c r="C11" s="155">
        <v>583166</v>
      </c>
      <c r="D11" s="155"/>
      <c r="E11" s="59">
        <v>12643756</v>
      </c>
      <c r="F11" s="60">
        <v>23177416</v>
      </c>
      <c r="G11" s="60">
        <v>69329</v>
      </c>
      <c r="H11" s="60">
        <v>114311</v>
      </c>
      <c r="I11" s="60">
        <v>187455</v>
      </c>
      <c r="J11" s="60">
        <v>371095</v>
      </c>
      <c r="K11" s="60">
        <v>104944</v>
      </c>
      <c r="L11" s="60">
        <v>128381</v>
      </c>
      <c r="M11" s="60">
        <v>73929</v>
      </c>
      <c r="N11" s="60">
        <v>307254</v>
      </c>
      <c r="O11" s="60">
        <v>206575</v>
      </c>
      <c r="P11" s="60">
        <v>130429</v>
      </c>
      <c r="Q11" s="60">
        <v>108086</v>
      </c>
      <c r="R11" s="60">
        <v>445090</v>
      </c>
      <c r="S11" s="60">
        <v>133373</v>
      </c>
      <c r="T11" s="60">
        <v>145806</v>
      </c>
      <c r="U11" s="60">
        <v>115183</v>
      </c>
      <c r="V11" s="60">
        <v>394362</v>
      </c>
      <c r="W11" s="60">
        <v>1517801</v>
      </c>
      <c r="X11" s="60">
        <v>23177416</v>
      </c>
      <c r="Y11" s="60">
        <v>-21659615</v>
      </c>
      <c r="Z11" s="140">
        <v>-93.45</v>
      </c>
      <c r="AA11" s="62">
        <v>23177416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-143973425</v>
      </c>
      <c r="D14" s="155"/>
      <c r="E14" s="59">
        <v>-213257562</v>
      </c>
      <c r="F14" s="60">
        <v>-206911026</v>
      </c>
      <c r="G14" s="60">
        <v>-20821366</v>
      </c>
      <c r="H14" s="60">
        <v>-15485819</v>
      </c>
      <c r="I14" s="60">
        <v>-17798535</v>
      </c>
      <c r="J14" s="60">
        <v>-54105720</v>
      </c>
      <c r="K14" s="60">
        <v>-19267716</v>
      </c>
      <c r="L14" s="60">
        <v>-10768818</v>
      </c>
      <c r="M14" s="60">
        <v>-19584573</v>
      </c>
      <c r="N14" s="60">
        <v>-49621107</v>
      </c>
      <c r="O14" s="60">
        <v>-8908487</v>
      </c>
      <c r="P14" s="60">
        <v>-13344542</v>
      </c>
      <c r="Q14" s="60">
        <v>-21511913</v>
      </c>
      <c r="R14" s="60">
        <v>-43764942</v>
      </c>
      <c r="S14" s="60">
        <v>-11761683</v>
      </c>
      <c r="T14" s="60">
        <v>-13859425</v>
      </c>
      <c r="U14" s="60">
        <v>-19037411</v>
      </c>
      <c r="V14" s="60">
        <v>-44658519</v>
      </c>
      <c r="W14" s="60">
        <v>-192150288</v>
      </c>
      <c r="X14" s="60">
        <v>-206911026</v>
      </c>
      <c r="Y14" s="60">
        <v>14760738</v>
      </c>
      <c r="Z14" s="140">
        <v>-7.13</v>
      </c>
      <c r="AA14" s="62">
        <v>-206911026</v>
      </c>
    </row>
    <row r="15" spans="1:27" ht="13.5">
      <c r="A15" s="249" t="s">
        <v>40</v>
      </c>
      <c r="B15" s="182"/>
      <c r="C15" s="155">
        <v>-7763948</v>
      </c>
      <c r="D15" s="155"/>
      <c r="E15" s="59">
        <v>-1200000</v>
      </c>
      <c r="F15" s="60">
        <v>-1200000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-1200000</v>
      </c>
      <c r="Y15" s="60">
        <v>1200000</v>
      </c>
      <c r="Z15" s="140">
        <v>-100</v>
      </c>
      <c r="AA15" s="62">
        <v>-1200000</v>
      </c>
    </row>
    <row r="16" spans="1:27" ht="13.5">
      <c r="A16" s="249" t="s">
        <v>42</v>
      </c>
      <c r="B16" s="182"/>
      <c r="C16" s="155"/>
      <c r="D16" s="155"/>
      <c r="E16" s="59">
        <v>-22498628</v>
      </c>
      <c r="F16" s="60">
        <v>-17327741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-17327741</v>
      </c>
      <c r="Y16" s="60">
        <v>17327741</v>
      </c>
      <c r="Z16" s="140">
        <v>-100</v>
      </c>
      <c r="AA16" s="62">
        <v>-17327741</v>
      </c>
    </row>
    <row r="17" spans="1:27" ht="13.5">
      <c r="A17" s="250" t="s">
        <v>185</v>
      </c>
      <c r="B17" s="251"/>
      <c r="C17" s="168">
        <f aca="true" t="shared" si="0" ref="C17:Y17">SUM(C6:C16)</f>
        <v>54044488</v>
      </c>
      <c r="D17" s="168">
        <f t="shared" si="0"/>
        <v>0</v>
      </c>
      <c r="E17" s="72">
        <f t="shared" si="0"/>
        <v>136747265</v>
      </c>
      <c r="F17" s="73">
        <f t="shared" si="0"/>
        <v>139114947</v>
      </c>
      <c r="G17" s="73">
        <f t="shared" si="0"/>
        <v>28952409</v>
      </c>
      <c r="H17" s="73">
        <f t="shared" si="0"/>
        <v>-7432481</v>
      </c>
      <c r="I17" s="73">
        <f t="shared" si="0"/>
        <v>-6164469</v>
      </c>
      <c r="J17" s="73">
        <f t="shared" si="0"/>
        <v>15355459</v>
      </c>
      <c r="K17" s="73">
        <f t="shared" si="0"/>
        <v>4762397</v>
      </c>
      <c r="L17" s="73">
        <f t="shared" si="0"/>
        <v>23005162</v>
      </c>
      <c r="M17" s="73">
        <f t="shared" si="0"/>
        <v>-13071084</v>
      </c>
      <c r="N17" s="73">
        <f t="shared" si="0"/>
        <v>14696475</v>
      </c>
      <c r="O17" s="73">
        <f t="shared" si="0"/>
        <v>-4356533</v>
      </c>
      <c r="P17" s="73">
        <f t="shared" si="0"/>
        <v>-4627214</v>
      </c>
      <c r="Q17" s="73">
        <f t="shared" si="0"/>
        <v>17345224</v>
      </c>
      <c r="R17" s="73">
        <f t="shared" si="0"/>
        <v>8361477</v>
      </c>
      <c r="S17" s="73">
        <f t="shared" si="0"/>
        <v>-5567200</v>
      </c>
      <c r="T17" s="73">
        <f t="shared" si="0"/>
        <v>-5129444</v>
      </c>
      <c r="U17" s="73">
        <f t="shared" si="0"/>
        <v>-10725328</v>
      </c>
      <c r="V17" s="73">
        <f t="shared" si="0"/>
        <v>-21421972</v>
      </c>
      <c r="W17" s="73">
        <f t="shared" si="0"/>
        <v>16991439</v>
      </c>
      <c r="X17" s="73">
        <f t="shared" si="0"/>
        <v>139114947</v>
      </c>
      <c r="Y17" s="73">
        <f t="shared" si="0"/>
        <v>-122123508</v>
      </c>
      <c r="Z17" s="170">
        <f>+IF(X17&lt;&gt;0,+(Y17/X17)*100,0)</f>
        <v>-87.78604358020566</v>
      </c>
      <c r="AA17" s="74">
        <f>SUM(AA6:AA16)</f>
        <v>139114947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36425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287058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-15000000</v>
      </c>
      <c r="H24" s="60"/>
      <c r="I24" s="60"/>
      <c r="J24" s="60">
        <v>-15000000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-15000000</v>
      </c>
      <c r="X24" s="60"/>
      <c r="Y24" s="60">
        <v>-15000000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-50337979</v>
      </c>
      <c r="D26" s="155"/>
      <c r="E26" s="59">
        <v>-67596884</v>
      </c>
      <c r="F26" s="60">
        <v>-67767000</v>
      </c>
      <c r="G26" s="60">
        <v>-6825157</v>
      </c>
      <c r="H26" s="60">
        <v>-4853369</v>
      </c>
      <c r="I26" s="60">
        <v>-921077</v>
      </c>
      <c r="J26" s="60">
        <v>-12599603</v>
      </c>
      <c r="K26" s="60">
        <v>-3095052</v>
      </c>
      <c r="L26" s="60">
        <v>-6996630</v>
      </c>
      <c r="M26" s="60">
        <v>-5731588</v>
      </c>
      <c r="N26" s="60">
        <v>-15823270</v>
      </c>
      <c r="O26" s="60">
        <v>-2870038</v>
      </c>
      <c r="P26" s="60">
        <v>-2652327</v>
      </c>
      <c r="Q26" s="60">
        <v>-3113031</v>
      </c>
      <c r="R26" s="60">
        <v>-8635396</v>
      </c>
      <c r="S26" s="60">
        <v>-4682888</v>
      </c>
      <c r="T26" s="60">
        <v>-4977900</v>
      </c>
      <c r="U26" s="60">
        <v>-3091689</v>
      </c>
      <c r="V26" s="60">
        <v>-12752477</v>
      </c>
      <c r="W26" s="60">
        <v>-49810746</v>
      </c>
      <c r="X26" s="60">
        <v>-67767000</v>
      </c>
      <c r="Y26" s="60">
        <v>17956254</v>
      </c>
      <c r="Z26" s="140">
        <v>-26.5</v>
      </c>
      <c r="AA26" s="62">
        <v>-67767000</v>
      </c>
    </row>
    <row r="27" spans="1:27" ht="13.5">
      <c r="A27" s="250" t="s">
        <v>192</v>
      </c>
      <c r="B27" s="251"/>
      <c r="C27" s="168">
        <f aca="true" t="shared" si="1" ref="C27:Y27">SUM(C21:C26)</f>
        <v>-50014496</v>
      </c>
      <c r="D27" s="168">
        <f>SUM(D21:D26)</f>
        <v>0</v>
      </c>
      <c r="E27" s="72">
        <f t="shared" si="1"/>
        <v>-67596884</v>
      </c>
      <c r="F27" s="73">
        <f t="shared" si="1"/>
        <v>-67767000</v>
      </c>
      <c r="G27" s="73">
        <f t="shared" si="1"/>
        <v>-21825157</v>
      </c>
      <c r="H27" s="73">
        <f t="shared" si="1"/>
        <v>-4853369</v>
      </c>
      <c r="I27" s="73">
        <f t="shared" si="1"/>
        <v>-921077</v>
      </c>
      <c r="J27" s="73">
        <f t="shared" si="1"/>
        <v>-27599603</v>
      </c>
      <c r="K27" s="73">
        <f t="shared" si="1"/>
        <v>-3095052</v>
      </c>
      <c r="L27" s="73">
        <f t="shared" si="1"/>
        <v>-6996630</v>
      </c>
      <c r="M27" s="73">
        <f t="shared" si="1"/>
        <v>-5731588</v>
      </c>
      <c r="N27" s="73">
        <f t="shared" si="1"/>
        <v>-15823270</v>
      </c>
      <c r="O27" s="73">
        <f t="shared" si="1"/>
        <v>-2870038</v>
      </c>
      <c r="P27" s="73">
        <f t="shared" si="1"/>
        <v>-2652327</v>
      </c>
      <c r="Q27" s="73">
        <f t="shared" si="1"/>
        <v>-3113031</v>
      </c>
      <c r="R27" s="73">
        <f t="shared" si="1"/>
        <v>-8635396</v>
      </c>
      <c r="S27" s="73">
        <f t="shared" si="1"/>
        <v>-4682888</v>
      </c>
      <c r="T27" s="73">
        <f t="shared" si="1"/>
        <v>-4977900</v>
      </c>
      <c r="U27" s="73">
        <f t="shared" si="1"/>
        <v>-3091689</v>
      </c>
      <c r="V27" s="73">
        <f t="shared" si="1"/>
        <v>-12752477</v>
      </c>
      <c r="W27" s="73">
        <f t="shared" si="1"/>
        <v>-64810746</v>
      </c>
      <c r="X27" s="73">
        <f t="shared" si="1"/>
        <v>-67767000</v>
      </c>
      <c r="Y27" s="73">
        <f t="shared" si="1"/>
        <v>2956254</v>
      </c>
      <c r="Z27" s="170">
        <f>+IF(X27&lt;&gt;0,+(Y27/X27)*100,0)</f>
        <v>-4.362379919429811</v>
      </c>
      <c r="AA27" s="74">
        <f>SUM(AA21:AA26)</f>
        <v>-67767000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5900</v>
      </c>
      <c r="H33" s="159">
        <v>13767</v>
      </c>
      <c r="I33" s="159">
        <v>8655</v>
      </c>
      <c r="J33" s="159">
        <v>28322</v>
      </c>
      <c r="K33" s="60">
        <v>14394</v>
      </c>
      <c r="L33" s="60">
        <v>7867</v>
      </c>
      <c r="M33" s="60">
        <v>8262</v>
      </c>
      <c r="N33" s="60">
        <v>30523</v>
      </c>
      <c r="O33" s="159">
        <v>9047</v>
      </c>
      <c r="P33" s="159">
        <v>11014</v>
      </c>
      <c r="Q33" s="159">
        <v>22028</v>
      </c>
      <c r="R33" s="60">
        <v>42089</v>
      </c>
      <c r="S33" s="60">
        <v>12587</v>
      </c>
      <c r="T33" s="60">
        <v>9440</v>
      </c>
      <c r="U33" s="60">
        <v>16914</v>
      </c>
      <c r="V33" s="159">
        <v>38941</v>
      </c>
      <c r="W33" s="159">
        <v>139875</v>
      </c>
      <c r="X33" s="159"/>
      <c r="Y33" s="60">
        <v>139875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-1348909</v>
      </c>
      <c r="D35" s="155"/>
      <c r="E35" s="59">
        <v>-8636326</v>
      </c>
      <c r="F35" s="60">
        <v>-8636631</v>
      </c>
      <c r="G35" s="60"/>
      <c r="H35" s="60">
        <v>-108976</v>
      </c>
      <c r="I35" s="60"/>
      <c r="J35" s="60">
        <v>-108976</v>
      </c>
      <c r="K35" s="60"/>
      <c r="L35" s="60"/>
      <c r="M35" s="60"/>
      <c r="N35" s="60"/>
      <c r="O35" s="60"/>
      <c r="P35" s="60"/>
      <c r="Q35" s="60">
        <v>-332931</v>
      </c>
      <c r="R35" s="60">
        <v>-332931</v>
      </c>
      <c r="S35" s="60"/>
      <c r="T35" s="60"/>
      <c r="U35" s="60"/>
      <c r="V35" s="60"/>
      <c r="W35" s="60">
        <v>-441907</v>
      </c>
      <c r="X35" s="60">
        <v>-8636631</v>
      </c>
      <c r="Y35" s="60">
        <v>8194724</v>
      </c>
      <c r="Z35" s="140">
        <v>-94.88</v>
      </c>
      <c r="AA35" s="62">
        <v>-8636631</v>
      </c>
    </row>
    <row r="36" spans="1:27" ht="13.5">
      <c r="A36" s="250" t="s">
        <v>198</v>
      </c>
      <c r="B36" s="251"/>
      <c r="C36" s="168">
        <f aca="true" t="shared" si="2" ref="C36:Y36">SUM(C31:C35)</f>
        <v>-1348909</v>
      </c>
      <c r="D36" s="168">
        <f>SUM(D31:D35)</f>
        <v>0</v>
      </c>
      <c r="E36" s="72">
        <f t="shared" si="2"/>
        <v>-8636326</v>
      </c>
      <c r="F36" s="73">
        <f t="shared" si="2"/>
        <v>-8636631</v>
      </c>
      <c r="G36" s="73">
        <f t="shared" si="2"/>
        <v>5900</v>
      </c>
      <c r="H36" s="73">
        <f t="shared" si="2"/>
        <v>-95209</v>
      </c>
      <c r="I36" s="73">
        <f t="shared" si="2"/>
        <v>8655</v>
      </c>
      <c r="J36" s="73">
        <f t="shared" si="2"/>
        <v>-80654</v>
      </c>
      <c r="K36" s="73">
        <f t="shared" si="2"/>
        <v>14394</v>
      </c>
      <c r="L36" s="73">
        <f t="shared" si="2"/>
        <v>7867</v>
      </c>
      <c r="M36" s="73">
        <f t="shared" si="2"/>
        <v>8262</v>
      </c>
      <c r="N36" s="73">
        <f t="shared" si="2"/>
        <v>30523</v>
      </c>
      <c r="O36" s="73">
        <f t="shared" si="2"/>
        <v>9047</v>
      </c>
      <c r="P36" s="73">
        <f t="shared" si="2"/>
        <v>11014</v>
      </c>
      <c r="Q36" s="73">
        <f t="shared" si="2"/>
        <v>-310903</v>
      </c>
      <c r="R36" s="73">
        <f t="shared" si="2"/>
        <v>-290842</v>
      </c>
      <c r="S36" s="73">
        <f t="shared" si="2"/>
        <v>12587</v>
      </c>
      <c r="T36" s="73">
        <f t="shared" si="2"/>
        <v>9440</v>
      </c>
      <c r="U36" s="73">
        <f t="shared" si="2"/>
        <v>16914</v>
      </c>
      <c r="V36" s="73">
        <f t="shared" si="2"/>
        <v>38941</v>
      </c>
      <c r="W36" s="73">
        <f t="shared" si="2"/>
        <v>-302032</v>
      </c>
      <c r="X36" s="73">
        <f t="shared" si="2"/>
        <v>-8636631</v>
      </c>
      <c r="Y36" s="73">
        <f t="shared" si="2"/>
        <v>8334599</v>
      </c>
      <c r="Z36" s="170">
        <f>+IF(X36&lt;&gt;0,+(Y36/X36)*100,0)</f>
        <v>-96.50289563140998</v>
      </c>
      <c r="AA36" s="74">
        <f>SUM(AA31:AA35)</f>
        <v>-8636631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2681083</v>
      </c>
      <c r="D38" s="153">
        <f>+D17+D27+D36</f>
        <v>0</v>
      </c>
      <c r="E38" s="99">
        <f t="shared" si="3"/>
        <v>60514055</v>
      </c>
      <c r="F38" s="100">
        <f t="shared" si="3"/>
        <v>62711316</v>
      </c>
      <c r="G38" s="100">
        <f t="shared" si="3"/>
        <v>7133152</v>
      </c>
      <c r="H38" s="100">
        <f t="shared" si="3"/>
        <v>-12381059</v>
      </c>
      <c r="I38" s="100">
        <f t="shared" si="3"/>
        <v>-7076891</v>
      </c>
      <c r="J38" s="100">
        <f t="shared" si="3"/>
        <v>-12324798</v>
      </c>
      <c r="K38" s="100">
        <f t="shared" si="3"/>
        <v>1681739</v>
      </c>
      <c r="L38" s="100">
        <f t="shared" si="3"/>
        <v>16016399</v>
      </c>
      <c r="M38" s="100">
        <f t="shared" si="3"/>
        <v>-18794410</v>
      </c>
      <c r="N38" s="100">
        <f t="shared" si="3"/>
        <v>-1096272</v>
      </c>
      <c r="O38" s="100">
        <f t="shared" si="3"/>
        <v>-7217524</v>
      </c>
      <c r="P38" s="100">
        <f t="shared" si="3"/>
        <v>-7268527</v>
      </c>
      <c r="Q38" s="100">
        <f t="shared" si="3"/>
        <v>13921290</v>
      </c>
      <c r="R38" s="100">
        <f t="shared" si="3"/>
        <v>-564761</v>
      </c>
      <c r="S38" s="100">
        <f t="shared" si="3"/>
        <v>-10237501</v>
      </c>
      <c r="T38" s="100">
        <f t="shared" si="3"/>
        <v>-10097904</v>
      </c>
      <c r="U38" s="100">
        <f t="shared" si="3"/>
        <v>-13800103</v>
      </c>
      <c r="V38" s="100">
        <f t="shared" si="3"/>
        <v>-34135508</v>
      </c>
      <c r="W38" s="100">
        <f t="shared" si="3"/>
        <v>-48121339</v>
      </c>
      <c r="X38" s="100">
        <f t="shared" si="3"/>
        <v>62711316</v>
      </c>
      <c r="Y38" s="100">
        <f t="shared" si="3"/>
        <v>-110832655</v>
      </c>
      <c r="Z38" s="137">
        <f>+IF(X38&lt;&gt;0,+(Y38/X38)*100,0)</f>
        <v>-176.73469808861927</v>
      </c>
      <c r="AA38" s="102">
        <f>+AA17+AA27+AA36</f>
        <v>62711316</v>
      </c>
    </row>
    <row r="39" spans="1:27" ht="13.5">
      <c r="A39" s="249" t="s">
        <v>200</v>
      </c>
      <c r="B39" s="182"/>
      <c r="C39" s="153">
        <v>-881306</v>
      </c>
      <c r="D39" s="153"/>
      <c r="E39" s="99">
        <v>86642000</v>
      </c>
      <c r="F39" s="100">
        <v>86642000</v>
      </c>
      <c r="G39" s="100">
        <v>86642000</v>
      </c>
      <c r="H39" s="100">
        <v>93775152</v>
      </c>
      <c r="I39" s="100">
        <v>81394093</v>
      </c>
      <c r="J39" s="100">
        <v>86642000</v>
      </c>
      <c r="K39" s="100">
        <v>74317202</v>
      </c>
      <c r="L39" s="100">
        <v>75998941</v>
      </c>
      <c r="M39" s="100">
        <v>92015340</v>
      </c>
      <c r="N39" s="100">
        <v>74317202</v>
      </c>
      <c r="O39" s="100">
        <v>73220930</v>
      </c>
      <c r="P39" s="100">
        <v>66003406</v>
      </c>
      <c r="Q39" s="100">
        <v>58734879</v>
      </c>
      <c r="R39" s="100">
        <v>73220930</v>
      </c>
      <c r="S39" s="100">
        <v>72656169</v>
      </c>
      <c r="T39" s="100">
        <v>62418668</v>
      </c>
      <c r="U39" s="100">
        <v>52320764</v>
      </c>
      <c r="V39" s="100">
        <v>72656169</v>
      </c>
      <c r="W39" s="100">
        <v>86642000</v>
      </c>
      <c r="X39" s="100">
        <v>86642000</v>
      </c>
      <c r="Y39" s="100"/>
      <c r="Z39" s="137"/>
      <c r="AA39" s="102">
        <v>86642000</v>
      </c>
    </row>
    <row r="40" spans="1:27" ht="13.5">
      <c r="A40" s="269" t="s">
        <v>201</v>
      </c>
      <c r="B40" s="256"/>
      <c r="C40" s="257">
        <v>1799777</v>
      </c>
      <c r="D40" s="257"/>
      <c r="E40" s="258">
        <v>147156055</v>
      </c>
      <c r="F40" s="259">
        <v>149353316</v>
      </c>
      <c r="G40" s="259">
        <v>93775152</v>
      </c>
      <c r="H40" s="259">
        <v>81394093</v>
      </c>
      <c r="I40" s="259">
        <v>74317202</v>
      </c>
      <c r="J40" s="259">
        <v>74317202</v>
      </c>
      <c r="K40" s="259">
        <v>75998941</v>
      </c>
      <c r="L40" s="259">
        <v>92015340</v>
      </c>
      <c r="M40" s="259">
        <v>73220930</v>
      </c>
      <c r="N40" s="259">
        <v>73220930</v>
      </c>
      <c r="O40" s="259">
        <v>66003406</v>
      </c>
      <c r="P40" s="259">
        <v>58734879</v>
      </c>
      <c r="Q40" s="259">
        <v>72656169</v>
      </c>
      <c r="R40" s="259">
        <v>66003406</v>
      </c>
      <c r="S40" s="259">
        <v>62418668</v>
      </c>
      <c r="T40" s="259">
        <v>52320764</v>
      </c>
      <c r="U40" s="259">
        <v>38520661</v>
      </c>
      <c r="V40" s="259">
        <v>38520661</v>
      </c>
      <c r="W40" s="259">
        <v>38520661</v>
      </c>
      <c r="X40" s="259">
        <v>149353316</v>
      </c>
      <c r="Y40" s="259">
        <v>-110832655</v>
      </c>
      <c r="Z40" s="260">
        <v>-74.21</v>
      </c>
      <c r="AA40" s="261">
        <v>149353316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50984400</v>
      </c>
      <c r="D5" s="200">
        <f t="shared" si="0"/>
        <v>0</v>
      </c>
      <c r="E5" s="106">
        <f t="shared" si="0"/>
        <v>67597000</v>
      </c>
      <c r="F5" s="106">
        <f t="shared" si="0"/>
        <v>67767000</v>
      </c>
      <c r="G5" s="106">
        <f t="shared" si="0"/>
        <v>3869321</v>
      </c>
      <c r="H5" s="106">
        <f t="shared" si="0"/>
        <v>2451555</v>
      </c>
      <c r="I5" s="106">
        <f t="shared" si="0"/>
        <v>498764</v>
      </c>
      <c r="J5" s="106">
        <f t="shared" si="0"/>
        <v>6819640</v>
      </c>
      <c r="K5" s="106">
        <f t="shared" si="0"/>
        <v>3095053</v>
      </c>
      <c r="L5" s="106">
        <f t="shared" si="0"/>
        <v>2706130</v>
      </c>
      <c r="M5" s="106">
        <f t="shared" si="0"/>
        <v>2182562</v>
      </c>
      <c r="N5" s="106">
        <f t="shared" si="0"/>
        <v>7983745</v>
      </c>
      <c r="O5" s="106">
        <f t="shared" si="0"/>
        <v>1156294</v>
      </c>
      <c r="P5" s="106">
        <f t="shared" si="0"/>
        <v>1600349</v>
      </c>
      <c r="Q5" s="106">
        <f t="shared" si="0"/>
        <v>1835521</v>
      </c>
      <c r="R5" s="106">
        <f t="shared" si="0"/>
        <v>4592164</v>
      </c>
      <c r="S5" s="106">
        <f t="shared" si="0"/>
        <v>2617520</v>
      </c>
      <c r="T5" s="106">
        <f t="shared" si="0"/>
        <v>2628982</v>
      </c>
      <c r="U5" s="106">
        <f t="shared" si="0"/>
        <v>3388086</v>
      </c>
      <c r="V5" s="106">
        <f t="shared" si="0"/>
        <v>8634588</v>
      </c>
      <c r="W5" s="106">
        <f t="shared" si="0"/>
        <v>28030137</v>
      </c>
      <c r="X5" s="106">
        <f t="shared" si="0"/>
        <v>67767000</v>
      </c>
      <c r="Y5" s="106">
        <f t="shared" si="0"/>
        <v>-39736863</v>
      </c>
      <c r="Z5" s="201">
        <f>+IF(X5&lt;&gt;0,+(Y5/X5)*100,0)</f>
        <v>-58.637482845632825</v>
      </c>
      <c r="AA5" s="199">
        <f>SUM(AA11:AA18)</f>
        <v>67767000</v>
      </c>
    </row>
    <row r="6" spans="1:27" ht="13.5">
      <c r="A6" s="291" t="s">
        <v>205</v>
      </c>
      <c r="B6" s="142"/>
      <c r="C6" s="62">
        <v>12160913</v>
      </c>
      <c r="D6" s="156"/>
      <c r="E6" s="60">
        <v>12309264</v>
      </c>
      <c r="F6" s="60">
        <v>15780460</v>
      </c>
      <c r="G6" s="60">
        <v>2977937</v>
      </c>
      <c r="H6" s="60">
        <v>1511157</v>
      </c>
      <c r="I6" s="60">
        <v>40755</v>
      </c>
      <c r="J6" s="60">
        <v>4529849</v>
      </c>
      <c r="K6" s="60">
        <v>2796773</v>
      </c>
      <c r="L6" s="60">
        <v>546897</v>
      </c>
      <c r="M6" s="60">
        <v>689986</v>
      </c>
      <c r="N6" s="60">
        <v>4033656</v>
      </c>
      <c r="O6" s="60">
        <v>627540</v>
      </c>
      <c r="P6" s="60">
        <v>1291030</v>
      </c>
      <c r="Q6" s="60">
        <v>1067932</v>
      </c>
      <c r="R6" s="60">
        <v>2986502</v>
      </c>
      <c r="S6" s="60">
        <v>1380614</v>
      </c>
      <c r="T6" s="60">
        <v>1000000</v>
      </c>
      <c r="U6" s="60">
        <v>1011015</v>
      </c>
      <c r="V6" s="60">
        <v>3391629</v>
      </c>
      <c r="W6" s="60">
        <v>14941636</v>
      </c>
      <c r="X6" s="60">
        <v>15780460</v>
      </c>
      <c r="Y6" s="60">
        <v>-838824</v>
      </c>
      <c r="Z6" s="140">
        <v>-5.32</v>
      </c>
      <c r="AA6" s="155">
        <v>15780460</v>
      </c>
    </row>
    <row r="7" spans="1:27" ht="13.5">
      <c r="A7" s="291" t="s">
        <v>206</v>
      </c>
      <c r="B7" s="142"/>
      <c r="C7" s="62">
        <v>948969</v>
      </c>
      <c r="D7" s="156"/>
      <c r="E7" s="60">
        <v>3240000</v>
      </c>
      <c r="F7" s="60">
        <v>3240000</v>
      </c>
      <c r="G7" s="60"/>
      <c r="H7" s="60"/>
      <c r="I7" s="60"/>
      <c r="J7" s="60"/>
      <c r="K7" s="60"/>
      <c r="L7" s="60">
        <v>1513160</v>
      </c>
      <c r="M7" s="60"/>
      <c r="N7" s="60">
        <v>1513160</v>
      </c>
      <c r="O7" s="60"/>
      <c r="P7" s="60"/>
      <c r="Q7" s="60"/>
      <c r="R7" s="60"/>
      <c r="S7" s="60"/>
      <c r="T7" s="60"/>
      <c r="U7" s="60"/>
      <c r="V7" s="60"/>
      <c r="W7" s="60">
        <v>1513160</v>
      </c>
      <c r="X7" s="60">
        <v>3240000</v>
      </c>
      <c r="Y7" s="60">
        <v>-1726840</v>
      </c>
      <c r="Z7" s="140">
        <v>-53.3</v>
      </c>
      <c r="AA7" s="155">
        <v>3240000</v>
      </c>
    </row>
    <row r="8" spans="1:27" ht="13.5">
      <c r="A8" s="291" t="s">
        <v>207</v>
      </c>
      <c r="B8" s="142"/>
      <c r="C8" s="62">
        <v>3072267</v>
      </c>
      <c r="D8" s="156"/>
      <c r="E8" s="60">
        <v>19489557</v>
      </c>
      <c r="F8" s="60">
        <v>25558199</v>
      </c>
      <c r="G8" s="60">
        <v>59737</v>
      </c>
      <c r="H8" s="60"/>
      <c r="I8" s="60"/>
      <c r="J8" s="60">
        <v>59737</v>
      </c>
      <c r="K8" s="60"/>
      <c r="L8" s="60"/>
      <c r="M8" s="60"/>
      <c r="N8" s="60"/>
      <c r="O8" s="60"/>
      <c r="P8" s="60">
        <v>39808</v>
      </c>
      <c r="Q8" s="60">
        <v>441618</v>
      </c>
      <c r="R8" s="60">
        <v>481426</v>
      </c>
      <c r="S8" s="60"/>
      <c r="T8" s="60"/>
      <c r="U8" s="60"/>
      <c r="V8" s="60"/>
      <c r="W8" s="60">
        <v>541163</v>
      </c>
      <c r="X8" s="60">
        <v>25558199</v>
      </c>
      <c r="Y8" s="60">
        <v>-25017036</v>
      </c>
      <c r="Z8" s="140">
        <v>-97.88</v>
      </c>
      <c r="AA8" s="155">
        <v>25558199</v>
      </c>
    </row>
    <row r="9" spans="1:27" ht="13.5">
      <c r="A9" s="291" t="s">
        <v>208</v>
      </c>
      <c r="B9" s="142"/>
      <c r="C9" s="62">
        <v>2750370</v>
      </c>
      <c r="D9" s="156"/>
      <c r="E9" s="60">
        <v>15567152</v>
      </c>
      <c r="F9" s="60">
        <v>10983371</v>
      </c>
      <c r="G9" s="60">
        <v>6236</v>
      </c>
      <c r="H9" s="60">
        <v>55246</v>
      </c>
      <c r="I9" s="60">
        <v>145390</v>
      </c>
      <c r="J9" s="60">
        <v>206872</v>
      </c>
      <c r="K9" s="60">
        <v>36375</v>
      </c>
      <c r="L9" s="60">
        <v>300235</v>
      </c>
      <c r="M9" s="60">
        <v>22603</v>
      </c>
      <c r="N9" s="60">
        <v>359213</v>
      </c>
      <c r="O9" s="60">
        <v>27733</v>
      </c>
      <c r="P9" s="60">
        <v>89829</v>
      </c>
      <c r="Q9" s="60">
        <v>36537</v>
      </c>
      <c r="R9" s="60">
        <v>154099</v>
      </c>
      <c r="S9" s="60">
        <v>225807</v>
      </c>
      <c r="T9" s="60">
        <v>113127</v>
      </c>
      <c r="U9" s="60"/>
      <c r="V9" s="60">
        <v>338934</v>
      </c>
      <c r="W9" s="60">
        <v>1059118</v>
      </c>
      <c r="X9" s="60">
        <v>10983371</v>
      </c>
      <c r="Y9" s="60">
        <v>-9924253</v>
      </c>
      <c r="Z9" s="140">
        <v>-90.36</v>
      </c>
      <c r="AA9" s="155">
        <v>10983371</v>
      </c>
    </row>
    <row r="10" spans="1:27" ht="13.5">
      <c r="A10" s="291" t="s">
        <v>209</v>
      </c>
      <c r="B10" s="142"/>
      <c r="C10" s="62">
        <v>1577464</v>
      </c>
      <c r="D10" s="156"/>
      <c r="E10" s="60">
        <v>2773113</v>
      </c>
      <c r="F10" s="60">
        <v>2773113</v>
      </c>
      <c r="G10" s="60">
        <v>96836</v>
      </c>
      <c r="H10" s="60">
        <v>100031</v>
      </c>
      <c r="I10" s="60">
        <v>98801</v>
      </c>
      <c r="J10" s="60">
        <v>295668</v>
      </c>
      <c r="K10" s="60">
        <v>108707</v>
      </c>
      <c r="L10" s="60">
        <v>101283</v>
      </c>
      <c r="M10" s="60">
        <v>101016</v>
      </c>
      <c r="N10" s="60">
        <v>311006</v>
      </c>
      <c r="O10" s="60">
        <v>171583</v>
      </c>
      <c r="P10" s="60">
        <v>103350</v>
      </c>
      <c r="Q10" s="60">
        <v>100473</v>
      </c>
      <c r="R10" s="60">
        <v>375406</v>
      </c>
      <c r="S10" s="60">
        <v>117148</v>
      </c>
      <c r="T10" s="60">
        <v>101536</v>
      </c>
      <c r="U10" s="60">
        <v>102244</v>
      </c>
      <c r="V10" s="60">
        <v>320928</v>
      </c>
      <c r="W10" s="60">
        <v>1303008</v>
      </c>
      <c r="X10" s="60">
        <v>2773113</v>
      </c>
      <c r="Y10" s="60">
        <v>-1470105</v>
      </c>
      <c r="Z10" s="140">
        <v>-53.01</v>
      </c>
      <c r="AA10" s="155">
        <v>2773113</v>
      </c>
    </row>
    <row r="11" spans="1:27" ht="13.5">
      <c r="A11" s="292" t="s">
        <v>210</v>
      </c>
      <c r="B11" s="142"/>
      <c r="C11" s="293">
        <f aca="true" t="shared" si="1" ref="C11:Y11">SUM(C6:C10)</f>
        <v>20509983</v>
      </c>
      <c r="D11" s="294">
        <f t="shared" si="1"/>
        <v>0</v>
      </c>
      <c r="E11" s="295">
        <f t="shared" si="1"/>
        <v>53379086</v>
      </c>
      <c r="F11" s="295">
        <f t="shared" si="1"/>
        <v>58335143</v>
      </c>
      <c r="G11" s="295">
        <f t="shared" si="1"/>
        <v>3140746</v>
      </c>
      <c r="H11" s="295">
        <f t="shared" si="1"/>
        <v>1666434</v>
      </c>
      <c r="I11" s="295">
        <f t="shared" si="1"/>
        <v>284946</v>
      </c>
      <c r="J11" s="295">
        <f t="shared" si="1"/>
        <v>5092126</v>
      </c>
      <c r="K11" s="295">
        <f t="shared" si="1"/>
        <v>2941855</v>
      </c>
      <c r="L11" s="295">
        <f t="shared" si="1"/>
        <v>2461575</v>
      </c>
      <c r="M11" s="295">
        <f t="shared" si="1"/>
        <v>813605</v>
      </c>
      <c r="N11" s="295">
        <f t="shared" si="1"/>
        <v>6217035</v>
      </c>
      <c r="O11" s="295">
        <f t="shared" si="1"/>
        <v>826856</v>
      </c>
      <c r="P11" s="295">
        <f t="shared" si="1"/>
        <v>1524017</v>
      </c>
      <c r="Q11" s="295">
        <f t="shared" si="1"/>
        <v>1646560</v>
      </c>
      <c r="R11" s="295">
        <f t="shared" si="1"/>
        <v>3997433</v>
      </c>
      <c r="S11" s="295">
        <f t="shared" si="1"/>
        <v>1723569</v>
      </c>
      <c r="T11" s="295">
        <f t="shared" si="1"/>
        <v>1214663</v>
      </c>
      <c r="U11" s="295">
        <f t="shared" si="1"/>
        <v>1113259</v>
      </c>
      <c r="V11" s="295">
        <f t="shared" si="1"/>
        <v>4051491</v>
      </c>
      <c r="W11" s="295">
        <f t="shared" si="1"/>
        <v>19358085</v>
      </c>
      <c r="X11" s="295">
        <f t="shared" si="1"/>
        <v>58335143</v>
      </c>
      <c r="Y11" s="295">
        <f t="shared" si="1"/>
        <v>-38977058</v>
      </c>
      <c r="Z11" s="296">
        <f>+IF(X11&lt;&gt;0,+(Y11/X11)*100,0)</f>
        <v>-66.8157408991009</v>
      </c>
      <c r="AA11" s="297">
        <f>SUM(AA6:AA10)</f>
        <v>58335143</v>
      </c>
    </row>
    <row r="12" spans="1:27" ht="13.5">
      <c r="A12" s="298" t="s">
        <v>211</v>
      </c>
      <c r="B12" s="136"/>
      <c r="C12" s="62">
        <v>6062016</v>
      </c>
      <c r="D12" s="156"/>
      <c r="E12" s="60">
        <v>12993914</v>
      </c>
      <c r="F12" s="60">
        <v>8127857</v>
      </c>
      <c r="G12" s="60">
        <v>630901</v>
      </c>
      <c r="H12" s="60">
        <v>662193</v>
      </c>
      <c r="I12" s="60">
        <v>115380</v>
      </c>
      <c r="J12" s="60">
        <v>1408474</v>
      </c>
      <c r="K12" s="60"/>
      <c r="L12" s="60">
        <v>238999</v>
      </c>
      <c r="M12" s="60">
        <v>877538</v>
      </c>
      <c r="N12" s="60">
        <v>1116537</v>
      </c>
      <c r="O12" s="60">
        <v>211133</v>
      </c>
      <c r="P12" s="60"/>
      <c r="Q12" s="60"/>
      <c r="R12" s="60">
        <v>211133</v>
      </c>
      <c r="S12" s="60">
        <v>787140</v>
      </c>
      <c r="T12" s="60">
        <v>1241110</v>
      </c>
      <c r="U12" s="60">
        <v>2023687</v>
      </c>
      <c r="V12" s="60">
        <v>4051937</v>
      </c>
      <c r="W12" s="60">
        <v>6788081</v>
      </c>
      <c r="X12" s="60">
        <v>8127857</v>
      </c>
      <c r="Y12" s="60">
        <v>-1339776</v>
      </c>
      <c r="Z12" s="140">
        <v>-16.48</v>
      </c>
      <c r="AA12" s="155">
        <v>8127857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24412401</v>
      </c>
      <c r="D15" s="156"/>
      <c r="E15" s="60">
        <v>1224000</v>
      </c>
      <c r="F15" s="60">
        <v>1304000</v>
      </c>
      <c r="G15" s="60">
        <v>97674</v>
      </c>
      <c r="H15" s="60">
        <v>122928</v>
      </c>
      <c r="I15" s="60">
        <v>98438</v>
      </c>
      <c r="J15" s="60">
        <v>319040</v>
      </c>
      <c r="K15" s="60">
        <v>153198</v>
      </c>
      <c r="L15" s="60">
        <v>5556</v>
      </c>
      <c r="M15" s="60">
        <v>491419</v>
      </c>
      <c r="N15" s="60">
        <v>650173</v>
      </c>
      <c r="O15" s="60">
        <v>118305</v>
      </c>
      <c r="P15" s="60">
        <v>76332</v>
      </c>
      <c r="Q15" s="60">
        <v>188961</v>
      </c>
      <c r="R15" s="60">
        <v>383598</v>
      </c>
      <c r="S15" s="60">
        <v>106811</v>
      </c>
      <c r="T15" s="60">
        <v>173209</v>
      </c>
      <c r="U15" s="60">
        <v>251140</v>
      </c>
      <c r="V15" s="60">
        <v>531160</v>
      </c>
      <c r="W15" s="60">
        <v>1883971</v>
      </c>
      <c r="X15" s="60">
        <v>1304000</v>
      </c>
      <c r="Y15" s="60">
        <v>579971</v>
      </c>
      <c r="Z15" s="140">
        <v>44.48</v>
      </c>
      <c r="AA15" s="155">
        <v>1304000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12160913</v>
      </c>
      <c r="D36" s="156">
        <f t="shared" si="4"/>
        <v>0</v>
      </c>
      <c r="E36" s="60">
        <f t="shared" si="4"/>
        <v>12309264</v>
      </c>
      <c r="F36" s="60">
        <f t="shared" si="4"/>
        <v>15780460</v>
      </c>
      <c r="G36" s="60">
        <f t="shared" si="4"/>
        <v>2977937</v>
      </c>
      <c r="H36" s="60">
        <f t="shared" si="4"/>
        <v>1511157</v>
      </c>
      <c r="I36" s="60">
        <f t="shared" si="4"/>
        <v>40755</v>
      </c>
      <c r="J36" s="60">
        <f t="shared" si="4"/>
        <v>4529849</v>
      </c>
      <c r="K36" s="60">
        <f t="shared" si="4"/>
        <v>2796773</v>
      </c>
      <c r="L36" s="60">
        <f t="shared" si="4"/>
        <v>546897</v>
      </c>
      <c r="M36" s="60">
        <f t="shared" si="4"/>
        <v>689986</v>
      </c>
      <c r="N36" s="60">
        <f t="shared" si="4"/>
        <v>4033656</v>
      </c>
      <c r="O36" s="60">
        <f t="shared" si="4"/>
        <v>627540</v>
      </c>
      <c r="P36" s="60">
        <f t="shared" si="4"/>
        <v>1291030</v>
      </c>
      <c r="Q36" s="60">
        <f t="shared" si="4"/>
        <v>1067932</v>
      </c>
      <c r="R36" s="60">
        <f t="shared" si="4"/>
        <v>2986502</v>
      </c>
      <c r="S36" s="60">
        <f t="shared" si="4"/>
        <v>1380614</v>
      </c>
      <c r="T36" s="60">
        <f t="shared" si="4"/>
        <v>1000000</v>
      </c>
      <c r="U36" s="60">
        <f t="shared" si="4"/>
        <v>1011015</v>
      </c>
      <c r="V36" s="60">
        <f t="shared" si="4"/>
        <v>3391629</v>
      </c>
      <c r="W36" s="60">
        <f t="shared" si="4"/>
        <v>14941636</v>
      </c>
      <c r="X36" s="60">
        <f t="shared" si="4"/>
        <v>15780460</v>
      </c>
      <c r="Y36" s="60">
        <f t="shared" si="4"/>
        <v>-838824</v>
      </c>
      <c r="Z36" s="140">
        <f aca="true" t="shared" si="5" ref="Z36:Z49">+IF(X36&lt;&gt;0,+(Y36/X36)*100,0)</f>
        <v>-5.315586491141577</v>
      </c>
      <c r="AA36" s="155">
        <f>AA6+AA21</f>
        <v>15780460</v>
      </c>
    </row>
    <row r="37" spans="1:27" ht="13.5">
      <c r="A37" s="291" t="s">
        <v>206</v>
      </c>
      <c r="B37" s="142"/>
      <c r="C37" s="62">
        <f t="shared" si="4"/>
        <v>948969</v>
      </c>
      <c r="D37" s="156">
        <f t="shared" si="4"/>
        <v>0</v>
      </c>
      <c r="E37" s="60">
        <f t="shared" si="4"/>
        <v>3240000</v>
      </c>
      <c r="F37" s="60">
        <f t="shared" si="4"/>
        <v>3240000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1513160</v>
      </c>
      <c r="M37" s="60">
        <f t="shared" si="4"/>
        <v>0</v>
      </c>
      <c r="N37" s="60">
        <f t="shared" si="4"/>
        <v>1513160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1513160</v>
      </c>
      <c r="X37" s="60">
        <f t="shared" si="4"/>
        <v>3240000</v>
      </c>
      <c r="Y37" s="60">
        <f t="shared" si="4"/>
        <v>-1726840</v>
      </c>
      <c r="Z37" s="140">
        <f t="shared" si="5"/>
        <v>-53.297530864197526</v>
      </c>
      <c r="AA37" s="155">
        <f>AA7+AA22</f>
        <v>3240000</v>
      </c>
    </row>
    <row r="38" spans="1:27" ht="13.5">
      <c r="A38" s="291" t="s">
        <v>207</v>
      </c>
      <c r="B38" s="142"/>
      <c r="C38" s="62">
        <f t="shared" si="4"/>
        <v>3072267</v>
      </c>
      <c r="D38" s="156">
        <f t="shared" si="4"/>
        <v>0</v>
      </c>
      <c r="E38" s="60">
        <f t="shared" si="4"/>
        <v>19489557</v>
      </c>
      <c r="F38" s="60">
        <f t="shared" si="4"/>
        <v>25558199</v>
      </c>
      <c r="G38" s="60">
        <f t="shared" si="4"/>
        <v>59737</v>
      </c>
      <c r="H38" s="60">
        <f t="shared" si="4"/>
        <v>0</v>
      </c>
      <c r="I38" s="60">
        <f t="shared" si="4"/>
        <v>0</v>
      </c>
      <c r="J38" s="60">
        <f t="shared" si="4"/>
        <v>59737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39808</v>
      </c>
      <c r="Q38" s="60">
        <f t="shared" si="4"/>
        <v>441618</v>
      </c>
      <c r="R38" s="60">
        <f t="shared" si="4"/>
        <v>481426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541163</v>
      </c>
      <c r="X38" s="60">
        <f t="shared" si="4"/>
        <v>25558199</v>
      </c>
      <c r="Y38" s="60">
        <f t="shared" si="4"/>
        <v>-25017036</v>
      </c>
      <c r="Z38" s="140">
        <f t="shared" si="5"/>
        <v>-97.88262467163669</v>
      </c>
      <c r="AA38" s="155">
        <f>AA8+AA23</f>
        <v>25558199</v>
      </c>
    </row>
    <row r="39" spans="1:27" ht="13.5">
      <c r="A39" s="291" t="s">
        <v>208</v>
      </c>
      <c r="B39" s="142"/>
      <c r="C39" s="62">
        <f t="shared" si="4"/>
        <v>2750370</v>
      </c>
      <c r="D39" s="156">
        <f t="shared" si="4"/>
        <v>0</v>
      </c>
      <c r="E39" s="60">
        <f t="shared" si="4"/>
        <v>15567152</v>
      </c>
      <c r="F39" s="60">
        <f t="shared" si="4"/>
        <v>10983371</v>
      </c>
      <c r="G39" s="60">
        <f t="shared" si="4"/>
        <v>6236</v>
      </c>
      <c r="H39" s="60">
        <f t="shared" si="4"/>
        <v>55246</v>
      </c>
      <c r="I39" s="60">
        <f t="shared" si="4"/>
        <v>145390</v>
      </c>
      <c r="J39" s="60">
        <f t="shared" si="4"/>
        <v>206872</v>
      </c>
      <c r="K39" s="60">
        <f t="shared" si="4"/>
        <v>36375</v>
      </c>
      <c r="L39" s="60">
        <f t="shared" si="4"/>
        <v>300235</v>
      </c>
      <c r="M39" s="60">
        <f t="shared" si="4"/>
        <v>22603</v>
      </c>
      <c r="N39" s="60">
        <f t="shared" si="4"/>
        <v>359213</v>
      </c>
      <c r="O39" s="60">
        <f t="shared" si="4"/>
        <v>27733</v>
      </c>
      <c r="P39" s="60">
        <f t="shared" si="4"/>
        <v>89829</v>
      </c>
      <c r="Q39" s="60">
        <f t="shared" si="4"/>
        <v>36537</v>
      </c>
      <c r="R39" s="60">
        <f t="shared" si="4"/>
        <v>154099</v>
      </c>
      <c r="S39" s="60">
        <f t="shared" si="4"/>
        <v>225807</v>
      </c>
      <c r="T39" s="60">
        <f t="shared" si="4"/>
        <v>113127</v>
      </c>
      <c r="U39" s="60">
        <f t="shared" si="4"/>
        <v>0</v>
      </c>
      <c r="V39" s="60">
        <f t="shared" si="4"/>
        <v>338934</v>
      </c>
      <c r="W39" s="60">
        <f t="shared" si="4"/>
        <v>1059118</v>
      </c>
      <c r="X39" s="60">
        <f t="shared" si="4"/>
        <v>10983371</v>
      </c>
      <c r="Y39" s="60">
        <f t="shared" si="4"/>
        <v>-9924253</v>
      </c>
      <c r="Z39" s="140">
        <f t="shared" si="5"/>
        <v>-90.35707707588135</v>
      </c>
      <c r="AA39" s="155">
        <f>AA9+AA24</f>
        <v>10983371</v>
      </c>
    </row>
    <row r="40" spans="1:27" ht="13.5">
      <c r="A40" s="291" t="s">
        <v>209</v>
      </c>
      <c r="B40" s="142"/>
      <c r="C40" s="62">
        <f t="shared" si="4"/>
        <v>1577464</v>
      </c>
      <c r="D40" s="156">
        <f t="shared" si="4"/>
        <v>0</v>
      </c>
      <c r="E40" s="60">
        <f t="shared" si="4"/>
        <v>2773113</v>
      </c>
      <c r="F40" s="60">
        <f t="shared" si="4"/>
        <v>2773113</v>
      </c>
      <c r="G40" s="60">
        <f t="shared" si="4"/>
        <v>96836</v>
      </c>
      <c r="H40" s="60">
        <f t="shared" si="4"/>
        <v>100031</v>
      </c>
      <c r="I40" s="60">
        <f t="shared" si="4"/>
        <v>98801</v>
      </c>
      <c r="J40" s="60">
        <f t="shared" si="4"/>
        <v>295668</v>
      </c>
      <c r="K40" s="60">
        <f t="shared" si="4"/>
        <v>108707</v>
      </c>
      <c r="L40" s="60">
        <f t="shared" si="4"/>
        <v>101283</v>
      </c>
      <c r="M40" s="60">
        <f t="shared" si="4"/>
        <v>101016</v>
      </c>
      <c r="N40" s="60">
        <f t="shared" si="4"/>
        <v>311006</v>
      </c>
      <c r="O40" s="60">
        <f t="shared" si="4"/>
        <v>171583</v>
      </c>
      <c r="P40" s="60">
        <f t="shared" si="4"/>
        <v>103350</v>
      </c>
      <c r="Q40" s="60">
        <f t="shared" si="4"/>
        <v>100473</v>
      </c>
      <c r="R40" s="60">
        <f t="shared" si="4"/>
        <v>375406</v>
      </c>
      <c r="S40" s="60">
        <f t="shared" si="4"/>
        <v>117148</v>
      </c>
      <c r="T40" s="60">
        <f t="shared" si="4"/>
        <v>101536</v>
      </c>
      <c r="U40" s="60">
        <f t="shared" si="4"/>
        <v>102244</v>
      </c>
      <c r="V40" s="60">
        <f t="shared" si="4"/>
        <v>320928</v>
      </c>
      <c r="W40" s="60">
        <f t="shared" si="4"/>
        <v>1303008</v>
      </c>
      <c r="X40" s="60">
        <f t="shared" si="4"/>
        <v>2773113</v>
      </c>
      <c r="Y40" s="60">
        <f t="shared" si="4"/>
        <v>-1470105</v>
      </c>
      <c r="Z40" s="140">
        <f t="shared" si="5"/>
        <v>-53.0128054644726</v>
      </c>
      <c r="AA40" s="155">
        <f>AA10+AA25</f>
        <v>2773113</v>
      </c>
    </row>
    <row r="41" spans="1:27" ht="13.5">
      <c r="A41" s="292" t="s">
        <v>210</v>
      </c>
      <c r="B41" s="142"/>
      <c r="C41" s="293">
        <f aca="true" t="shared" si="6" ref="C41:Y41">SUM(C36:C40)</f>
        <v>20509983</v>
      </c>
      <c r="D41" s="294">
        <f t="shared" si="6"/>
        <v>0</v>
      </c>
      <c r="E41" s="295">
        <f t="shared" si="6"/>
        <v>53379086</v>
      </c>
      <c r="F41" s="295">
        <f t="shared" si="6"/>
        <v>58335143</v>
      </c>
      <c r="G41" s="295">
        <f t="shared" si="6"/>
        <v>3140746</v>
      </c>
      <c r="H41" s="295">
        <f t="shared" si="6"/>
        <v>1666434</v>
      </c>
      <c r="I41" s="295">
        <f t="shared" si="6"/>
        <v>284946</v>
      </c>
      <c r="J41" s="295">
        <f t="shared" si="6"/>
        <v>5092126</v>
      </c>
      <c r="K41" s="295">
        <f t="shared" si="6"/>
        <v>2941855</v>
      </c>
      <c r="L41" s="295">
        <f t="shared" si="6"/>
        <v>2461575</v>
      </c>
      <c r="M41" s="295">
        <f t="shared" si="6"/>
        <v>813605</v>
      </c>
      <c r="N41" s="295">
        <f t="shared" si="6"/>
        <v>6217035</v>
      </c>
      <c r="O41" s="295">
        <f t="shared" si="6"/>
        <v>826856</v>
      </c>
      <c r="P41" s="295">
        <f t="shared" si="6"/>
        <v>1524017</v>
      </c>
      <c r="Q41" s="295">
        <f t="shared" si="6"/>
        <v>1646560</v>
      </c>
      <c r="R41" s="295">
        <f t="shared" si="6"/>
        <v>3997433</v>
      </c>
      <c r="S41" s="295">
        <f t="shared" si="6"/>
        <v>1723569</v>
      </c>
      <c r="T41" s="295">
        <f t="shared" si="6"/>
        <v>1214663</v>
      </c>
      <c r="U41" s="295">
        <f t="shared" si="6"/>
        <v>1113259</v>
      </c>
      <c r="V41" s="295">
        <f t="shared" si="6"/>
        <v>4051491</v>
      </c>
      <c r="W41" s="295">
        <f t="shared" si="6"/>
        <v>19358085</v>
      </c>
      <c r="X41" s="295">
        <f t="shared" si="6"/>
        <v>58335143</v>
      </c>
      <c r="Y41" s="295">
        <f t="shared" si="6"/>
        <v>-38977058</v>
      </c>
      <c r="Z41" s="296">
        <f t="shared" si="5"/>
        <v>-66.8157408991009</v>
      </c>
      <c r="AA41" s="297">
        <f>SUM(AA36:AA40)</f>
        <v>58335143</v>
      </c>
    </row>
    <row r="42" spans="1:27" ht="13.5">
      <c r="A42" s="298" t="s">
        <v>211</v>
      </c>
      <c r="B42" s="136"/>
      <c r="C42" s="95">
        <f aca="true" t="shared" si="7" ref="C42:Y48">C12+C27</f>
        <v>6062016</v>
      </c>
      <c r="D42" s="129">
        <f t="shared" si="7"/>
        <v>0</v>
      </c>
      <c r="E42" s="54">
        <f t="shared" si="7"/>
        <v>12993914</v>
      </c>
      <c r="F42" s="54">
        <f t="shared" si="7"/>
        <v>8127857</v>
      </c>
      <c r="G42" s="54">
        <f t="shared" si="7"/>
        <v>630901</v>
      </c>
      <c r="H42" s="54">
        <f t="shared" si="7"/>
        <v>662193</v>
      </c>
      <c r="I42" s="54">
        <f t="shared" si="7"/>
        <v>115380</v>
      </c>
      <c r="J42" s="54">
        <f t="shared" si="7"/>
        <v>1408474</v>
      </c>
      <c r="K42" s="54">
        <f t="shared" si="7"/>
        <v>0</v>
      </c>
      <c r="L42" s="54">
        <f t="shared" si="7"/>
        <v>238999</v>
      </c>
      <c r="M42" s="54">
        <f t="shared" si="7"/>
        <v>877538</v>
      </c>
      <c r="N42" s="54">
        <f t="shared" si="7"/>
        <v>1116537</v>
      </c>
      <c r="O42" s="54">
        <f t="shared" si="7"/>
        <v>211133</v>
      </c>
      <c r="P42" s="54">
        <f t="shared" si="7"/>
        <v>0</v>
      </c>
      <c r="Q42" s="54">
        <f t="shared" si="7"/>
        <v>0</v>
      </c>
      <c r="R42" s="54">
        <f t="shared" si="7"/>
        <v>211133</v>
      </c>
      <c r="S42" s="54">
        <f t="shared" si="7"/>
        <v>787140</v>
      </c>
      <c r="T42" s="54">
        <f t="shared" si="7"/>
        <v>1241110</v>
      </c>
      <c r="U42" s="54">
        <f t="shared" si="7"/>
        <v>2023687</v>
      </c>
      <c r="V42" s="54">
        <f t="shared" si="7"/>
        <v>4051937</v>
      </c>
      <c r="W42" s="54">
        <f t="shared" si="7"/>
        <v>6788081</v>
      </c>
      <c r="X42" s="54">
        <f t="shared" si="7"/>
        <v>8127857</v>
      </c>
      <c r="Y42" s="54">
        <f t="shared" si="7"/>
        <v>-1339776</v>
      </c>
      <c r="Z42" s="184">
        <f t="shared" si="5"/>
        <v>-16.483754573930128</v>
      </c>
      <c r="AA42" s="130">
        <f aca="true" t="shared" si="8" ref="AA42:AA48">AA12+AA27</f>
        <v>8127857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24412401</v>
      </c>
      <c r="D45" s="129">
        <f t="shared" si="7"/>
        <v>0</v>
      </c>
      <c r="E45" s="54">
        <f t="shared" si="7"/>
        <v>1224000</v>
      </c>
      <c r="F45" s="54">
        <f t="shared" si="7"/>
        <v>1304000</v>
      </c>
      <c r="G45" s="54">
        <f t="shared" si="7"/>
        <v>97674</v>
      </c>
      <c r="H45" s="54">
        <f t="shared" si="7"/>
        <v>122928</v>
      </c>
      <c r="I45" s="54">
        <f t="shared" si="7"/>
        <v>98438</v>
      </c>
      <c r="J45" s="54">
        <f t="shared" si="7"/>
        <v>319040</v>
      </c>
      <c r="K45" s="54">
        <f t="shared" si="7"/>
        <v>153198</v>
      </c>
      <c r="L45" s="54">
        <f t="shared" si="7"/>
        <v>5556</v>
      </c>
      <c r="M45" s="54">
        <f t="shared" si="7"/>
        <v>491419</v>
      </c>
      <c r="N45" s="54">
        <f t="shared" si="7"/>
        <v>650173</v>
      </c>
      <c r="O45" s="54">
        <f t="shared" si="7"/>
        <v>118305</v>
      </c>
      <c r="P45" s="54">
        <f t="shared" si="7"/>
        <v>76332</v>
      </c>
      <c r="Q45" s="54">
        <f t="shared" si="7"/>
        <v>188961</v>
      </c>
      <c r="R45" s="54">
        <f t="shared" si="7"/>
        <v>383598</v>
      </c>
      <c r="S45" s="54">
        <f t="shared" si="7"/>
        <v>106811</v>
      </c>
      <c r="T45" s="54">
        <f t="shared" si="7"/>
        <v>173209</v>
      </c>
      <c r="U45" s="54">
        <f t="shared" si="7"/>
        <v>251140</v>
      </c>
      <c r="V45" s="54">
        <f t="shared" si="7"/>
        <v>531160</v>
      </c>
      <c r="W45" s="54">
        <f t="shared" si="7"/>
        <v>1883971</v>
      </c>
      <c r="X45" s="54">
        <f t="shared" si="7"/>
        <v>1304000</v>
      </c>
      <c r="Y45" s="54">
        <f t="shared" si="7"/>
        <v>579971</v>
      </c>
      <c r="Z45" s="184">
        <f t="shared" si="5"/>
        <v>44.476303680981594</v>
      </c>
      <c r="AA45" s="130">
        <f t="shared" si="8"/>
        <v>1304000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50984400</v>
      </c>
      <c r="D49" s="218">
        <f t="shared" si="9"/>
        <v>0</v>
      </c>
      <c r="E49" s="220">
        <f t="shared" si="9"/>
        <v>67597000</v>
      </c>
      <c r="F49" s="220">
        <f t="shared" si="9"/>
        <v>67767000</v>
      </c>
      <c r="G49" s="220">
        <f t="shared" si="9"/>
        <v>3869321</v>
      </c>
      <c r="H49" s="220">
        <f t="shared" si="9"/>
        <v>2451555</v>
      </c>
      <c r="I49" s="220">
        <f t="shared" si="9"/>
        <v>498764</v>
      </c>
      <c r="J49" s="220">
        <f t="shared" si="9"/>
        <v>6819640</v>
      </c>
      <c r="K49" s="220">
        <f t="shared" si="9"/>
        <v>3095053</v>
      </c>
      <c r="L49" s="220">
        <f t="shared" si="9"/>
        <v>2706130</v>
      </c>
      <c r="M49" s="220">
        <f t="shared" si="9"/>
        <v>2182562</v>
      </c>
      <c r="N49" s="220">
        <f t="shared" si="9"/>
        <v>7983745</v>
      </c>
      <c r="O49" s="220">
        <f t="shared" si="9"/>
        <v>1156294</v>
      </c>
      <c r="P49" s="220">
        <f t="shared" si="9"/>
        <v>1600349</v>
      </c>
      <c r="Q49" s="220">
        <f t="shared" si="9"/>
        <v>1835521</v>
      </c>
      <c r="R49" s="220">
        <f t="shared" si="9"/>
        <v>4592164</v>
      </c>
      <c r="S49" s="220">
        <f t="shared" si="9"/>
        <v>2617520</v>
      </c>
      <c r="T49" s="220">
        <f t="shared" si="9"/>
        <v>2628982</v>
      </c>
      <c r="U49" s="220">
        <f t="shared" si="9"/>
        <v>3388086</v>
      </c>
      <c r="V49" s="220">
        <f t="shared" si="9"/>
        <v>8634588</v>
      </c>
      <c r="W49" s="220">
        <f t="shared" si="9"/>
        <v>28030137</v>
      </c>
      <c r="X49" s="220">
        <f t="shared" si="9"/>
        <v>67767000</v>
      </c>
      <c r="Y49" s="220">
        <f t="shared" si="9"/>
        <v>-39736863</v>
      </c>
      <c r="Z49" s="221">
        <f t="shared" si="5"/>
        <v>-58.637482845632825</v>
      </c>
      <c r="AA49" s="222">
        <f>SUM(AA41:AA48)</f>
        <v>67767000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10898000</v>
      </c>
      <c r="F51" s="54">
        <f t="shared" si="10"/>
        <v>11155913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11155913</v>
      </c>
      <c r="Y51" s="54">
        <f t="shared" si="10"/>
        <v>-11155913</v>
      </c>
      <c r="Z51" s="184">
        <f>+IF(X51&lt;&gt;0,+(Y51/X51)*100,0)</f>
        <v>-100</v>
      </c>
      <c r="AA51" s="130">
        <f>SUM(AA57:AA61)</f>
        <v>11155913</v>
      </c>
    </row>
    <row r="52" spans="1:27" ht="13.5">
      <c r="A52" s="310" t="s">
        <v>205</v>
      </c>
      <c r="B52" s="142"/>
      <c r="C52" s="62"/>
      <c r="D52" s="156"/>
      <c r="E52" s="60">
        <v>2430000</v>
      </c>
      <c r="F52" s="60">
        <v>2500000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2500000</v>
      </c>
      <c r="Y52" s="60">
        <v>-2500000</v>
      </c>
      <c r="Z52" s="140">
        <v>-100</v>
      </c>
      <c r="AA52" s="155">
        <v>2500000</v>
      </c>
    </row>
    <row r="53" spans="1:27" ht="13.5">
      <c r="A53" s="310" t="s">
        <v>206</v>
      </c>
      <c r="B53" s="142"/>
      <c r="C53" s="62"/>
      <c r="D53" s="156"/>
      <c r="E53" s="60">
        <v>2628000</v>
      </c>
      <c r="F53" s="60">
        <v>2295203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2295203</v>
      </c>
      <c r="Y53" s="60">
        <v>-2295203</v>
      </c>
      <c r="Z53" s="140">
        <v>-100</v>
      </c>
      <c r="AA53" s="155">
        <v>2295203</v>
      </c>
    </row>
    <row r="54" spans="1:27" ht="13.5">
      <c r="A54" s="310" t="s">
        <v>207</v>
      </c>
      <c r="B54" s="142"/>
      <c r="C54" s="62"/>
      <c r="D54" s="156"/>
      <c r="E54" s="60">
        <v>3152000</v>
      </c>
      <c r="F54" s="60">
        <v>3202000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3202000</v>
      </c>
      <c r="Y54" s="60">
        <v>-3202000</v>
      </c>
      <c r="Z54" s="140">
        <v>-100</v>
      </c>
      <c r="AA54" s="155">
        <v>3202000</v>
      </c>
    </row>
    <row r="55" spans="1:27" ht="13.5">
      <c r="A55" s="310" t="s">
        <v>208</v>
      </c>
      <c r="B55" s="142"/>
      <c r="C55" s="62"/>
      <c r="D55" s="156"/>
      <c r="E55" s="60">
        <v>1363000</v>
      </c>
      <c r="F55" s="60">
        <v>1467000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1467000</v>
      </c>
      <c r="Y55" s="60">
        <v>-1467000</v>
      </c>
      <c r="Z55" s="140">
        <v>-100</v>
      </c>
      <c r="AA55" s="155">
        <v>1467000</v>
      </c>
    </row>
    <row r="56" spans="1:27" ht="13.5">
      <c r="A56" s="310" t="s">
        <v>209</v>
      </c>
      <c r="B56" s="142"/>
      <c r="C56" s="62"/>
      <c r="D56" s="156"/>
      <c r="E56" s="60">
        <v>165000</v>
      </c>
      <c r="F56" s="60">
        <v>280000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280000</v>
      </c>
      <c r="Y56" s="60">
        <v>-280000</v>
      </c>
      <c r="Z56" s="140">
        <v>-100</v>
      </c>
      <c r="AA56" s="155">
        <v>280000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9738000</v>
      </c>
      <c r="F57" s="295">
        <f t="shared" si="11"/>
        <v>9744203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9744203</v>
      </c>
      <c r="Y57" s="295">
        <f t="shared" si="11"/>
        <v>-9744203</v>
      </c>
      <c r="Z57" s="296">
        <f>+IF(X57&lt;&gt;0,+(Y57/X57)*100,0)</f>
        <v>-100</v>
      </c>
      <c r="AA57" s="297">
        <f>SUM(AA52:AA56)</f>
        <v>9744203</v>
      </c>
    </row>
    <row r="58" spans="1:27" ht="13.5">
      <c r="A58" s="311" t="s">
        <v>211</v>
      </c>
      <c r="B58" s="136"/>
      <c r="C58" s="62"/>
      <c r="D58" s="156"/>
      <c r="E58" s="60">
        <v>447000</v>
      </c>
      <c r="F58" s="60">
        <v>445000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445000</v>
      </c>
      <c r="Y58" s="60">
        <v>-445000</v>
      </c>
      <c r="Z58" s="140">
        <v>-100</v>
      </c>
      <c r="AA58" s="155">
        <v>445000</v>
      </c>
    </row>
    <row r="59" spans="1:27" ht="13.5">
      <c r="A59" s="311" t="s">
        <v>212</v>
      </c>
      <c r="B59" s="136"/>
      <c r="C59" s="273"/>
      <c r="D59" s="274"/>
      <c r="E59" s="275">
        <v>643000</v>
      </c>
      <c r="F59" s="275">
        <v>896710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896710</v>
      </c>
      <c r="Y59" s="275">
        <v>-896710</v>
      </c>
      <c r="Z59" s="140">
        <v>-100</v>
      </c>
      <c r="AA59" s="277">
        <v>896710</v>
      </c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70000</v>
      </c>
      <c r="F61" s="60">
        <v>70000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70000</v>
      </c>
      <c r="Y61" s="60">
        <v>-70000</v>
      </c>
      <c r="Z61" s="140">
        <v>-100</v>
      </c>
      <c r="AA61" s="155">
        <v>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10832000</v>
      </c>
      <c r="D66" s="274">
        <v>11157913</v>
      </c>
      <c r="E66" s="275">
        <v>10897913</v>
      </c>
      <c r="F66" s="275">
        <v>11157913</v>
      </c>
      <c r="G66" s="275">
        <v>1588991</v>
      </c>
      <c r="H66" s="275">
        <v>1106328</v>
      </c>
      <c r="I66" s="275">
        <v>650249</v>
      </c>
      <c r="J66" s="275">
        <v>3345568</v>
      </c>
      <c r="K66" s="275">
        <v>407508</v>
      </c>
      <c r="L66" s="275">
        <v>868841</v>
      </c>
      <c r="M66" s="275">
        <v>1885556</v>
      </c>
      <c r="N66" s="275">
        <v>3161905</v>
      </c>
      <c r="O66" s="275">
        <v>433045</v>
      </c>
      <c r="P66" s="275">
        <v>938825</v>
      </c>
      <c r="Q66" s="275">
        <v>1763379</v>
      </c>
      <c r="R66" s="275">
        <v>3135249</v>
      </c>
      <c r="S66" s="275">
        <v>795514</v>
      </c>
      <c r="T66" s="275">
        <v>515357</v>
      </c>
      <c r="U66" s="275">
        <v>720028</v>
      </c>
      <c r="V66" s="275">
        <v>2030899</v>
      </c>
      <c r="W66" s="275">
        <v>11673621</v>
      </c>
      <c r="X66" s="275">
        <v>11157913</v>
      </c>
      <c r="Y66" s="275">
        <v>515708</v>
      </c>
      <c r="Z66" s="140">
        <v>4.62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10832000</v>
      </c>
      <c r="D69" s="218">
        <f t="shared" si="12"/>
        <v>11157913</v>
      </c>
      <c r="E69" s="220">
        <f t="shared" si="12"/>
        <v>10897913</v>
      </c>
      <c r="F69" s="220">
        <f t="shared" si="12"/>
        <v>11157913</v>
      </c>
      <c r="G69" s="220">
        <f t="shared" si="12"/>
        <v>1588991</v>
      </c>
      <c r="H69" s="220">
        <f t="shared" si="12"/>
        <v>1106328</v>
      </c>
      <c r="I69" s="220">
        <f t="shared" si="12"/>
        <v>650249</v>
      </c>
      <c r="J69" s="220">
        <f t="shared" si="12"/>
        <v>3345568</v>
      </c>
      <c r="K69" s="220">
        <f t="shared" si="12"/>
        <v>407508</v>
      </c>
      <c r="L69" s="220">
        <f t="shared" si="12"/>
        <v>868841</v>
      </c>
      <c r="M69" s="220">
        <f t="shared" si="12"/>
        <v>1885556</v>
      </c>
      <c r="N69" s="220">
        <f t="shared" si="12"/>
        <v>3161905</v>
      </c>
      <c r="O69" s="220">
        <f t="shared" si="12"/>
        <v>433045</v>
      </c>
      <c r="P69" s="220">
        <f t="shared" si="12"/>
        <v>938825</v>
      </c>
      <c r="Q69" s="220">
        <f t="shared" si="12"/>
        <v>1763379</v>
      </c>
      <c r="R69" s="220">
        <f t="shared" si="12"/>
        <v>3135249</v>
      </c>
      <c r="S69" s="220">
        <f t="shared" si="12"/>
        <v>795514</v>
      </c>
      <c r="T69" s="220">
        <f t="shared" si="12"/>
        <v>515357</v>
      </c>
      <c r="U69" s="220">
        <f t="shared" si="12"/>
        <v>720028</v>
      </c>
      <c r="V69" s="220">
        <f t="shared" si="12"/>
        <v>2030899</v>
      </c>
      <c r="W69" s="220">
        <f t="shared" si="12"/>
        <v>11673621</v>
      </c>
      <c r="X69" s="220">
        <f t="shared" si="12"/>
        <v>11157913</v>
      </c>
      <c r="Y69" s="220">
        <f t="shared" si="12"/>
        <v>515708</v>
      </c>
      <c r="Z69" s="221">
        <f>+IF(X69&lt;&gt;0,+(Y69/X69)*100,0)</f>
        <v>4.621903755657532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20509983</v>
      </c>
      <c r="D5" s="357">
        <f t="shared" si="0"/>
        <v>0</v>
      </c>
      <c r="E5" s="356">
        <f t="shared" si="0"/>
        <v>53379086</v>
      </c>
      <c r="F5" s="358">
        <f t="shared" si="0"/>
        <v>58335143</v>
      </c>
      <c r="G5" s="358">
        <f t="shared" si="0"/>
        <v>3140746</v>
      </c>
      <c r="H5" s="356">
        <f t="shared" si="0"/>
        <v>1666434</v>
      </c>
      <c r="I5" s="356">
        <f t="shared" si="0"/>
        <v>284946</v>
      </c>
      <c r="J5" s="358">
        <f t="shared" si="0"/>
        <v>5092126</v>
      </c>
      <c r="K5" s="358">
        <f t="shared" si="0"/>
        <v>2941855</v>
      </c>
      <c r="L5" s="356">
        <f t="shared" si="0"/>
        <v>2461575</v>
      </c>
      <c r="M5" s="356">
        <f t="shared" si="0"/>
        <v>813605</v>
      </c>
      <c r="N5" s="358">
        <f t="shared" si="0"/>
        <v>6217035</v>
      </c>
      <c r="O5" s="358">
        <f t="shared" si="0"/>
        <v>826856</v>
      </c>
      <c r="P5" s="356">
        <f t="shared" si="0"/>
        <v>1524017</v>
      </c>
      <c r="Q5" s="356">
        <f t="shared" si="0"/>
        <v>1646560</v>
      </c>
      <c r="R5" s="358">
        <f t="shared" si="0"/>
        <v>3997433</v>
      </c>
      <c r="S5" s="358">
        <f t="shared" si="0"/>
        <v>1723569</v>
      </c>
      <c r="T5" s="356">
        <f t="shared" si="0"/>
        <v>1214663</v>
      </c>
      <c r="U5" s="356">
        <f t="shared" si="0"/>
        <v>1113259</v>
      </c>
      <c r="V5" s="358">
        <f t="shared" si="0"/>
        <v>4051491</v>
      </c>
      <c r="W5" s="358">
        <f t="shared" si="0"/>
        <v>19358085</v>
      </c>
      <c r="X5" s="356">
        <f t="shared" si="0"/>
        <v>58335143</v>
      </c>
      <c r="Y5" s="358">
        <f t="shared" si="0"/>
        <v>-38977058</v>
      </c>
      <c r="Z5" s="359">
        <f>+IF(X5&lt;&gt;0,+(Y5/X5)*100,0)</f>
        <v>-66.8157408991009</v>
      </c>
      <c r="AA5" s="360">
        <f>+AA6+AA8+AA11+AA13+AA15</f>
        <v>58335143</v>
      </c>
    </row>
    <row r="6" spans="1:27" ht="13.5">
      <c r="A6" s="361" t="s">
        <v>205</v>
      </c>
      <c r="B6" s="142"/>
      <c r="C6" s="60">
        <f>+C7</f>
        <v>12160913</v>
      </c>
      <c r="D6" s="340">
        <f aca="true" t="shared" si="1" ref="D6:AA6">+D7</f>
        <v>0</v>
      </c>
      <c r="E6" s="60">
        <f t="shared" si="1"/>
        <v>12309264</v>
      </c>
      <c r="F6" s="59">
        <f t="shared" si="1"/>
        <v>15780460</v>
      </c>
      <c r="G6" s="59">
        <f t="shared" si="1"/>
        <v>2977937</v>
      </c>
      <c r="H6" s="60">
        <f t="shared" si="1"/>
        <v>1511157</v>
      </c>
      <c r="I6" s="60">
        <f t="shared" si="1"/>
        <v>40755</v>
      </c>
      <c r="J6" s="59">
        <f t="shared" si="1"/>
        <v>4529849</v>
      </c>
      <c r="K6" s="59">
        <f t="shared" si="1"/>
        <v>2796773</v>
      </c>
      <c r="L6" s="60">
        <f t="shared" si="1"/>
        <v>546897</v>
      </c>
      <c r="M6" s="60">
        <f t="shared" si="1"/>
        <v>689986</v>
      </c>
      <c r="N6" s="59">
        <f t="shared" si="1"/>
        <v>4033656</v>
      </c>
      <c r="O6" s="59">
        <f t="shared" si="1"/>
        <v>627540</v>
      </c>
      <c r="P6" s="60">
        <f t="shared" si="1"/>
        <v>1291030</v>
      </c>
      <c r="Q6" s="60">
        <f t="shared" si="1"/>
        <v>1067932</v>
      </c>
      <c r="R6" s="59">
        <f t="shared" si="1"/>
        <v>2986502</v>
      </c>
      <c r="S6" s="59">
        <f t="shared" si="1"/>
        <v>1380614</v>
      </c>
      <c r="T6" s="60">
        <f t="shared" si="1"/>
        <v>1000000</v>
      </c>
      <c r="U6" s="60">
        <f t="shared" si="1"/>
        <v>1011015</v>
      </c>
      <c r="V6" s="59">
        <f t="shared" si="1"/>
        <v>3391629</v>
      </c>
      <c r="W6" s="59">
        <f t="shared" si="1"/>
        <v>14941636</v>
      </c>
      <c r="X6" s="60">
        <f t="shared" si="1"/>
        <v>15780460</v>
      </c>
      <c r="Y6" s="59">
        <f t="shared" si="1"/>
        <v>-838824</v>
      </c>
      <c r="Z6" s="61">
        <f>+IF(X6&lt;&gt;0,+(Y6/X6)*100,0)</f>
        <v>-5.315586491141577</v>
      </c>
      <c r="AA6" s="62">
        <f t="shared" si="1"/>
        <v>15780460</v>
      </c>
    </row>
    <row r="7" spans="1:27" ht="13.5">
      <c r="A7" s="291" t="s">
        <v>229</v>
      </c>
      <c r="B7" s="142"/>
      <c r="C7" s="60">
        <v>12160913</v>
      </c>
      <c r="D7" s="340"/>
      <c r="E7" s="60">
        <v>12309264</v>
      </c>
      <c r="F7" s="59">
        <v>15780460</v>
      </c>
      <c r="G7" s="59">
        <v>2977937</v>
      </c>
      <c r="H7" s="60">
        <v>1511157</v>
      </c>
      <c r="I7" s="60">
        <v>40755</v>
      </c>
      <c r="J7" s="59">
        <v>4529849</v>
      </c>
      <c r="K7" s="59">
        <v>2796773</v>
      </c>
      <c r="L7" s="60">
        <v>546897</v>
      </c>
      <c r="M7" s="60">
        <v>689986</v>
      </c>
      <c r="N7" s="59">
        <v>4033656</v>
      </c>
      <c r="O7" s="59">
        <v>627540</v>
      </c>
      <c r="P7" s="60">
        <v>1291030</v>
      </c>
      <c r="Q7" s="60">
        <v>1067932</v>
      </c>
      <c r="R7" s="59">
        <v>2986502</v>
      </c>
      <c r="S7" s="59">
        <v>1380614</v>
      </c>
      <c r="T7" s="60">
        <v>1000000</v>
      </c>
      <c r="U7" s="60">
        <v>1011015</v>
      </c>
      <c r="V7" s="59">
        <v>3391629</v>
      </c>
      <c r="W7" s="59">
        <v>14941636</v>
      </c>
      <c r="X7" s="60">
        <v>15780460</v>
      </c>
      <c r="Y7" s="59">
        <v>-838824</v>
      </c>
      <c r="Z7" s="61">
        <v>-5.32</v>
      </c>
      <c r="AA7" s="62">
        <v>15780460</v>
      </c>
    </row>
    <row r="8" spans="1:27" ht="13.5">
      <c r="A8" s="361" t="s">
        <v>206</v>
      </c>
      <c r="B8" s="142"/>
      <c r="C8" s="60">
        <f aca="true" t="shared" si="2" ref="C8:Y8">SUM(C9:C10)</f>
        <v>948969</v>
      </c>
      <c r="D8" s="340">
        <f t="shared" si="2"/>
        <v>0</v>
      </c>
      <c r="E8" s="60">
        <f t="shared" si="2"/>
        <v>3240000</v>
      </c>
      <c r="F8" s="59">
        <f t="shared" si="2"/>
        <v>3240000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1513160</v>
      </c>
      <c r="M8" s="60">
        <f t="shared" si="2"/>
        <v>0</v>
      </c>
      <c r="N8" s="59">
        <f t="shared" si="2"/>
        <v>1513160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1513160</v>
      </c>
      <c r="X8" s="60">
        <f t="shared" si="2"/>
        <v>3240000</v>
      </c>
      <c r="Y8" s="59">
        <f t="shared" si="2"/>
        <v>-1726840</v>
      </c>
      <c r="Z8" s="61">
        <f>+IF(X8&lt;&gt;0,+(Y8/X8)*100,0)</f>
        <v>-53.297530864197526</v>
      </c>
      <c r="AA8" s="62">
        <f>SUM(AA9:AA10)</f>
        <v>3240000</v>
      </c>
    </row>
    <row r="9" spans="1:27" ht="13.5">
      <c r="A9" s="291" t="s">
        <v>230</v>
      </c>
      <c r="B9" s="142"/>
      <c r="C9" s="60">
        <v>948969</v>
      </c>
      <c r="D9" s="340"/>
      <c r="E9" s="60">
        <v>3240000</v>
      </c>
      <c r="F9" s="59">
        <v>3240000</v>
      </c>
      <c r="G9" s="59"/>
      <c r="H9" s="60"/>
      <c r="I9" s="60"/>
      <c r="J9" s="59"/>
      <c r="K9" s="59"/>
      <c r="L9" s="60">
        <v>1513160</v>
      </c>
      <c r="M9" s="60"/>
      <c r="N9" s="59">
        <v>1513160</v>
      </c>
      <c r="O9" s="59"/>
      <c r="P9" s="60"/>
      <c r="Q9" s="60"/>
      <c r="R9" s="59"/>
      <c r="S9" s="59"/>
      <c r="T9" s="60"/>
      <c r="U9" s="60"/>
      <c r="V9" s="59"/>
      <c r="W9" s="59">
        <v>1513160</v>
      </c>
      <c r="X9" s="60">
        <v>3240000</v>
      </c>
      <c r="Y9" s="59">
        <v>-1726840</v>
      </c>
      <c r="Z9" s="61">
        <v>-53.3</v>
      </c>
      <c r="AA9" s="62">
        <v>3240000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3072267</v>
      </c>
      <c r="D11" s="363">
        <f aca="true" t="shared" si="3" ref="D11:AA11">+D12</f>
        <v>0</v>
      </c>
      <c r="E11" s="362">
        <f t="shared" si="3"/>
        <v>19489557</v>
      </c>
      <c r="F11" s="364">
        <f t="shared" si="3"/>
        <v>25558199</v>
      </c>
      <c r="G11" s="364">
        <f t="shared" si="3"/>
        <v>59737</v>
      </c>
      <c r="H11" s="362">
        <f t="shared" si="3"/>
        <v>0</v>
      </c>
      <c r="I11" s="362">
        <f t="shared" si="3"/>
        <v>0</v>
      </c>
      <c r="J11" s="364">
        <f t="shared" si="3"/>
        <v>59737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39808</v>
      </c>
      <c r="Q11" s="362">
        <f t="shared" si="3"/>
        <v>441618</v>
      </c>
      <c r="R11" s="364">
        <f t="shared" si="3"/>
        <v>481426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541163</v>
      </c>
      <c r="X11" s="362">
        <f t="shared" si="3"/>
        <v>25558199</v>
      </c>
      <c r="Y11" s="364">
        <f t="shared" si="3"/>
        <v>-25017036</v>
      </c>
      <c r="Z11" s="365">
        <f>+IF(X11&lt;&gt;0,+(Y11/X11)*100,0)</f>
        <v>-97.88262467163669</v>
      </c>
      <c r="AA11" s="366">
        <f t="shared" si="3"/>
        <v>25558199</v>
      </c>
    </row>
    <row r="12" spans="1:27" ht="13.5">
      <c r="A12" s="291" t="s">
        <v>232</v>
      </c>
      <c r="B12" s="136"/>
      <c r="C12" s="60">
        <v>3072267</v>
      </c>
      <c r="D12" s="340"/>
      <c r="E12" s="60">
        <v>19489557</v>
      </c>
      <c r="F12" s="59">
        <v>25558199</v>
      </c>
      <c r="G12" s="59">
        <v>59737</v>
      </c>
      <c r="H12" s="60"/>
      <c r="I12" s="60"/>
      <c r="J12" s="59">
        <v>59737</v>
      </c>
      <c r="K12" s="59"/>
      <c r="L12" s="60"/>
      <c r="M12" s="60"/>
      <c r="N12" s="59"/>
      <c r="O12" s="59"/>
      <c r="P12" s="60">
        <v>39808</v>
      </c>
      <c r="Q12" s="60">
        <v>441618</v>
      </c>
      <c r="R12" s="59">
        <v>481426</v>
      </c>
      <c r="S12" s="59"/>
      <c r="T12" s="60"/>
      <c r="U12" s="60"/>
      <c r="V12" s="59"/>
      <c r="W12" s="59">
        <v>541163</v>
      </c>
      <c r="X12" s="60">
        <v>25558199</v>
      </c>
      <c r="Y12" s="59">
        <v>-25017036</v>
      </c>
      <c r="Z12" s="61">
        <v>-97.88</v>
      </c>
      <c r="AA12" s="62">
        <v>25558199</v>
      </c>
    </row>
    <row r="13" spans="1:27" ht="13.5">
      <c r="A13" s="361" t="s">
        <v>208</v>
      </c>
      <c r="B13" s="136"/>
      <c r="C13" s="275">
        <f>+C14</f>
        <v>2750370</v>
      </c>
      <c r="D13" s="341">
        <f aca="true" t="shared" si="4" ref="D13:AA13">+D14</f>
        <v>0</v>
      </c>
      <c r="E13" s="275">
        <f t="shared" si="4"/>
        <v>15567152</v>
      </c>
      <c r="F13" s="342">
        <f t="shared" si="4"/>
        <v>10983371</v>
      </c>
      <c r="G13" s="342">
        <f t="shared" si="4"/>
        <v>6236</v>
      </c>
      <c r="H13" s="275">
        <f t="shared" si="4"/>
        <v>55246</v>
      </c>
      <c r="I13" s="275">
        <f t="shared" si="4"/>
        <v>145390</v>
      </c>
      <c r="J13" s="342">
        <f t="shared" si="4"/>
        <v>206872</v>
      </c>
      <c r="K13" s="342">
        <f t="shared" si="4"/>
        <v>36375</v>
      </c>
      <c r="L13" s="275">
        <f t="shared" si="4"/>
        <v>300235</v>
      </c>
      <c r="M13" s="275">
        <f t="shared" si="4"/>
        <v>22603</v>
      </c>
      <c r="N13" s="342">
        <f t="shared" si="4"/>
        <v>359213</v>
      </c>
      <c r="O13" s="342">
        <f t="shared" si="4"/>
        <v>27733</v>
      </c>
      <c r="P13" s="275">
        <f t="shared" si="4"/>
        <v>89829</v>
      </c>
      <c r="Q13" s="275">
        <f t="shared" si="4"/>
        <v>36537</v>
      </c>
      <c r="R13" s="342">
        <f t="shared" si="4"/>
        <v>154099</v>
      </c>
      <c r="S13" s="342">
        <f t="shared" si="4"/>
        <v>225807</v>
      </c>
      <c r="T13" s="275">
        <f t="shared" si="4"/>
        <v>113127</v>
      </c>
      <c r="U13" s="275">
        <f t="shared" si="4"/>
        <v>0</v>
      </c>
      <c r="V13" s="342">
        <f t="shared" si="4"/>
        <v>338934</v>
      </c>
      <c r="W13" s="342">
        <f t="shared" si="4"/>
        <v>1059118</v>
      </c>
      <c r="X13" s="275">
        <f t="shared" si="4"/>
        <v>10983371</v>
      </c>
      <c r="Y13" s="342">
        <f t="shared" si="4"/>
        <v>-9924253</v>
      </c>
      <c r="Z13" s="335">
        <f>+IF(X13&lt;&gt;0,+(Y13/X13)*100,0)</f>
        <v>-90.35707707588135</v>
      </c>
      <c r="AA13" s="273">
        <f t="shared" si="4"/>
        <v>10983371</v>
      </c>
    </row>
    <row r="14" spans="1:27" ht="13.5">
      <c r="A14" s="291" t="s">
        <v>233</v>
      </c>
      <c r="B14" s="136"/>
      <c r="C14" s="60">
        <v>2750370</v>
      </c>
      <c r="D14" s="340"/>
      <c r="E14" s="60">
        <v>15567152</v>
      </c>
      <c r="F14" s="59">
        <v>10983371</v>
      </c>
      <c r="G14" s="59">
        <v>6236</v>
      </c>
      <c r="H14" s="60">
        <v>55246</v>
      </c>
      <c r="I14" s="60">
        <v>145390</v>
      </c>
      <c r="J14" s="59">
        <v>206872</v>
      </c>
      <c r="K14" s="59">
        <v>36375</v>
      </c>
      <c r="L14" s="60">
        <v>300235</v>
      </c>
      <c r="M14" s="60">
        <v>22603</v>
      </c>
      <c r="N14" s="59">
        <v>359213</v>
      </c>
      <c r="O14" s="59">
        <v>27733</v>
      </c>
      <c r="P14" s="60">
        <v>89829</v>
      </c>
      <c r="Q14" s="60">
        <v>36537</v>
      </c>
      <c r="R14" s="59">
        <v>154099</v>
      </c>
      <c r="S14" s="59">
        <v>225807</v>
      </c>
      <c r="T14" s="60">
        <v>113127</v>
      </c>
      <c r="U14" s="60"/>
      <c r="V14" s="59">
        <v>338934</v>
      </c>
      <c r="W14" s="59">
        <v>1059118</v>
      </c>
      <c r="X14" s="60">
        <v>10983371</v>
      </c>
      <c r="Y14" s="59">
        <v>-9924253</v>
      </c>
      <c r="Z14" s="61">
        <v>-90.36</v>
      </c>
      <c r="AA14" s="62">
        <v>10983371</v>
      </c>
    </row>
    <row r="15" spans="1:27" ht="13.5">
      <c r="A15" s="361" t="s">
        <v>209</v>
      </c>
      <c r="B15" s="136"/>
      <c r="C15" s="60">
        <f aca="true" t="shared" si="5" ref="C15:Y15">SUM(C16:C20)</f>
        <v>1577464</v>
      </c>
      <c r="D15" s="340">
        <f t="shared" si="5"/>
        <v>0</v>
      </c>
      <c r="E15" s="60">
        <f t="shared" si="5"/>
        <v>2773113</v>
      </c>
      <c r="F15" s="59">
        <f t="shared" si="5"/>
        <v>2773113</v>
      </c>
      <c r="G15" s="59">
        <f t="shared" si="5"/>
        <v>96836</v>
      </c>
      <c r="H15" s="60">
        <f t="shared" si="5"/>
        <v>100031</v>
      </c>
      <c r="I15" s="60">
        <f t="shared" si="5"/>
        <v>98801</v>
      </c>
      <c r="J15" s="59">
        <f t="shared" si="5"/>
        <v>295668</v>
      </c>
      <c r="K15" s="59">
        <f t="shared" si="5"/>
        <v>108707</v>
      </c>
      <c r="L15" s="60">
        <f t="shared" si="5"/>
        <v>101283</v>
      </c>
      <c r="M15" s="60">
        <f t="shared" si="5"/>
        <v>101016</v>
      </c>
      <c r="N15" s="59">
        <f t="shared" si="5"/>
        <v>311006</v>
      </c>
      <c r="O15" s="59">
        <f t="shared" si="5"/>
        <v>171583</v>
      </c>
      <c r="P15" s="60">
        <f t="shared" si="5"/>
        <v>103350</v>
      </c>
      <c r="Q15" s="60">
        <f t="shared" si="5"/>
        <v>100473</v>
      </c>
      <c r="R15" s="59">
        <f t="shared" si="5"/>
        <v>375406</v>
      </c>
      <c r="S15" s="59">
        <f t="shared" si="5"/>
        <v>117148</v>
      </c>
      <c r="T15" s="60">
        <f t="shared" si="5"/>
        <v>101536</v>
      </c>
      <c r="U15" s="60">
        <f t="shared" si="5"/>
        <v>102244</v>
      </c>
      <c r="V15" s="59">
        <f t="shared" si="5"/>
        <v>320928</v>
      </c>
      <c r="W15" s="59">
        <f t="shared" si="5"/>
        <v>1303008</v>
      </c>
      <c r="X15" s="60">
        <f t="shared" si="5"/>
        <v>2773113</v>
      </c>
      <c r="Y15" s="59">
        <f t="shared" si="5"/>
        <v>-1470105</v>
      </c>
      <c r="Z15" s="61">
        <f>+IF(X15&lt;&gt;0,+(Y15/X15)*100,0)</f>
        <v>-53.0128054644726</v>
      </c>
      <c r="AA15" s="62">
        <f>SUM(AA16:AA20)</f>
        <v>2773113</v>
      </c>
    </row>
    <row r="16" spans="1:27" ht="13.5">
      <c r="A16" s="291" t="s">
        <v>234</v>
      </c>
      <c r="B16" s="300"/>
      <c r="C16" s="60">
        <v>262787</v>
      </c>
      <c r="D16" s="340"/>
      <c r="E16" s="60">
        <v>2773113</v>
      </c>
      <c r="F16" s="59">
        <v>2773113</v>
      </c>
      <c r="G16" s="59"/>
      <c r="H16" s="60"/>
      <c r="I16" s="60"/>
      <c r="J16" s="59"/>
      <c r="K16" s="59"/>
      <c r="L16" s="60"/>
      <c r="M16" s="60"/>
      <c r="N16" s="59"/>
      <c r="O16" s="59">
        <v>73113</v>
      </c>
      <c r="P16" s="60"/>
      <c r="Q16" s="60"/>
      <c r="R16" s="59">
        <v>73113</v>
      </c>
      <c r="S16" s="59"/>
      <c r="T16" s="60"/>
      <c r="U16" s="60"/>
      <c r="V16" s="59"/>
      <c r="W16" s="59">
        <v>73113</v>
      </c>
      <c r="X16" s="60">
        <v>2773113</v>
      </c>
      <c r="Y16" s="59">
        <v>-2700000</v>
      </c>
      <c r="Z16" s="61">
        <v>-97.36</v>
      </c>
      <c r="AA16" s="62">
        <v>2773113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1314677</v>
      </c>
      <c r="D20" s="340"/>
      <c r="E20" s="60"/>
      <c r="F20" s="59"/>
      <c r="G20" s="59">
        <v>96836</v>
      </c>
      <c r="H20" s="60">
        <v>100031</v>
      </c>
      <c r="I20" s="60">
        <v>98801</v>
      </c>
      <c r="J20" s="59">
        <v>295668</v>
      </c>
      <c r="K20" s="59">
        <v>108707</v>
      </c>
      <c r="L20" s="60">
        <v>101283</v>
      </c>
      <c r="M20" s="60">
        <v>101016</v>
      </c>
      <c r="N20" s="59">
        <v>311006</v>
      </c>
      <c r="O20" s="59">
        <v>98470</v>
      </c>
      <c r="P20" s="60">
        <v>103350</v>
      </c>
      <c r="Q20" s="60">
        <v>100473</v>
      </c>
      <c r="R20" s="59">
        <v>302293</v>
      </c>
      <c r="S20" s="59">
        <v>117148</v>
      </c>
      <c r="T20" s="60">
        <v>101536</v>
      </c>
      <c r="U20" s="60">
        <v>102244</v>
      </c>
      <c r="V20" s="59">
        <v>320928</v>
      </c>
      <c r="W20" s="59">
        <v>1229895</v>
      </c>
      <c r="X20" s="60"/>
      <c r="Y20" s="59">
        <v>1229895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6062016</v>
      </c>
      <c r="D22" s="344">
        <f t="shared" si="6"/>
        <v>0</v>
      </c>
      <c r="E22" s="343">
        <f t="shared" si="6"/>
        <v>12993914</v>
      </c>
      <c r="F22" s="345">
        <f t="shared" si="6"/>
        <v>8127857</v>
      </c>
      <c r="G22" s="345">
        <f t="shared" si="6"/>
        <v>630901</v>
      </c>
      <c r="H22" s="343">
        <f t="shared" si="6"/>
        <v>662193</v>
      </c>
      <c r="I22" s="343">
        <f t="shared" si="6"/>
        <v>115380</v>
      </c>
      <c r="J22" s="345">
        <f t="shared" si="6"/>
        <v>1408474</v>
      </c>
      <c r="K22" s="345">
        <f t="shared" si="6"/>
        <v>0</v>
      </c>
      <c r="L22" s="343">
        <f t="shared" si="6"/>
        <v>238999</v>
      </c>
      <c r="M22" s="343">
        <f t="shared" si="6"/>
        <v>877538</v>
      </c>
      <c r="N22" s="345">
        <f t="shared" si="6"/>
        <v>1116537</v>
      </c>
      <c r="O22" s="345">
        <f t="shared" si="6"/>
        <v>211133</v>
      </c>
      <c r="P22" s="343">
        <f t="shared" si="6"/>
        <v>0</v>
      </c>
      <c r="Q22" s="343">
        <f t="shared" si="6"/>
        <v>0</v>
      </c>
      <c r="R22" s="345">
        <f t="shared" si="6"/>
        <v>211133</v>
      </c>
      <c r="S22" s="345">
        <f t="shared" si="6"/>
        <v>787140</v>
      </c>
      <c r="T22" s="343">
        <f t="shared" si="6"/>
        <v>1241110</v>
      </c>
      <c r="U22" s="343">
        <f t="shared" si="6"/>
        <v>2023687</v>
      </c>
      <c r="V22" s="345">
        <f t="shared" si="6"/>
        <v>4051937</v>
      </c>
      <c r="W22" s="345">
        <f t="shared" si="6"/>
        <v>6788081</v>
      </c>
      <c r="X22" s="343">
        <f t="shared" si="6"/>
        <v>8127857</v>
      </c>
      <c r="Y22" s="345">
        <f t="shared" si="6"/>
        <v>-1339776</v>
      </c>
      <c r="Z22" s="336">
        <f>+IF(X22&lt;&gt;0,+(Y22/X22)*100,0)</f>
        <v>-16.483754573930128</v>
      </c>
      <c r="AA22" s="350">
        <f>SUM(AA23:AA32)</f>
        <v>8127857</v>
      </c>
    </row>
    <row r="23" spans="1:27" ht="13.5">
      <c r="A23" s="361" t="s">
        <v>237</v>
      </c>
      <c r="B23" s="142"/>
      <c r="C23" s="60"/>
      <c r="D23" s="340"/>
      <c r="E23" s="60">
        <v>6084323</v>
      </c>
      <c r="F23" s="59">
        <v>4007754</v>
      </c>
      <c r="G23" s="59"/>
      <c r="H23" s="60">
        <v>256923</v>
      </c>
      <c r="I23" s="60">
        <v>115380</v>
      </c>
      <c r="J23" s="59">
        <v>372303</v>
      </c>
      <c r="K23" s="59"/>
      <c r="L23" s="60"/>
      <c r="M23" s="60"/>
      <c r="N23" s="59"/>
      <c r="O23" s="59"/>
      <c r="P23" s="60"/>
      <c r="Q23" s="60"/>
      <c r="R23" s="59"/>
      <c r="S23" s="59"/>
      <c r="T23" s="60">
        <v>500000</v>
      </c>
      <c r="U23" s="60">
        <v>1197301</v>
      </c>
      <c r="V23" s="59">
        <v>1697301</v>
      </c>
      <c r="W23" s="59">
        <v>2069604</v>
      </c>
      <c r="X23" s="60">
        <v>4007754</v>
      </c>
      <c r="Y23" s="59">
        <v>-1938150</v>
      </c>
      <c r="Z23" s="61">
        <v>-48.36</v>
      </c>
      <c r="AA23" s="62">
        <v>4007754</v>
      </c>
    </row>
    <row r="24" spans="1:27" ht="13.5">
      <c r="A24" s="361" t="s">
        <v>238</v>
      </c>
      <c r="B24" s="142"/>
      <c r="C24" s="60">
        <v>6062016</v>
      </c>
      <c r="D24" s="340"/>
      <c r="E24" s="60">
        <v>6909591</v>
      </c>
      <c r="F24" s="59"/>
      <c r="G24" s="59">
        <v>400140</v>
      </c>
      <c r="H24" s="60">
        <v>405270</v>
      </c>
      <c r="I24" s="60"/>
      <c r="J24" s="59">
        <v>805410</v>
      </c>
      <c r="K24" s="59"/>
      <c r="L24" s="60">
        <v>238999</v>
      </c>
      <c r="M24" s="60">
        <v>877538</v>
      </c>
      <c r="N24" s="59">
        <v>1116537</v>
      </c>
      <c r="O24" s="59">
        <v>211133</v>
      </c>
      <c r="P24" s="60"/>
      <c r="Q24" s="60"/>
      <c r="R24" s="59">
        <v>211133</v>
      </c>
      <c r="S24" s="59">
        <v>787140</v>
      </c>
      <c r="T24" s="60">
        <v>241110</v>
      </c>
      <c r="U24" s="60">
        <v>263880</v>
      </c>
      <c r="V24" s="59">
        <v>1292130</v>
      </c>
      <c r="W24" s="59">
        <v>3425210</v>
      </c>
      <c r="X24" s="60"/>
      <c r="Y24" s="59">
        <v>3425210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>
        <v>4120103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4120103</v>
      </c>
      <c r="Y27" s="59">
        <v>-4120103</v>
      </c>
      <c r="Z27" s="61">
        <v>-100</v>
      </c>
      <c r="AA27" s="62">
        <v>4120103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230761</v>
      </c>
      <c r="H32" s="60"/>
      <c r="I32" s="60"/>
      <c r="J32" s="59">
        <v>230761</v>
      </c>
      <c r="K32" s="59"/>
      <c r="L32" s="60"/>
      <c r="M32" s="60"/>
      <c r="N32" s="59"/>
      <c r="O32" s="59"/>
      <c r="P32" s="60"/>
      <c r="Q32" s="60"/>
      <c r="R32" s="59"/>
      <c r="S32" s="59"/>
      <c r="T32" s="60">
        <v>500000</v>
      </c>
      <c r="U32" s="60">
        <v>562506</v>
      </c>
      <c r="V32" s="59">
        <v>1062506</v>
      </c>
      <c r="W32" s="59">
        <v>1293267</v>
      </c>
      <c r="X32" s="60"/>
      <c r="Y32" s="59">
        <v>1293267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24412401</v>
      </c>
      <c r="D40" s="344">
        <f t="shared" si="9"/>
        <v>0</v>
      </c>
      <c r="E40" s="343">
        <f t="shared" si="9"/>
        <v>1224000</v>
      </c>
      <c r="F40" s="345">
        <f t="shared" si="9"/>
        <v>1304000</v>
      </c>
      <c r="G40" s="345">
        <f t="shared" si="9"/>
        <v>97674</v>
      </c>
      <c r="H40" s="343">
        <f t="shared" si="9"/>
        <v>122928</v>
      </c>
      <c r="I40" s="343">
        <f t="shared" si="9"/>
        <v>98438</v>
      </c>
      <c r="J40" s="345">
        <f t="shared" si="9"/>
        <v>319040</v>
      </c>
      <c r="K40" s="345">
        <f t="shared" si="9"/>
        <v>153198</v>
      </c>
      <c r="L40" s="343">
        <f t="shared" si="9"/>
        <v>5556</v>
      </c>
      <c r="M40" s="343">
        <f t="shared" si="9"/>
        <v>491419</v>
      </c>
      <c r="N40" s="345">
        <f t="shared" si="9"/>
        <v>650173</v>
      </c>
      <c r="O40" s="345">
        <f t="shared" si="9"/>
        <v>118305</v>
      </c>
      <c r="P40" s="343">
        <f t="shared" si="9"/>
        <v>76332</v>
      </c>
      <c r="Q40" s="343">
        <f t="shared" si="9"/>
        <v>188961</v>
      </c>
      <c r="R40" s="345">
        <f t="shared" si="9"/>
        <v>383598</v>
      </c>
      <c r="S40" s="345">
        <f t="shared" si="9"/>
        <v>106811</v>
      </c>
      <c r="T40" s="343">
        <f t="shared" si="9"/>
        <v>173209</v>
      </c>
      <c r="U40" s="343">
        <f t="shared" si="9"/>
        <v>251140</v>
      </c>
      <c r="V40" s="345">
        <f t="shared" si="9"/>
        <v>531160</v>
      </c>
      <c r="W40" s="345">
        <f t="shared" si="9"/>
        <v>1883971</v>
      </c>
      <c r="X40" s="343">
        <f t="shared" si="9"/>
        <v>1304000</v>
      </c>
      <c r="Y40" s="345">
        <f t="shared" si="9"/>
        <v>579971</v>
      </c>
      <c r="Z40" s="336">
        <f>+IF(X40&lt;&gt;0,+(Y40/X40)*100,0)</f>
        <v>44.476303680981594</v>
      </c>
      <c r="AA40" s="350">
        <f>SUM(AA41:AA49)</f>
        <v>1304000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24412401</v>
      </c>
      <c r="D43" s="369"/>
      <c r="E43" s="305"/>
      <c r="F43" s="370">
        <v>150000</v>
      </c>
      <c r="G43" s="370"/>
      <c r="H43" s="305">
        <v>79646</v>
      </c>
      <c r="I43" s="305">
        <v>76793</v>
      </c>
      <c r="J43" s="370">
        <v>156439</v>
      </c>
      <c r="K43" s="370">
        <v>153198</v>
      </c>
      <c r="L43" s="305"/>
      <c r="M43" s="305">
        <v>248405</v>
      </c>
      <c r="N43" s="370">
        <v>401603</v>
      </c>
      <c r="O43" s="370">
        <v>30000</v>
      </c>
      <c r="P43" s="305">
        <v>76332</v>
      </c>
      <c r="Q43" s="305">
        <v>5500</v>
      </c>
      <c r="R43" s="370">
        <v>111832</v>
      </c>
      <c r="S43" s="370">
        <v>79779</v>
      </c>
      <c r="T43" s="305">
        <v>173209</v>
      </c>
      <c r="U43" s="305">
        <v>251140</v>
      </c>
      <c r="V43" s="370">
        <v>504128</v>
      </c>
      <c r="W43" s="370">
        <v>1174002</v>
      </c>
      <c r="X43" s="305">
        <v>150000</v>
      </c>
      <c r="Y43" s="370">
        <v>1024002</v>
      </c>
      <c r="Z43" s="371">
        <v>682.67</v>
      </c>
      <c r="AA43" s="303">
        <v>150000</v>
      </c>
    </row>
    <row r="44" spans="1:27" ht="13.5">
      <c r="A44" s="361" t="s">
        <v>251</v>
      </c>
      <c r="B44" s="136"/>
      <c r="C44" s="60"/>
      <c r="D44" s="368"/>
      <c r="E44" s="54">
        <v>1224000</v>
      </c>
      <c r="F44" s="53">
        <v>1154000</v>
      </c>
      <c r="G44" s="53">
        <v>97674</v>
      </c>
      <c r="H44" s="54">
        <v>43282</v>
      </c>
      <c r="I44" s="54">
        <v>21645</v>
      </c>
      <c r="J44" s="53">
        <v>162601</v>
      </c>
      <c r="K44" s="53"/>
      <c r="L44" s="54">
        <v>5556</v>
      </c>
      <c r="M44" s="54">
        <v>243014</v>
      </c>
      <c r="N44" s="53">
        <v>248570</v>
      </c>
      <c r="O44" s="53">
        <v>88305</v>
      </c>
      <c r="P44" s="54"/>
      <c r="Q44" s="54">
        <v>183461</v>
      </c>
      <c r="R44" s="53">
        <v>271766</v>
      </c>
      <c r="S44" s="53">
        <v>27032</v>
      </c>
      <c r="T44" s="54"/>
      <c r="U44" s="54"/>
      <c r="V44" s="53">
        <v>27032</v>
      </c>
      <c r="W44" s="53">
        <v>709969</v>
      </c>
      <c r="X44" s="54">
        <v>1154000</v>
      </c>
      <c r="Y44" s="53">
        <v>-444031</v>
      </c>
      <c r="Z44" s="94">
        <v>-38.48</v>
      </c>
      <c r="AA44" s="95">
        <v>1154000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50984400</v>
      </c>
      <c r="D60" s="346">
        <f t="shared" si="14"/>
        <v>0</v>
      </c>
      <c r="E60" s="219">
        <f t="shared" si="14"/>
        <v>67597000</v>
      </c>
      <c r="F60" s="264">
        <f t="shared" si="14"/>
        <v>67767000</v>
      </c>
      <c r="G60" s="264">
        <f t="shared" si="14"/>
        <v>3869321</v>
      </c>
      <c r="H60" s="219">
        <f t="shared" si="14"/>
        <v>2451555</v>
      </c>
      <c r="I60" s="219">
        <f t="shared" si="14"/>
        <v>498764</v>
      </c>
      <c r="J60" s="264">
        <f t="shared" si="14"/>
        <v>6819640</v>
      </c>
      <c r="K60" s="264">
        <f t="shared" si="14"/>
        <v>3095053</v>
      </c>
      <c r="L60" s="219">
        <f t="shared" si="14"/>
        <v>2706130</v>
      </c>
      <c r="M60" s="219">
        <f t="shared" si="14"/>
        <v>2182562</v>
      </c>
      <c r="N60" s="264">
        <f t="shared" si="14"/>
        <v>7983745</v>
      </c>
      <c r="O60" s="264">
        <f t="shared" si="14"/>
        <v>1156294</v>
      </c>
      <c r="P60" s="219">
        <f t="shared" si="14"/>
        <v>1600349</v>
      </c>
      <c r="Q60" s="219">
        <f t="shared" si="14"/>
        <v>1835521</v>
      </c>
      <c r="R60" s="264">
        <f t="shared" si="14"/>
        <v>4592164</v>
      </c>
      <c r="S60" s="264">
        <f t="shared" si="14"/>
        <v>2617520</v>
      </c>
      <c r="T60" s="219">
        <f t="shared" si="14"/>
        <v>2628982</v>
      </c>
      <c r="U60" s="219">
        <f t="shared" si="14"/>
        <v>3388086</v>
      </c>
      <c r="V60" s="264">
        <f t="shared" si="14"/>
        <v>8634588</v>
      </c>
      <c r="W60" s="264">
        <f t="shared" si="14"/>
        <v>28030137</v>
      </c>
      <c r="X60" s="219">
        <f t="shared" si="14"/>
        <v>67767000</v>
      </c>
      <c r="Y60" s="264">
        <f t="shared" si="14"/>
        <v>-39736863</v>
      </c>
      <c r="Z60" s="337">
        <f>+IF(X60&lt;&gt;0,+(Y60/X60)*100,0)</f>
        <v>-58.637482845632825</v>
      </c>
      <c r="AA60" s="232">
        <f>+AA57+AA54+AA51+AA40+AA37+AA34+AA22+AA5</f>
        <v>67767000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2016-08-05T13:33:23Z</dcterms:created>
  <dcterms:modified xsi:type="dcterms:W3CDTF">2016-08-05T13:33:29Z</dcterms:modified>
  <cp:category/>
  <cp:version/>
  <cp:contentType/>
  <cp:contentStatus/>
</cp:coreProperties>
</file>