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<sst xmlns="http://schemas.openxmlformats.org/spreadsheetml/2006/main" count="857" uniqueCount="303">
  <si>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Metsimaholo(FS204)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</si>
  <si>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</si>
  <si>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</si>
  <si>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</si>
  <si>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</si>
  <si>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</si>
  <si>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</si>
  <si>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</si>
  <si>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</si>
  <si>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</si>
  <si>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</si>
  <si>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</si>
  <si>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</si>
  <si>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</si>
  <si>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</si>
  <si>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</si>
  <si>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</si>
  <si>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</si>
  <si>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</si>
  <si>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</si>
  <si>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</si>
  <si>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</si>
  <si>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</si>
  <si>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</si>
  <si>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</si>
  <si>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</si>
  <si>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</si>
  <si>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</si>
  <si>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</si>
  <si>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</si>
  <si>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</si>
  <si>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</si>
  <si>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</si>
  <si>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</si>
  <si>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</si>
  <si>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</si>
  <si>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</si>
  <si>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</si>
  <si>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</si>
  <si>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</si>
  <si>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</si>
  <si>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</si>
  <si>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</si>
  <si>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</si>
  <si>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</si>
  <si>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</si>
  <si>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</si>
  <si>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</si>
  <si>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</si>
  <si>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</si>
  <si>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</si>
  <si>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</si>
  <si>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</si>
  <si>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</si>
  <si>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</si>
  <si>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</si>
  <si>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</si>
  <si>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</si>
  <si>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</si>
  <si>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</si>
  <si>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</si>
  <si>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</si>
  <si>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</si>
  <si>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</si>
  <si>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</si>
  <si>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</si>
  <si>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</si>
  <si>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</si>
  <si>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</si>
  <si>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</si>
  <si>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Metsimaholo(FS204)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</si>
  <si>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</si>
  <si>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</si>
  <si>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</si>
  <si>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</si>
  <si>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</si>
  <si>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</si>
  <si>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</si>
  <si>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</si>
  <si>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</si>
  <si>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</si>
  <si>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</si>
  <si>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</si>
  <si>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</si>
  <si>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</si>
  <si>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</si>
  <si>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</si>
  <si>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</si>
  <si>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</si>
  <si>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</si>
  <si>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</si>
  <si>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</si>
  <si>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</si>
  <si>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</si>
  <si>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</si>
  <si>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</si>
  <si>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</si>
  <si>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</si>
  <si>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</si>
  <si>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</si>
  <si>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Metsimaholo(FS204)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</si>
  <si>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</si>
  <si>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</si>
  <si>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</si>
  <si>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</si>
  <si>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</si>
  <si>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</si>
  <si>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</si>
  <si>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</si>
  <si>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</si>
  <si>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</si>
  <si>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</si>
  <si>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</si>
  <si>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</si>
  <si>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</si>
  <si>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</si>
  <si>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</si>
  <si>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</si>
  <si>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</si>
  <si>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</si>
  <si>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</si>
  <si>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</si>
  <si>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</si>
  <si>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</si>
  <si>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</si>
  <si>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</si>
  <si>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</si>
  <si>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</si>
  <si>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</si>
  <si>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Metsimaholo(FS204)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</si>
  <si>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</si>
  <si>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</si>
  <si>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</si>
  <si>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</si>
  <si>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</si>
  <si>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</si>
  <si>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</si>
  <si>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</si>
  <si>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</si>
  <si>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</si>
  <si>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Metsimaholo(FS204)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</si>
  <si>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</si>
  <si>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</si>
  <si>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</si>
  <si>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</si>
  <si>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</si>
  <si>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</si>
  <si>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</si>
  <si>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</si>
  <si>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</si>
  <si>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</si>
  <si>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</si>
  <si>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</si>
  <si>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</si>
  <si>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</si>
  <si>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</si>
  <si>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</si>
  <si>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</si>
  <si>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</si>
  <si>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</si>
  <si>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</si>
  <si>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</si>
  <si>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</si>
  <si>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</si>
  <si>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</si>
  <si>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</si>
  <si>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</si>
  <si>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</si>
  <si>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</si>
  <si>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</si>
  <si>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</si>
  <si>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</si>
  <si>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</si>
  <si>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</si>
  <si>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Metsimaholo(FS204)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</si>
  <si>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</si>
  <si>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</si>
  <si>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</si>
  <si>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</si>
  <si>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</si>
  <si>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</si>
  <si>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</si>
  <si>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</si>
  <si>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</si>
  <si>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</si>
  <si>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</si>
  <si>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</si>
  <si>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</si>
  <si>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</si>
  <si>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</si>
  <si>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</si>
  <si>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</si>
  <si>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</si>
  <si>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</si>
  <si>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</si>
  <si>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</si>
  <si>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</si>
  <si>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</si>
  <si>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</si>
  <si>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</si>
  <si>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</si>
  <si>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</si>
  <si>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Metsimaholo(FS204)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</si>
  <si>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</si>
  <si>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</si>
  <si>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</si>
  <si>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</si>
  <si>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</si>
  <si>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</si>
  <si>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</si>
  <si>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</si>
  <si>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</si>
  <si>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</si>
  <si>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</si>
  <si>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</si>
  <si>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</si>
  <si>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</si>
  <si>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</si>
  <si>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</si>
  <si>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</si>
  <si>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</si>
  <si>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</si>
  <si>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</si>
  <si>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</si>
  <si>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</si>
  <si>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</si>
  <si>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</si>
  <si>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Metsimaholo(FS204)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</si>
  <si>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</si>
  <si>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</si>
  <si>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</si>
  <si>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</si>
  <si>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</si>
  <si>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</si>
  <si>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</si>
  <si>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</si>
  <si>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</si>
  <si>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</si>
  <si>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</si>
  <si>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</si>
  <si>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</si>
  <si>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</si>
  <si>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</si>
  <si>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</si>
  <si>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</si>
  <si>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</si>
  <si>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</si>
  <si>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</si>
  <si>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</si>
  <si>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</si>
  <si>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</si>
  <si>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</si>
  <si>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</si>
  <si>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</si>
  <si>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</si>
  <si>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</si>
  <si>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</si>
  <si>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</si>
  <si>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</si>
  <si>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</si>
  <si>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</si>
  <si>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</si>
  <si>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</si>
  <si>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Metsimaholo(FS204)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</si>
  <si>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</si>
  <si>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</si>
  <si>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Free State: Metsimaholo(FS204)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</si>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</sst>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111299074</v>
      </c>
      <c r="C5" s="19">
        <v>0</v>
      </c>
      <c r="D5" s="59">
        <v>107385600</v>
      </c>
      <c r="E5" s="60">
        <v>110939990</v>
      </c>
      <c r="F5" s="60">
        <v>18766914</v>
      </c>
      <c r="G5" s="60">
        <v>9404522</v>
      </c>
      <c r="H5" s="60">
        <v>9312009</v>
      </c>
      <c r="I5" s="60">
        <v>37483445</v>
      </c>
      <c r="J5" s="60">
        <v>9403145</v>
      </c>
      <c r="K5" s="60">
        <v>9230676</v>
      </c>
      <c r="L5" s="60">
        <v>9234414</v>
      </c>
      <c r="M5" s="60">
        <v>27868235</v>
      </c>
      <c r="N5" s="60">
        <v>6923348</v>
      </c>
      <c r="O5" s="60">
        <v>9284302</v>
      </c>
      <c r="P5" s="60">
        <v>9278804</v>
      </c>
      <c r="Q5" s="60">
        <v>25486454</v>
      </c>
      <c r="R5" s="60">
        <v>9277929</v>
      </c>
      <c r="S5" s="60">
        <v>9279621</v>
      </c>
      <c r="T5" s="60">
        <v>9285979</v>
      </c>
      <c r="U5" s="60">
        <v>27843529</v>
      </c>
      <c r="V5" s="60">
        <v>118681663</v>
      </c>
      <c r="W5" s="60">
        <v>107385600</v>
      </c>
      <c r="X5" s="60">
        <v>11296063</v>
      </c>
      <c r="Y5" s="61">
        <v>10.52</v>
      </c>
      <c r="Z5" s="62">
        <v>110939990</v>
      </c>
    </row>
    <row r="6" spans="1:26" ht="13.5">
      <c r="A6" s="58" t="s">
        <v>32</v>
      </c>
      <c r="B6" s="19">
        <v>487712144</v>
      </c>
      <c r="C6" s="19">
        <v>0</v>
      </c>
      <c r="D6" s="59">
        <v>618470720</v>
      </c>
      <c r="E6" s="60">
        <v>610042040</v>
      </c>
      <c r="F6" s="60">
        <v>44461365</v>
      </c>
      <c r="G6" s="60">
        <v>45561167</v>
      </c>
      <c r="H6" s="60">
        <v>40122368</v>
      </c>
      <c r="I6" s="60">
        <v>130144900</v>
      </c>
      <c r="J6" s="60">
        <v>47629948</v>
      </c>
      <c r="K6" s="60">
        <v>35470753</v>
      </c>
      <c r="L6" s="60">
        <v>48596412</v>
      </c>
      <c r="M6" s="60">
        <v>131697113</v>
      </c>
      <c r="N6" s="60">
        <v>57961976</v>
      </c>
      <c r="O6" s="60">
        <v>66010587</v>
      </c>
      <c r="P6" s="60">
        <v>10460065</v>
      </c>
      <c r="Q6" s="60">
        <v>134432628</v>
      </c>
      <c r="R6" s="60">
        <v>44606074</v>
      </c>
      <c r="S6" s="60">
        <v>39154454</v>
      </c>
      <c r="T6" s="60">
        <v>26877749</v>
      </c>
      <c r="U6" s="60">
        <v>110638277</v>
      </c>
      <c r="V6" s="60">
        <v>506912918</v>
      </c>
      <c r="W6" s="60">
        <v>618471020</v>
      </c>
      <c r="X6" s="60">
        <v>-111558102</v>
      </c>
      <c r="Y6" s="61">
        <v>-18.04</v>
      </c>
      <c r="Z6" s="62">
        <v>610042040</v>
      </c>
    </row>
    <row r="7" spans="1:26" ht="13.5">
      <c r="A7" s="58" t="s">
        <v>33</v>
      </c>
      <c r="B7" s="19">
        <v>2167164</v>
      </c>
      <c r="C7" s="19">
        <v>0</v>
      </c>
      <c r="D7" s="59">
        <v>2000000</v>
      </c>
      <c r="E7" s="60">
        <v>2560000</v>
      </c>
      <c r="F7" s="60">
        <v>217356</v>
      </c>
      <c r="G7" s="60">
        <v>513025</v>
      </c>
      <c r="H7" s="60">
        <v>162102</v>
      </c>
      <c r="I7" s="60">
        <v>892483</v>
      </c>
      <c r="J7" s="60">
        <v>171976</v>
      </c>
      <c r="K7" s="60">
        <v>191062</v>
      </c>
      <c r="L7" s="60">
        <v>106397</v>
      </c>
      <c r="M7" s="60">
        <v>469435</v>
      </c>
      <c r="N7" s="60">
        <v>238545</v>
      </c>
      <c r="O7" s="60">
        <v>35247</v>
      </c>
      <c r="P7" s="60">
        <v>146659</v>
      </c>
      <c r="Q7" s="60">
        <v>420451</v>
      </c>
      <c r="R7" s="60">
        <v>0</v>
      </c>
      <c r="S7" s="60">
        <v>577138</v>
      </c>
      <c r="T7" s="60">
        <v>102161</v>
      </c>
      <c r="U7" s="60">
        <v>679299</v>
      </c>
      <c r="V7" s="60">
        <v>2461668</v>
      </c>
      <c r="W7" s="60">
        <v>2000000</v>
      </c>
      <c r="X7" s="60">
        <v>461668</v>
      </c>
      <c r="Y7" s="61">
        <v>23.08</v>
      </c>
      <c r="Z7" s="62">
        <v>2560000</v>
      </c>
    </row>
    <row r="8" spans="1:26" ht="13.5">
      <c r="A8" s="58" t="s">
        <v>34</v>
      </c>
      <c r="B8" s="19">
        <v>112033568</v>
      </c>
      <c r="C8" s="19">
        <v>0</v>
      </c>
      <c r="D8" s="59">
        <v>125831330</v>
      </c>
      <c r="E8" s="60">
        <v>123831330</v>
      </c>
      <c r="F8" s="60">
        <v>49898000</v>
      </c>
      <c r="G8" s="60">
        <v>2872477</v>
      </c>
      <c r="H8" s="60">
        <v>408000</v>
      </c>
      <c r="I8" s="60">
        <v>53178477</v>
      </c>
      <c r="J8" s="60">
        <v>2116342</v>
      </c>
      <c r="K8" s="60">
        <v>39437430</v>
      </c>
      <c r="L8" s="60">
        <v>202301</v>
      </c>
      <c r="M8" s="60">
        <v>41756073</v>
      </c>
      <c r="N8" s="60">
        <v>-252725</v>
      </c>
      <c r="O8" s="60">
        <v>977663</v>
      </c>
      <c r="P8" s="60">
        <v>27899675</v>
      </c>
      <c r="Q8" s="60">
        <v>28624613</v>
      </c>
      <c r="R8" s="60">
        <v>0</v>
      </c>
      <c r="S8" s="60">
        <v>1078625</v>
      </c>
      <c r="T8" s="60">
        <v>-1</v>
      </c>
      <c r="U8" s="60">
        <v>1078624</v>
      </c>
      <c r="V8" s="60">
        <v>124637787</v>
      </c>
      <c r="W8" s="60">
        <v>125831330</v>
      </c>
      <c r="X8" s="60">
        <v>-1193543</v>
      </c>
      <c r="Y8" s="61">
        <v>-0.95</v>
      </c>
      <c r="Z8" s="62">
        <v>123831330</v>
      </c>
    </row>
    <row r="9" spans="1:26" ht="13.5">
      <c r="A9" s="58" t="s">
        <v>35</v>
      </c>
      <c r="B9" s="19">
        <v>63262396</v>
      </c>
      <c r="C9" s="19">
        <v>0</v>
      </c>
      <c r="D9" s="59">
        <v>40506850</v>
      </c>
      <c r="E9" s="60">
        <v>50523330</v>
      </c>
      <c r="F9" s="60">
        <v>2087242</v>
      </c>
      <c r="G9" s="60">
        <v>3718435</v>
      </c>
      <c r="H9" s="60">
        <v>3061756</v>
      </c>
      <c r="I9" s="60">
        <v>8867433</v>
      </c>
      <c r="J9" s="60">
        <v>2771703</v>
      </c>
      <c r="K9" s="60">
        <v>7209524</v>
      </c>
      <c r="L9" s="60">
        <v>-26189</v>
      </c>
      <c r="M9" s="60">
        <v>9955038</v>
      </c>
      <c r="N9" s="60">
        <v>2718173</v>
      </c>
      <c r="O9" s="60">
        <v>3348122</v>
      </c>
      <c r="P9" s="60">
        <v>3470933</v>
      </c>
      <c r="Q9" s="60">
        <v>9537228</v>
      </c>
      <c r="R9" s="60">
        <v>3565782</v>
      </c>
      <c r="S9" s="60">
        <v>3711379</v>
      </c>
      <c r="T9" s="60">
        <v>3646811</v>
      </c>
      <c r="U9" s="60">
        <v>10923972</v>
      </c>
      <c r="V9" s="60">
        <v>39283671</v>
      </c>
      <c r="W9" s="60">
        <v>40506780</v>
      </c>
      <c r="X9" s="60">
        <v>-1223109</v>
      </c>
      <c r="Y9" s="61">
        <v>-3.02</v>
      </c>
      <c r="Z9" s="62">
        <v>50523330</v>
      </c>
    </row>
    <row r="10" spans="1:26" ht="25.5">
      <c r="A10" s="63" t="s">
        <v>278</v>
      </c>
      <c r="B10" s="64">
        <f>SUM(B5:B9)</f>
        <v>776474346</v>
      </c>
      <c r="C10" s="64">
        <f>SUM(C5:C9)</f>
        <v>0</v>
      </c>
      <c r="D10" s="65">
        <f aca="true" t="shared" si="0" ref="D10:Z10">SUM(D5:D9)</f>
        <v>894194500</v>
      </c>
      <c r="E10" s="66">
        <f t="shared" si="0"/>
        <v>897896690</v>
      </c>
      <c r="F10" s="66">
        <f t="shared" si="0"/>
        <v>115430877</v>
      </c>
      <c r="G10" s="66">
        <f t="shared" si="0"/>
        <v>62069626</v>
      </c>
      <c r="H10" s="66">
        <f t="shared" si="0"/>
        <v>53066235</v>
      </c>
      <c r="I10" s="66">
        <f t="shared" si="0"/>
        <v>230566738</v>
      </c>
      <c r="J10" s="66">
        <f t="shared" si="0"/>
        <v>62093114</v>
      </c>
      <c r="K10" s="66">
        <f t="shared" si="0"/>
        <v>91539445</v>
      </c>
      <c r="L10" s="66">
        <f t="shared" si="0"/>
        <v>58113335</v>
      </c>
      <c r="M10" s="66">
        <f t="shared" si="0"/>
        <v>211745894</v>
      </c>
      <c r="N10" s="66">
        <f t="shared" si="0"/>
        <v>67589317</v>
      </c>
      <c r="O10" s="66">
        <f t="shared" si="0"/>
        <v>79655921</v>
      </c>
      <c r="P10" s="66">
        <f t="shared" si="0"/>
        <v>51256136</v>
      </c>
      <c r="Q10" s="66">
        <f t="shared" si="0"/>
        <v>198501374</v>
      </c>
      <c r="R10" s="66">
        <f t="shared" si="0"/>
        <v>57449785</v>
      </c>
      <c r="S10" s="66">
        <f t="shared" si="0"/>
        <v>53801217</v>
      </c>
      <c r="T10" s="66">
        <f t="shared" si="0"/>
        <v>39912699</v>
      </c>
      <c r="U10" s="66">
        <f t="shared" si="0"/>
        <v>151163701</v>
      </c>
      <c r="V10" s="66">
        <f t="shared" si="0"/>
        <v>791977707</v>
      </c>
      <c r="W10" s="66">
        <f t="shared" si="0"/>
        <v>894194730</v>
      </c>
      <c r="X10" s="66">
        <f t="shared" si="0"/>
        <v>-102217023</v>
      </c>
      <c r="Y10" s="67">
        <f>+IF(W10&lt;&gt;0,(X10/W10)*100,0)</f>
        <v>-11.43118155035425</v>
      </c>
      <c r="Z10" s="68">
        <f t="shared" si="0"/>
        <v>897896690</v>
      </c>
    </row>
    <row r="11" spans="1:26" ht="13.5">
      <c r="A11" s="58" t="s">
        <v>37</v>
      </c>
      <c r="B11" s="19">
        <v>175079689</v>
      </c>
      <c r="C11" s="19">
        <v>0</v>
      </c>
      <c r="D11" s="59">
        <v>222959430</v>
      </c>
      <c r="E11" s="60">
        <v>234763160</v>
      </c>
      <c r="F11" s="60">
        <v>17608390</v>
      </c>
      <c r="G11" s="60">
        <v>16878036</v>
      </c>
      <c r="H11" s="60">
        <v>20410076</v>
      </c>
      <c r="I11" s="60">
        <v>54896502</v>
      </c>
      <c r="J11" s="60">
        <v>17876164</v>
      </c>
      <c r="K11" s="60">
        <v>18859365</v>
      </c>
      <c r="L11" s="60">
        <v>18925428</v>
      </c>
      <c r="M11" s="60">
        <v>55660957</v>
      </c>
      <c r="N11" s="60">
        <v>18653671</v>
      </c>
      <c r="O11" s="60">
        <v>20888520</v>
      </c>
      <c r="P11" s="60">
        <v>18852080</v>
      </c>
      <c r="Q11" s="60">
        <v>58394271</v>
      </c>
      <c r="R11" s="60">
        <v>18711873</v>
      </c>
      <c r="S11" s="60">
        <v>18781372</v>
      </c>
      <c r="T11" s="60">
        <v>18937639</v>
      </c>
      <c r="U11" s="60">
        <v>56430884</v>
      </c>
      <c r="V11" s="60">
        <v>225382614</v>
      </c>
      <c r="W11" s="60">
        <v>222959550</v>
      </c>
      <c r="X11" s="60">
        <v>2423064</v>
      </c>
      <c r="Y11" s="61">
        <v>1.09</v>
      </c>
      <c r="Z11" s="62">
        <v>234763160</v>
      </c>
    </row>
    <row r="12" spans="1:26" ht="13.5">
      <c r="A12" s="58" t="s">
        <v>38</v>
      </c>
      <c r="B12" s="19">
        <v>14409514</v>
      </c>
      <c r="C12" s="19">
        <v>0</v>
      </c>
      <c r="D12" s="59">
        <v>15518870</v>
      </c>
      <c r="E12" s="60">
        <v>15518870</v>
      </c>
      <c r="F12" s="60">
        <v>1190340</v>
      </c>
      <c r="G12" s="60">
        <v>1182057</v>
      </c>
      <c r="H12" s="60">
        <v>1337237</v>
      </c>
      <c r="I12" s="60">
        <v>3709634</v>
      </c>
      <c r="J12" s="60">
        <v>1227209</v>
      </c>
      <c r="K12" s="60">
        <v>1171804</v>
      </c>
      <c r="L12" s="60">
        <v>1182062</v>
      </c>
      <c r="M12" s="60">
        <v>3581075</v>
      </c>
      <c r="N12" s="60">
        <v>1233171</v>
      </c>
      <c r="O12" s="60">
        <v>1258956</v>
      </c>
      <c r="P12" s="60">
        <v>1258956</v>
      </c>
      <c r="Q12" s="60">
        <v>3751083</v>
      </c>
      <c r="R12" s="60">
        <v>1259215</v>
      </c>
      <c r="S12" s="60">
        <v>1704995</v>
      </c>
      <c r="T12" s="60">
        <v>1369501</v>
      </c>
      <c r="U12" s="60">
        <v>4333711</v>
      </c>
      <c r="V12" s="60">
        <v>15375503</v>
      </c>
      <c r="W12" s="60">
        <v>15518870</v>
      </c>
      <c r="X12" s="60">
        <v>-143367</v>
      </c>
      <c r="Y12" s="61">
        <v>-0.92</v>
      </c>
      <c r="Z12" s="62">
        <v>15518870</v>
      </c>
    </row>
    <row r="13" spans="1:26" ht="13.5">
      <c r="A13" s="58" t="s">
        <v>279</v>
      </c>
      <c r="B13" s="19">
        <v>38692098</v>
      </c>
      <c r="C13" s="19">
        <v>0</v>
      </c>
      <c r="D13" s="59">
        <v>70083730</v>
      </c>
      <c r="E13" s="60">
        <v>70083730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22446309</v>
      </c>
      <c r="L13" s="60">
        <v>4489309</v>
      </c>
      <c r="M13" s="60">
        <v>26935618</v>
      </c>
      <c r="N13" s="60">
        <v>0</v>
      </c>
      <c r="O13" s="60">
        <v>9002202</v>
      </c>
      <c r="P13" s="60">
        <v>4494168</v>
      </c>
      <c r="Q13" s="60">
        <v>13496370</v>
      </c>
      <c r="R13" s="60">
        <v>4500835</v>
      </c>
      <c r="S13" s="60">
        <v>4501004</v>
      </c>
      <c r="T13" s="60">
        <v>0</v>
      </c>
      <c r="U13" s="60">
        <v>9001839</v>
      </c>
      <c r="V13" s="60">
        <v>49433827</v>
      </c>
      <c r="W13" s="60">
        <v>70083730</v>
      </c>
      <c r="X13" s="60">
        <v>-20649903</v>
      </c>
      <c r="Y13" s="61">
        <v>-29.46</v>
      </c>
      <c r="Z13" s="62">
        <v>70083730</v>
      </c>
    </row>
    <row r="14" spans="1:26" ht="13.5">
      <c r="A14" s="58" t="s">
        <v>40</v>
      </c>
      <c r="B14" s="19">
        <v>4602127</v>
      </c>
      <c r="C14" s="19">
        <v>0</v>
      </c>
      <c r="D14" s="59">
        <v>2331270</v>
      </c>
      <c r="E14" s="60">
        <v>1357840</v>
      </c>
      <c r="F14" s="60">
        <v>3019</v>
      </c>
      <c r="G14" s="60">
        <v>48773</v>
      </c>
      <c r="H14" s="60">
        <v>330</v>
      </c>
      <c r="I14" s="60">
        <v>52122</v>
      </c>
      <c r="J14" s="60">
        <v>1662</v>
      </c>
      <c r="K14" s="60">
        <v>4203</v>
      </c>
      <c r="L14" s="60">
        <v>307273</v>
      </c>
      <c r="M14" s="60">
        <v>313138</v>
      </c>
      <c r="N14" s="60">
        <v>110435</v>
      </c>
      <c r="O14" s="60">
        <v>54032</v>
      </c>
      <c r="P14" s="60">
        <v>30969</v>
      </c>
      <c r="Q14" s="60">
        <v>195436</v>
      </c>
      <c r="R14" s="60">
        <v>6206</v>
      </c>
      <c r="S14" s="60">
        <v>85458</v>
      </c>
      <c r="T14" s="60">
        <v>292051</v>
      </c>
      <c r="U14" s="60">
        <v>383715</v>
      </c>
      <c r="V14" s="60">
        <v>944411</v>
      </c>
      <c r="W14" s="60">
        <v>2331270</v>
      </c>
      <c r="X14" s="60">
        <v>-1386859</v>
      </c>
      <c r="Y14" s="61">
        <v>-59.49</v>
      </c>
      <c r="Z14" s="62">
        <v>1357840</v>
      </c>
    </row>
    <row r="15" spans="1:26" ht="13.5">
      <c r="A15" s="58" t="s">
        <v>41</v>
      </c>
      <c r="B15" s="19">
        <v>304913298</v>
      </c>
      <c r="C15" s="19">
        <v>0</v>
      </c>
      <c r="D15" s="59">
        <v>358400540</v>
      </c>
      <c r="E15" s="60">
        <v>358674170</v>
      </c>
      <c r="F15" s="60">
        <v>134450</v>
      </c>
      <c r="G15" s="60">
        <v>34590358</v>
      </c>
      <c r="H15" s="60">
        <v>33315489</v>
      </c>
      <c r="I15" s="60">
        <v>68040297</v>
      </c>
      <c r="J15" s="60">
        <v>52369909</v>
      </c>
      <c r="K15" s="60">
        <v>25475082</v>
      </c>
      <c r="L15" s="60">
        <v>24457419</v>
      </c>
      <c r="M15" s="60">
        <v>102302410</v>
      </c>
      <c r="N15" s="60">
        <v>26030923</v>
      </c>
      <c r="O15" s="60">
        <v>25376144</v>
      </c>
      <c r="P15" s="60">
        <v>22568784</v>
      </c>
      <c r="Q15" s="60">
        <v>73975851</v>
      </c>
      <c r="R15" s="60">
        <v>24130013</v>
      </c>
      <c r="S15" s="60">
        <v>24448712</v>
      </c>
      <c r="T15" s="60">
        <v>27994629</v>
      </c>
      <c r="U15" s="60">
        <v>76573354</v>
      </c>
      <c r="V15" s="60">
        <v>320891912</v>
      </c>
      <c r="W15" s="60">
        <v>358400540</v>
      </c>
      <c r="X15" s="60">
        <v>-37508628</v>
      </c>
      <c r="Y15" s="61">
        <v>-10.47</v>
      </c>
      <c r="Z15" s="62">
        <v>358674170</v>
      </c>
    </row>
    <row r="16" spans="1:26" ht="13.5">
      <c r="A16" s="69" t="s">
        <v>42</v>
      </c>
      <c r="B16" s="19">
        <v>0</v>
      </c>
      <c r="C16" s="19">
        <v>0</v>
      </c>
      <c r="D16" s="59">
        <v>37745370</v>
      </c>
      <c r="E16" s="60">
        <v>31662000</v>
      </c>
      <c r="F16" s="60">
        <v>475756</v>
      </c>
      <c r="G16" s="60">
        <v>2141721</v>
      </c>
      <c r="H16" s="60">
        <v>2221646</v>
      </c>
      <c r="I16" s="60">
        <v>4839123</v>
      </c>
      <c r="J16" s="60">
        <v>2202826</v>
      </c>
      <c r="K16" s="60">
        <v>2266586</v>
      </c>
      <c r="L16" s="60">
        <v>2384906</v>
      </c>
      <c r="M16" s="60">
        <v>6854318</v>
      </c>
      <c r="N16" s="60">
        <v>2126735</v>
      </c>
      <c r="O16" s="60">
        <v>2264415</v>
      </c>
      <c r="P16" s="60">
        <v>2216038</v>
      </c>
      <c r="Q16" s="60">
        <v>6607188</v>
      </c>
      <c r="R16" s="60">
        <v>495946</v>
      </c>
      <c r="S16" s="60">
        <v>496554</v>
      </c>
      <c r="T16" s="60">
        <v>-13525667</v>
      </c>
      <c r="U16" s="60">
        <v>-12533167</v>
      </c>
      <c r="V16" s="60">
        <v>5767462</v>
      </c>
      <c r="W16" s="60">
        <v>37745370</v>
      </c>
      <c r="X16" s="60">
        <v>-31977908</v>
      </c>
      <c r="Y16" s="61">
        <v>-84.72</v>
      </c>
      <c r="Z16" s="62">
        <v>31662000</v>
      </c>
    </row>
    <row r="17" spans="1:26" ht="13.5">
      <c r="A17" s="58" t="s">
        <v>43</v>
      </c>
      <c r="B17" s="19">
        <v>277239306</v>
      </c>
      <c r="C17" s="19">
        <v>0</v>
      </c>
      <c r="D17" s="59">
        <v>224932920</v>
      </c>
      <c r="E17" s="60">
        <v>234673920</v>
      </c>
      <c r="F17" s="60">
        <v>18975079</v>
      </c>
      <c r="G17" s="60">
        <v>5296248</v>
      </c>
      <c r="H17" s="60">
        <v>15606578</v>
      </c>
      <c r="I17" s="60">
        <v>39877905</v>
      </c>
      <c r="J17" s="60">
        <v>16344323</v>
      </c>
      <c r="K17" s="60">
        <v>14480578</v>
      </c>
      <c r="L17" s="60">
        <v>15155228</v>
      </c>
      <c r="M17" s="60">
        <v>45980129</v>
      </c>
      <c r="N17" s="60">
        <v>15085387</v>
      </c>
      <c r="O17" s="60">
        <v>13344293</v>
      </c>
      <c r="P17" s="60">
        <v>14526278</v>
      </c>
      <c r="Q17" s="60">
        <v>42955958</v>
      </c>
      <c r="R17" s="60">
        <v>24636714</v>
      </c>
      <c r="S17" s="60">
        <v>16045494</v>
      </c>
      <c r="T17" s="60">
        <v>17742342</v>
      </c>
      <c r="U17" s="60">
        <v>58424550</v>
      </c>
      <c r="V17" s="60">
        <v>187238542</v>
      </c>
      <c r="W17" s="60">
        <v>224933030</v>
      </c>
      <c r="X17" s="60">
        <v>-37694488</v>
      </c>
      <c r="Y17" s="61">
        <v>-16.76</v>
      </c>
      <c r="Z17" s="62">
        <v>234673920</v>
      </c>
    </row>
    <row r="18" spans="1:26" ht="13.5">
      <c r="A18" s="70" t="s">
        <v>44</v>
      </c>
      <c r="B18" s="71">
        <f>SUM(B11:B17)</f>
        <v>814936032</v>
      </c>
      <c r="C18" s="71">
        <f>SUM(C11:C17)</f>
        <v>0</v>
      </c>
      <c r="D18" s="72">
        <f aca="true" t="shared" si="1" ref="D18:Z18">SUM(D11:D17)</f>
        <v>931972130</v>
      </c>
      <c r="E18" s="73">
        <f t="shared" si="1"/>
        <v>946733690</v>
      </c>
      <c r="F18" s="73">
        <f t="shared" si="1"/>
        <v>38387034</v>
      </c>
      <c r="G18" s="73">
        <f t="shared" si="1"/>
        <v>60137193</v>
      </c>
      <c r="H18" s="73">
        <f t="shared" si="1"/>
        <v>72891356</v>
      </c>
      <c r="I18" s="73">
        <f t="shared" si="1"/>
        <v>171415583</v>
      </c>
      <c r="J18" s="73">
        <f t="shared" si="1"/>
        <v>90022093</v>
      </c>
      <c r="K18" s="73">
        <f t="shared" si="1"/>
        <v>84703927</v>
      </c>
      <c r="L18" s="73">
        <f t="shared" si="1"/>
        <v>66901625</v>
      </c>
      <c r="M18" s="73">
        <f t="shared" si="1"/>
        <v>241627645</v>
      </c>
      <c r="N18" s="73">
        <f t="shared" si="1"/>
        <v>63240322</v>
      </c>
      <c r="O18" s="73">
        <f t="shared" si="1"/>
        <v>72188562</v>
      </c>
      <c r="P18" s="73">
        <f t="shared" si="1"/>
        <v>63947273</v>
      </c>
      <c r="Q18" s="73">
        <f t="shared" si="1"/>
        <v>199376157</v>
      </c>
      <c r="R18" s="73">
        <f t="shared" si="1"/>
        <v>73740802</v>
      </c>
      <c r="S18" s="73">
        <f t="shared" si="1"/>
        <v>66063589</v>
      </c>
      <c r="T18" s="73">
        <f t="shared" si="1"/>
        <v>52810495</v>
      </c>
      <c r="U18" s="73">
        <f t="shared" si="1"/>
        <v>192614886</v>
      </c>
      <c r="V18" s="73">
        <f t="shared" si="1"/>
        <v>805034271</v>
      </c>
      <c r="W18" s="73">
        <f t="shared" si="1"/>
        <v>931972360</v>
      </c>
      <c r="X18" s="73">
        <f t="shared" si="1"/>
        <v>-126938089</v>
      </c>
      <c r="Y18" s="67">
        <f>+IF(W18&lt;&gt;0,(X18/W18)*100,0)</f>
        <v>-13.62037056549617</v>
      </c>
      <c r="Z18" s="74">
        <f t="shared" si="1"/>
        <v>946733690</v>
      </c>
    </row>
    <row r="19" spans="1:26" ht="13.5">
      <c r="A19" s="70" t="s">
        <v>45</v>
      </c>
      <c r="B19" s="75">
        <f>+B10-B18</f>
        <v>-38461686</v>
      </c>
      <c r="C19" s="75">
        <f>+C10-C18</f>
        <v>0</v>
      </c>
      <c r="D19" s="76">
        <f aca="true" t="shared" si="2" ref="D19:Z19">+D10-D18</f>
        <v>-37777630</v>
      </c>
      <c r="E19" s="77">
        <f t="shared" si="2"/>
        <v>-48837000</v>
      </c>
      <c r="F19" s="77">
        <f t="shared" si="2"/>
        <v>77043843</v>
      </c>
      <c r="G19" s="77">
        <f t="shared" si="2"/>
        <v>1932433</v>
      </c>
      <c r="H19" s="77">
        <f t="shared" si="2"/>
        <v>-19825121</v>
      </c>
      <c r="I19" s="77">
        <f t="shared" si="2"/>
        <v>59151155</v>
      </c>
      <c r="J19" s="77">
        <f t="shared" si="2"/>
        <v>-27928979</v>
      </c>
      <c r="K19" s="77">
        <f t="shared" si="2"/>
        <v>6835518</v>
      </c>
      <c r="L19" s="77">
        <f t="shared" si="2"/>
        <v>-8788290</v>
      </c>
      <c r="M19" s="77">
        <f t="shared" si="2"/>
        <v>-29881751</v>
      </c>
      <c r="N19" s="77">
        <f t="shared" si="2"/>
        <v>4348995</v>
      </c>
      <c r="O19" s="77">
        <f t="shared" si="2"/>
        <v>7467359</v>
      </c>
      <c r="P19" s="77">
        <f t="shared" si="2"/>
        <v>-12691137</v>
      </c>
      <c r="Q19" s="77">
        <f t="shared" si="2"/>
        <v>-874783</v>
      </c>
      <c r="R19" s="77">
        <f t="shared" si="2"/>
        <v>-16291017</v>
      </c>
      <c r="S19" s="77">
        <f t="shared" si="2"/>
        <v>-12262372</v>
      </c>
      <c r="T19" s="77">
        <f t="shared" si="2"/>
        <v>-12897796</v>
      </c>
      <c r="U19" s="77">
        <f t="shared" si="2"/>
        <v>-41451185</v>
      </c>
      <c r="V19" s="77">
        <f t="shared" si="2"/>
        <v>-13056564</v>
      </c>
      <c r="W19" s="77">
        <f>IF(E10=E18,0,W10-W18)</f>
        <v>-37777630</v>
      </c>
      <c r="X19" s="77">
        <f t="shared" si="2"/>
        <v>24721066</v>
      </c>
      <c r="Y19" s="78">
        <f>+IF(W19&lt;&gt;0,(X19/W19)*100,0)</f>
        <v>-65.4383718618664</v>
      </c>
      <c r="Z19" s="79">
        <f t="shared" si="2"/>
        <v>-48837000</v>
      </c>
    </row>
    <row r="20" spans="1:26" ht="13.5">
      <c r="A20" s="58" t="s">
        <v>46</v>
      </c>
      <c r="B20" s="19">
        <v>190784150</v>
      </c>
      <c r="C20" s="19">
        <v>0</v>
      </c>
      <c r="D20" s="59">
        <v>78854670</v>
      </c>
      <c r="E20" s="60">
        <v>78854670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500000</v>
      </c>
      <c r="M20" s="60">
        <v>500000</v>
      </c>
      <c r="N20" s="60">
        <v>0</v>
      </c>
      <c r="O20" s="60">
        <v>3436506</v>
      </c>
      <c r="P20" s="60">
        <v>0</v>
      </c>
      <c r="Q20" s="60">
        <v>3436506</v>
      </c>
      <c r="R20" s="60">
        <v>0</v>
      </c>
      <c r="S20" s="60">
        <v>0</v>
      </c>
      <c r="T20" s="60">
        <v>0</v>
      </c>
      <c r="U20" s="60">
        <v>0</v>
      </c>
      <c r="V20" s="60">
        <v>3936506</v>
      </c>
      <c r="W20" s="60">
        <v>78854670</v>
      </c>
      <c r="X20" s="60">
        <v>-74918164</v>
      </c>
      <c r="Y20" s="61">
        <v>-95.01</v>
      </c>
      <c r="Z20" s="62">
        <v>78854670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152322464</v>
      </c>
      <c r="C22" s="86">
        <f>SUM(C19:C21)</f>
        <v>0</v>
      </c>
      <c r="D22" s="87">
        <f aca="true" t="shared" si="3" ref="D22:Z22">SUM(D19:D21)</f>
        <v>41077040</v>
      </c>
      <c r="E22" s="88">
        <f t="shared" si="3"/>
        <v>30017670</v>
      </c>
      <c r="F22" s="88">
        <f t="shared" si="3"/>
        <v>77043843</v>
      </c>
      <c r="G22" s="88">
        <f t="shared" si="3"/>
        <v>1932433</v>
      </c>
      <c r="H22" s="88">
        <f t="shared" si="3"/>
        <v>-19825121</v>
      </c>
      <c r="I22" s="88">
        <f t="shared" si="3"/>
        <v>59151155</v>
      </c>
      <c r="J22" s="88">
        <f t="shared" si="3"/>
        <v>-27928979</v>
      </c>
      <c r="K22" s="88">
        <f t="shared" si="3"/>
        <v>6835518</v>
      </c>
      <c r="L22" s="88">
        <f t="shared" si="3"/>
        <v>-8288290</v>
      </c>
      <c r="M22" s="88">
        <f t="shared" si="3"/>
        <v>-29381751</v>
      </c>
      <c r="N22" s="88">
        <f t="shared" si="3"/>
        <v>4348995</v>
      </c>
      <c r="O22" s="88">
        <f t="shared" si="3"/>
        <v>10903865</v>
      </c>
      <c r="P22" s="88">
        <f t="shared" si="3"/>
        <v>-12691137</v>
      </c>
      <c r="Q22" s="88">
        <f t="shared" si="3"/>
        <v>2561723</v>
      </c>
      <c r="R22" s="88">
        <f t="shared" si="3"/>
        <v>-16291017</v>
      </c>
      <c r="S22" s="88">
        <f t="shared" si="3"/>
        <v>-12262372</v>
      </c>
      <c r="T22" s="88">
        <f t="shared" si="3"/>
        <v>-12897796</v>
      </c>
      <c r="U22" s="88">
        <f t="shared" si="3"/>
        <v>-41451185</v>
      </c>
      <c r="V22" s="88">
        <f t="shared" si="3"/>
        <v>-9120058</v>
      </c>
      <c r="W22" s="88">
        <f t="shared" si="3"/>
        <v>41077040</v>
      </c>
      <c r="X22" s="88">
        <f t="shared" si="3"/>
        <v>-50197098</v>
      </c>
      <c r="Y22" s="89">
        <f>+IF(W22&lt;&gt;0,(X22/W22)*100,0)</f>
        <v>-122.20232519188335</v>
      </c>
      <c r="Z22" s="90">
        <f t="shared" si="3"/>
        <v>30017670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152322464</v>
      </c>
      <c r="C24" s="75">
        <f>SUM(C22:C23)</f>
        <v>0</v>
      </c>
      <c r="D24" s="76">
        <f aca="true" t="shared" si="4" ref="D24:Z24">SUM(D22:D23)</f>
        <v>41077040</v>
      </c>
      <c r="E24" s="77">
        <f t="shared" si="4"/>
        <v>30017670</v>
      </c>
      <c r="F24" s="77">
        <f t="shared" si="4"/>
        <v>77043843</v>
      </c>
      <c r="G24" s="77">
        <f t="shared" si="4"/>
        <v>1932433</v>
      </c>
      <c r="H24" s="77">
        <f t="shared" si="4"/>
        <v>-19825121</v>
      </c>
      <c r="I24" s="77">
        <f t="shared" si="4"/>
        <v>59151155</v>
      </c>
      <c r="J24" s="77">
        <f t="shared" si="4"/>
        <v>-27928979</v>
      </c>
      <c r="K24" s="77">
        <f t="shared" si="4"/>
        <v>6835518</v>
      </c>
      <c r="L24" s="77">
        <f t="shared" si="4"/>
        <v>-8288290</v>
      </c>
      <c r="M24" s="77">
        <f t="shared" si="4"/>
        <v>-29381751</v>
      </c>
      <c r="N24" s="77">
        <f t="shared" si="4"/>
        <v>4348995</v>
      </c>
      <c r="O24" s="77">
        <f t="shared" si="4"/>
        <v>10903865</v>
      </c>
      <c r="P24" s="77">
        <f t="shared" si="4"/>
        <v>-12691137</v>
      </c>
      <c r="Q24" s="77">
        <f t="shared" si="4"/>
        <v>2561723</v>
      </c>
      <c r="R24" s="77">
        <f t="shared" si="4"/>
        <v>-16291017</v>
      </c>
      <c r="S24" s="77">
        <f t="shared" si="4"/>
        <v>-12262372</v>
      </c>
      <c r="T24" s="77">
        <f t="shared" si="4"/>
        <v>-12897796</v>
      </c>
      <c r="U24" s="77">
        <f t="shared" si="4"/>
        <v>-41451185</v>
      </c>
      <c r="V24" s="77">
        <f t="shared" si="4"/>
        <v>-9120058</v>
      </c>
      <c r="W24" s="77">
        <f t="shared" si="4"/>
        <v>41077040</v>
      </c>
      <c r="X24" s="77">
        <f t="shared" si="4"/>
        <v>-50197098</v>
      </c>
      <c r="Y24" s="78">
        <f>+IF(W24&lt;&gt;0,(X24/W24)*100,0)</f>
        <v>-122.20232519188335</v>
      </c>
      <c r="Z24" s="79">
        <f t="shared" si="4"/>
        <v>30017670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188267154</v>
      </c>
      <c r="C27" s="22">
        <v>0</v>
      </c>
      <c r="D27" s="99">
        <v>185851620</v>
      </c>
      <c r="E27" s="100">
        <v>151717820</v>
      </c>
      <c r="F27" s="100">
        <v>10466303</v>
      </c>
      <c r="G27" s="100">
        <v>55144</v>
      </c>
      <c r="H27" s="100">
        <v>1597079</v>
      </c>
      <c r="I27" s="100">
        <v>12118526</v>
      </c>
      <c r="J27" s="100">
        <v>17066525</v>
      </c>
      <c r="K27" s="100">
        <v>7521128</v>
      </c>
      <c r="L27" s="100">
        <v>4325921</v>
      </c>
      <c r="M27" s="100">
        <v>28913574</v>
      </c>
      <c r="N27" s="100">
        <v>1652622</v>
      </c>
      <c r="O27" s="100">
        <v>6051037</v>
      </c>
      <c r="P27" s="100">
        <v>2905867</v>
      </c>
      <c r="Q27" s="100">
        <v>10609526</v>
      </c>
      <c r="R27" s="100">
        <v>5916368</v>
      </c>
      <c r="S27" s="100">
        <v>8453911</v>
      </c>
      <c r="T27" s="100">
        <v>20256415</v>
      </c>
      <c r="U27" s="100">
        <v>34626694</v>
      </c>
      <c r="V27" s="100">
        <v>86268320</v>
      </c>
      <c r="W27" s="100">
        <v>151717820</v>
      </c>
      <c r="X27" s="100">
        <v>-65449500</v>
      </c>
      <c r="Y27" s="101">
        <v>-43.14</v>
      </c>
      <c r="Z27" s="102">
        <v>151717820</v>
      </c>
    </row>
    <row r="28" spans="1:26" ht="13.5">
      <c r="A28" s="103" t="s">
        <v>46</v>
      </c>
      <c r="B28" s="19">
        <v>184086395</v>
      </c>
      <c r="C28" s="19">
        <v>0</v>
      </c>
      <c r="D28" s="59">
        <v>96354620</v>
      </c>
      <c r="E28" s="60">
        <v>77707170</v>
      </c>
      <c r="F28" s="60">
        <v>10466303</v>
      </c>
      <c r="G28" s="60">
        <v>0</v>
      </c>
      <c r="H28" s="60">
        <v>1558629</v>
      </c>
      <c r="I28" s="60">
        <v>12024932</v>
      </c>
      <c r="J28" s="60">
        <v>16676402</v>
      </c>
      <c r="K28" s="60">
        <v>7493060</v>
      </c>
      <c r="L28" s="60">
        <v>2009287</v>
      </c>
      <c r="M28" s="60">
        <v>26178749</v>
      </c>
      <c r="N28" s="60">
        <v>655827</v>
      </c>
      <c r="O28" s="60">
        <v>3543998</v>
      </c>
      <c r="P28" s="60">
        <v>777350</v>
      </c>
      <c r="Q28" s="60">
        <v>4977175</v>
      </c>
      <c r="R28" s="60">
        <v>3875299</v>
      </c>
      <c r="S28" s="60">
        <v>3505613</v>
      </c>
      <c r="T28" s="60">
        <v>16242960</v>
      </c>
      <c r="U28" s="60">
        <v>23623872</v>
      </c>
      <c r="V28" s="60">
        <v>66804728</v>
      </c>
      <c r="W28" s="60">
        <v>77707170</v>
      </c>
      <c r="X28" s="60">
        <v>-10902442</v>
      </c>
      <c r="Y28" s="61">
        <v>-14.03</v>
      </c>
      <c r="Z28" s="62">
        <v>77707170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31880000</v>
      </c>
      <c r="E30" s="60">
        <v>18000000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2563764</v>
      </c>
      <c r="T30" s="60">
        <v>0</v>
      </c>
      <c r="U30" s="60">
        <v>2563764</v>
      </c>
      <c r="V30" s="60">
        <v>2563764</v>
      </c>
      <c r="W30" s="60">
        <v>18000000</v>
      </c>
      <c r="X30" s="60">
        <v>-15436236</v>
      </c>
      <c r="Y30" s="61">
        <v>-85.76</v>
      </c>
      <c r="Z30" s="62">
        <v>18000000</v>
      </c>
    </row>
    <row r="31" spans="1:26" ht="13.5">
      <c r="A31" s="58" t="s">
        <v>53</v>
      </c>
      <c r="B31" s="19">
        <v>4180759</v>
      </c>
      <c r="C31" s="19">
        <v>0</v>
      </c>
      <c r="D31" s="59">
        <v>57617000</v>
      </c>
      <c r="E31" s="60">
        <v>56010650</v>
      </c>
      <c r="F31" s="60">
        <v>0</v>
      </c>
      <c r="G31" s="60">
        <v>55144</v>
      </c>
      <c r="H31" s="60">
        <v>38450</v>
      </c>
      <c r="I31" s="60">
        <v>93594</v>
      </c>
      <c r="J31" s="60">
        <v>390123</v>
      </c>
      <c r="K31" s="60">
        <v>28068</v>
      </c>
      <c r="L31" s="60">
        <v>2316634</v>
      </c>
      <c r="M31" s="60">
        <v>2734825</v>
      </c>
      <c r="N31" s="60">
        <v>996795</v>
      </c>
      <c r="O31" s="60">
        <v>2507040</v>
      </c>
      <c r="P31" s="60">
        <v>2128517</v>
      </c>
      <c r="Q31" s="60">
        <v>5632352</v>
      </c>
      <c r="R31" s="60">
        <v>2041069</v>
      </c>
      <c r="S31" s="60">
        <v>2384535</v>
      </c>
      <c r="T31" s="60">
        <v>4013455</v>
      </c>
      <c r="U31" s="60">
        <v>8439059</v>
      </c>
      <c r="V31" s="60">
        <v>16899830</v>
      </c>
      <c r="W31" s="60">
        <v>56010650</v>
      </c>
      <c r="X31" s="60">
        <v>-39110820</v>
      </c>
      <c r="Y31" s="61">
        <v>-69.83</v>
      </c>
      <c r="Z31" s="62">
        <v>56010650</v>
      </c>
    </row>
    <row r="32" spans="1:26" ht="13.5">
      <c r="A32" s="70" t="s">
        <v>54</v>
      </c>
      <c r="B32" s="22">
        <f>SUM(B28:B31)</f>
        <v>188267154</v>
      </c>
      <c r="C32" s="22">
        <f>SUM(C28:C31)</f>
        <v>0</v>
      </c>
      <c r="D32" s="99">
        <f aca="true" t="shared" si="5" ref="D32:Z32">SUM(D28:D31)</f>
        <v>185851620</v>
      </c>
      <c r="E32" s="100">
        <f t="shared" si="5"/>
        <v>151717820</v>
      </c>
      <c r="F32" s="100">
        <f t="shared" si="5"/>
        <v>10466303</v>
      </c>
      <c r="G32" s="100">
        <f t="shared" si="5"/>
        <v>55144</v>
      </c>
      <c r="H32" s="100">
        <f t="shared" si="5"/>
        <v>1597079</v>
      </c>
      <c r="I32" s="100">
        <f t="shared" si="5"/>
        <v>12118526</v>
      </c>
      <c r="J32" s="100">
        <f t="shared" si="5"/>
        <v>17066525</v>
      </c>
      <c r="K32" s="100">
        <f t="shared" si="5"/>
        <v>7521128</v>
      </c>
      <c r="L32" s="100">
        <f t="shared" si="5"/>
        <v>4325921</v>
      </c>
      <c r="M32" s="100">
        <f t="shared" si="5"/>
        <v>28913574</v>
      </c>
      <c r="N32" s="100">
        <f t="shared" si="5"/>
        <v>1652622</v>
      </c>
      <c r="O32" s="100">
        <f t="shared" si="5"/>
        <v>6051038</v>
      </c>
      <c r="P32" s="100">
        <f t="shared" si="5"/>
        <v>2905867</v>
      </c>
      <c r="Q32" s="100">
        <f t="shared" si="5"/>
        <v>10609527</v>
      </c>
      <c r="R32" s="100">
        <f t="shared" si="5"/>
        <v>5916368</v>
      </c>
      <c r="S32" s="100">
        <f t="shared" si="5"/>
        <v>8453912</v>
      </c>
      <c r="T32" s="100">
        <f t="shared" si="5"/>
        <v>20256415</v>
      </c>
      <c r="U32" s="100">
        <f t="shared" si="5"/>
        <v>34626695</v>
      </c>
      <c r="V32" s="100">
        <f t="shared" si="5"/>
        <v>86268322</v>
      </c>
      <c r="W32" s="100">
        <f t="shared" si="5"/>
        <v>151717820</v>
      </c>
      <c r="X32" s="100">
        <f t="shared" si="5"/>
        <v>-65449498</v>
      </c>
      <c r="Y32" s="101">
        <f>+IF(W32&lt;&gt;0,(X32/W32)*100,0)</f>
        <v>-43.13896548210355</v>
      </c>
      <c r="Z32" s="102">
        <f t="shared" si="5"/>
        <v>151717820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229203874</v>
      </c>
      <c r="C35" s="19">
        <v>0</v>
      </c>
      <c r="D35" s="59">
        <v>199685000</v>
      </c>
      <c r="E35" s="60">
        <v>278466000</v>
      </c>
      <c r="F35" s="60">
        <v>32937383</v>
      </c>
      <c r="G35" s="60">
        <v>31584366</v>
      </c>
      <c r="H35" s="60">
        <v>-1798007</v>
      </c>
      <c r="I35" s="60">
        <v>-1798007</v>
      </c>
      <c r="J35" s="60">
        <v>-23045939</v>
      </c>
      <c r="K35" s="60">
        <v>3653188</v>
      </c>
      <c r="L35" s="60">
        <v>21279338</v>
      </c>
      <c r="M35" s="60">
        <v>21279338</v>
      </c>
      <c r="N35" s="60">
        <v>-10608405</v>
      </c>
      <c r="O35" s="60">
        <v>23507261</v>
      </c>
      <c r="P35" s="60">
        <v>-3870685</v>
      </c>
      <c r="Q35" s="60">
        <v>-3870685</v>
      </c>
      <c r="R35" s="60">
        <v>6397203</v>
      </c>
      <c r="S35" s="60">
        <v>-16551591</v>
      </c>
      <c r="T35" s="60">
        <v>-24376652</v>
      </c>
      <c r="U35" s="60">
        <v>-24376652</v>
      </c>
      <c r="V35" s="60">
        <v>-24376652</v>
      </c>
      <c r="W35" s="60">
        <v>278466000</v>
      </c>
      <c r="X35" s="60">
        <v>-302842652</v>
      </c>
      <c r="Y35" s="61">
        <v>-108.75</v>
      </c>
      <c r="Z35" s="62">
        <v>278466000</v>
      </c>
    </row>
    <row r="36" spans="1:26" ht="13.5">
      <c r="A36" s="58" t="s">
        <v>57</v>
      </c>
      <c r="B36" s="19">
        <v>1167231946</v>
      </c>
      <c r="C36" s="19">
        <v>0</v>
      </c>
      <c r="D36" s="59">
        <v>1157053000</v>
      </c>
      <c r="E36" s="60">
        <v>1248866000</v>
      </c>
      <c r="F36" s="60">
        <v>10466303</v>
      </c>
      <c r="G36" s="60">
        <v>55144</v>
      </c>
      <c r="H36" s="60">
        <v>1597078</v>
      </c>
      <c r="I36" s="60">
        <v>1597078</v>
      </c>
      <c r="J36" s="60">
        <v>17066526</v>
      </c>
      <c r="K36" s="60">
        <v>7521127</v>
      </c>
      <c r="L36" s="60">
        <v>-22609697</v>
      </c>
      <c r="M36" s="60">
        <v>-22609697</v>
      </c>
      <c r="N36" s="60">
        <v>1652622</v>
      </c>
      <c r="O36" s="60">
        <v>-2951164</v>
      </c>
      <c r="P36" s="60">
        <v>-1588300</v>
      </c>
      <c r="Q36" s="60">
        <v>-1588300</v>
      </c>
      <c r="R36" s="60">
        <v>1415533</v>
      </c>
      <c r="S36" s="60">
        <v>3952906</v>
      </c>
      <c r="T36" s="60">
        <v>20256415</v>
      </c>
      <c r="U36" s="60">
        <v>20256415</v>
      </c>
      <c r="V36" s="60">
        <v>20256415</v>
      </c>
      <c r="W36" s="60">
        <v>1248866000</v>
      </c>
      <c r="X36" s="60">
        <v>-1228609585</v>
      </c>
      <c r="Y36" s="61">
        <v>-98.38</v>
      </c>
      <c r="Z36" s="62">
        <v>1248866000</v>
      </c>
    </row>
    <row r="37" spans="1:26" ht="13.5">
      <c r="A37" s="58" t="s">
        <v>58</v>
      </c>
      <c r="B37" s="19">
        <v>214670744</v>
      </c>
      <c r="C37" s="19">
        <v>0</v>
      </c>
      <c r="D37" s="59">
        <v>158199000</v>
      </c>
      <c r="E37" s="60">
        <v>160267000</v>
      </c>
      <c r="F37" s="60">
        <v>-46750240</v>
      </c>
      <c r="G37" s="60">
        <v>28701124</v>
      </c>
      <c r="H37" s="60">
        <v>15347533</v>
      </c>
      <c r="I37" s="60">
        <v>15347533</v>
      </c>
      <c r="J37" s="60">
        <v>9235504</v>
      </c>
      <c r="K37" s="60">
        <v>-6790197</v>
      </c>
      <c r="L37" s="60">
        <v>2002201</v>
      </c>
      <c r="M37" s="60">
        <v>2002201</v>
      </c>
      <c r="N37" s="60">
        <v>-7410597</v>
      </c>
      <c r="O37" s="60">
        <v>3477472</v>
      </c>
      <c r="P37" s="60">
        <v>7113428</v>
      </c>
      <c r="Q37" s="60">
        <v>7113428</v>
      </c>
      <c r="R37" s="60">
        <v>17244731</v>
      </c>
      <c r="S37" s="60">
        <v>-6254231</v>
      </c>
      <c r="T37" s="60">
        <v>-5797797</v>
      </c>
      <c r="U37" s="60">
        <v>-5797797</v>
      </c>
      <c r="V37" s="60">
        <v>-5797797</v>
      </c>
      <c r="W37" s="60">
        <v>160267000</v>
      </c>
      <c r="X37" s="60">
        <v>-166064797</v>
      </c>
      <c r="Y37" s="61">
        <v>-103.62</v>
      </c>
      <c r="Z37" s="62">
        <v>160267000</v>
      </c>
    </row>
    <row r="38" spans="1:26" ht="13.5">
      <c r="A38" s="58" t="s">
        <v>59</v>
      </c>
      <c r="B38" s="19">
        <v>95302315</v>
      </c>
      <c r="C38" s="19">
        <v>0</v>
      </c>
      <c r="D38" s="59">
        <v>109424000</v>
      </c>
      <c r="E38" s="60">
        <v>116247000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116247000</v>
      </c>
      <c r="X38" s="60">
        <v>-116247000</v>
      </c>
      <c r="Y38" s="61">
        <v>-100</v>
      </c>
      <c r="Z38" s="62">
        <v>116247000</v>
      </c>
    </row>
    <row r="39" spans="1:26" ht="13.5">
      <c r="A39" s="58" t="s">
        <v>60</v>
      </c>
      <c r="B39" s="19">
        <v>1086462761</v>
      </c>
      <c r="C39" s="19">
        <v>0</v>
      </c>
      <c r="D39" s="59">
        <v>1089115000</v>
      </c>
      <c r="E39" s="60">
        <v>1250818000</v>
      </c>
      <c r="F39" s="60">
        <v>90153926</v>
      </c>
      <c r="G39" s="60">
        <v>2938386</v>
      </c>
      <c r="H39" s="60">
        <v>-15548462</v>
      </c>
      <c r="I39" s="60">
        <v>-15548462</v>
      </c>
      <c r="J39" s="60">
        <v>-15214917</v>
      </c>
      <c r="K39" s="60">
        <v>17964512</v>
      </c>
      <c r="L39" s="60">
        <v>-3332560</v>
      </c>
      <c r="M39" s="60">
        <v>-3332560</v>
      </c>
      <c r="N39" s="60">
        <v>-1545186</v>
      </c>
      <c r="O39" s="60">
        <v>17078625</v>
      </c>
      <c r="P39" s="60">
        <v>-12572413</v>
      </c>
      <c r="Q39" s="60">
        <v>-12572413</v>
      </c>
      <c r="R39" s="60">
        <v>-9431995</v>
      </c>
      <c r="S39" s="60">
        <v>-6344454</v>
      </c>
      <c r="T39" s="60">
        <v>1677560</v>
      </c>
      <c r="U39" s="60">
        <v>1677560</v>
      </c>
      <c r="V39" s="60">
        <v>1677560</v>
      </c>
      <c r="W39" s="60">
        <v>1250818000</v>
      </c>
      <c r="X39" s="60">
        <v>-1249140440</v>
      </c>
      <c r="Y39" s="61">
        <v>-99.87</v>
      </c>
      <c r="Z39" s="62">
        <v>1250818000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44754918</v>
      </c>
      <c r="C42" s="19">
        <v>0</v>
      </c>
      <c r="D42" s="59">
        <v>113161510</v>
      </c>
      <c r="E42" s="60">
        <v>104304852</v>
      </c>
      <c r="F42" s="60">
        <v>25349120</v>
      </c>
      <c r="G42" s="60">
        <v>-46596935</v>
      </c>
      <c r="H42" s="60">
        <v>-4208992</v>
      </c>
      <c r="I42" s="60">
        <v>-25456807</v>
      </c>
      <c r="J42" s="60">
        <v>8553869</v>
      </c>
      <c r="K42" s="60">
        <v>39315730</v>
      </c>
      <c r="L42" s="60">
        <v>7174036</v>
      </c>
      <c r="M42" s="60">
        <v>55043635</v>
      </c>
      <c r="N42" s="60">
        <v>-14073282</v>
      </c>
      <c r="O42" s="60">
        <v>2489304</v>
      </c>
      <c r="P42" s="60">
        <v>8132637</v>
      </c>
      <c r="Q42" s="60">
        <v>-3451341</v>
      </c>
      <c r="R42" s="60">
        <v>19330606</v>
      </c>
      <c r="S42" s="60">
        <v>-8851011</v>
      </c>
      <c r="T42" s="60">
        <v>15645930</v>
      </c>
      <c r="U42" s="60">
        <v>26125525</v>
      </c>
      <c r="V42" s="60">
        <v>52261012</v>
      </c>
      <c r="W42" s="60">
        <v>104304852</v>
      </c>
      <c r="X42" s="60">
        <v>-52043840</v>
      </c>
      <c r="Y42" s="61">
        <v>-49.9</v>
      </c>
      <c r="Z42" s="62">
        <v>104304852</v>
      </c>
    </row>
    <row r="43" spans="1:26" ht="13.5">
      <c r="A43" s="58" t="s">
        <v>63</v>
      </c>
      <c r="B43" s="19">
        <v>-43619075</v>
      </c>
      <c r="C43" s="19">
        <v>0</v>
      </c>
      <c r="D43" s="59">
        <v>-166852000</v>
      </c>
      <c r="E43" s="60">
        <v>-145865000</v>
      </c>
      <c r="F43" s="60">
        <v>-12832000</v>
      </c>
      <c r="G43" s="60">
        <v>-55144</v>
      </c>
      <c r="H43" s="60">
        <v>-1597078</v>
      </c>
      <c r="I43" s="60">
        <v>-14484222</v>
      </c>
      <c r="J43" s="60">
        <v>-17066526</v>
      </c>
      <c r="K43" s="60">
        <v>-7521127</v>
      </c>
      <c r="L43" s="60">
        <v>-4325920</v>
      </c>
      <c r="M43" s="60">
        <v>-28913573</v>
      </c>
      <c r="N43" s="60">
        <v>-1652922</v>
      </c>
      <c r="O43" s="60">
        <v>-6051037</v>
      </c>
      <c r="P43" s="60">
        <v>-2905867</v>
      </c>
      <c r="Q43" s="60">
        <v>-10609826</v>
      </c>
      <c r="R43" s="60">
        <v>-5916367</v>
      </c>
      <c r="S43" s="60">
        <v>-8453910</v>
      </c>
      <c r="T43" s="60">
        <v>-10979910</v>
      </c>
      <c r="U43" s="60">
        <v>-25350187</v>
      </c>
      <c r="V43" s="60">
        <v>-79357808</v>
      </c>
      <c r="W43" s="60">
        <v>-145865000</v>
      </c>
      <c r="X43" s="60">
        <v>66507192</v>
      </c>
      <c r="Y43" s="61">
        <v>-45.6</v>
      </c>
      <c r="Z43" s="62">
        <v>-145865000</v>
      </c>
    </row>
    <row r="44" spans="1:26" ht="13.5">
      <c r="A44" s="58" t="s">
        <v>64</v>
      </c>
      <c r="B44" s="19">
        <v>-1070029</v>
      </c>
      <c r="C44" s="19">
        <v>0</v>
      </c>
      <c r="D44" s="59">
        <v>29680500</v>
      </c>
      <c r="E44" s="60">
        <v>16097000</v>
      </c>
      <c r="F44" s="60">
        <v>65127</v>
      </c>
      <c r="G44" s="60">
        <v>184023</v>
      </c>
      <c r="H44" s="60">
        <v>239057</v>
      </c>
      <c r="I44" s="60">
        <v>488207</v>
      </c>
      <c r="J44" s="60">
        <v>295567</v>
      </c>
      <c r="K44" s="60">
        <v>31946</v>
      </c>
      <c r="L44" s="60">
        <v>-515600</v>
      </c>
      <c r="M44" s="60">
        <v>-188087</v>
      </c>
      <c r="N44" s="60">
        <v>35483</v>
      </c>
      <c r="O44" s="60">
        <v>319288</v>
      </c>
      <c r="P44" s="60">
        <v>-77056</v>
      </c>
      <c r="Q44" s="60">
        <v>277715</v>
      </c>
      <c r="R44" s="60">
        <v>163900</v>
      </c>
      <c r="S44" s="60">
        <v>84328</v>
      </c>
      <c r="T44" s="60">
        <v>-362334</v>
      </c>
      <c r="U44" s="60">
        <v>-114106</v>
      </c>
      <c r="V44" s="60">
        <v>463729</v>
      </c>
      <c r="W44" s="60">
        <v>16097000</v>
      </c>
      <c r="X44" s="60">
        <v>-15633271</v>
      </c>
      <c r="Y44" s="61">
        <v>-97.12</v>
      </c>
      <c r="Z44" s="62">
        <v>16097000</v>
      </c>
    </row>
    <row r="45" spans="1:26" ht="13.5">
      <c r="A45" s="70" t="s">
        <v>65</v>
      </c>
      <c r="B45" s="22">
        <v>26194963</v>
      </c>
      <c r="C45" s="22">
        <v>0</v>
      </c>
      <c r="D45" s="99">
        <v>159010</v>
      </c>
      <c r="E45" s="100">
        <v>731852</v>
      </c>
      <c r="F45" s="100">
        <v>39632318</v>
      </c>
      <c r="G45" s="100">
        <v>-6835738</v>
      </c>
      <c r="H45" s="100">
        <v>-12402751</v>
      </c>
      <c r="I45" s="100">
        <v>-12402751</v>
      </c>
      <c r="J45" s="100">
        <v>-20619841</v>
      </c>
      <c r="K45" s="100">
        <v>11206708</v>
      </c>
      <c r="L45" s="100">
        <v>13539224</v>
      </c>
      <c r="M45" s="100">
        <v>13539224</v>
      </c>
      <c r="N45" s="100">
        <v>-2151497</v>
      </c>
      <c r="O45" s="100">
        <v>-5393942</v>
      </c>
      <c r="P45" s="100">
        <v>-244228</v>
      </c>
      <c r="Q45" s="100">
        <v>-2151497</v>
      </c>
      <c r="R45" s="100">
        <v>13333911</v>
      </c>
      <c r="S45" s="100">
        <v>-3886682</v>
      </c>
      <c r="T45" s="100">
        <v>417004</v>
      </c>
      <c r="U45" s="100">
        <v>417004</v>
      </c>
      <c r="V45" s="100">
        <v>417004</v>
      </c>
      <c r="W45" s="100">
        <v>731852</v>
      </c>
      <c r="X45" s="100">
        <v>-314848</v>
      </c>
      <c r="Y45" s="101">
        <v>-43.02</v>
      </c>
      <c r="Z45" s="102">
        <v>731852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55005881</v>
      </c>
      <c r="C49" s="52">
        <v>0</v>
      </c>
      <c r="D49" s="129">
        <v>41044644</v>
      </c>
      <c r="E49" s="54">
        <v>23058410</v>
      </c>
      <c r="F49" s="54">
        <v>0</v>
      </c>
      <c r="G49" s="54">
        <v>0</v>
      </c>
      <c r="H49" s="54">
        <v>0</v>
      </c>
      <c r="I49" s="54">
        <v>25776054</v>
      </c>
      <c r="J49" s="54">
        <v>0</v>
      </c>
      <c r="K49" s="54">
        <v>0</v>
      </c>
      <c r="L49" s="54">
        <v>0</v>
      </c>
      <c r="M49" s="54">
        <v>20336282</v>
      </c>
      <c r="N49" s="54">
        <v>0</v>
      </c>
      <c r="O49" s="54">
        <v>0</v>
      </c>
      <c r="P49" s="54">
        <v>0</v>
      </c>
      <c r="Q49" s="54">
        <v>16320557</v>
      </c>
      <c r="R49" s="54">
        <v>0</v>
      </c>
      <c r="S49" s="54">
        <v>0</v>
      </c>
      <c r="T49" s="54">
        <v>0</v>
      </c>
      <c r="U49" s="54">
        <v>98439381</v>
      </c>
      <c r="V49" s="54">
        <v>616621798</v>
      </c>
      <c r="W49" s="54">
        <v>896603007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46423648</v>
      </c>
      <c r="C51" s="52">
        <v>0</v>
      </c>
      <c r="D51" s="129">
        <v>2843552</v>
      </c>
      <c r="E51" s="54">
        <v>3471780</v>
      </c>
      <c r="F51" s="54">
        <v>0</v>
      </c>
      <c r="G51" s="54">
        <v>0</v>
      </c>
      <c r="H51" s="54">
        <v>0</v>
      </c>
      <c r="I51" s="54">
        <v>446980</v>
      </c>
      <c r="J51" s="54">
        <v>0</v>
      </c>
      <c r="K51" s="54">
        <v>0</v>
      </c>
      <c r="L51" s="54">
        <v>0</v>
      </c>
      <c r="M51" s="54">
        <v>35583706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88769666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78.46177129913056</v>
      </c>
      <c r="C58" s="5">
        <f>IF(C67=0,0,+(C76/C67)*100)</f>
        <v>0</v>
      </c>
      <c r="D58" s="6">
        <f aca="true" t="shared" si="6" ref="D58:Z58">IF(D67=0,0,+(D76/D67)*100)</f>
        <v>87.87682424187587</v>
      </c>
      <c r="E58" s="7">
        <f t="shared" si="6"/>
        <v>87.43981748954695</v>
      </c>
      <c r="F58" s="7">
        <f t="shared" si="6"/>
        <v>84.93054232682098</v>
      </c>
      <c r="G58" s="7">
        <f t="shared" si="6"/>
        <v>72.78732381934859</v>
      </c>
      <c r="H58" s="7">
        <f t="shared" si="6"/>
        <v>95.69502611704362</v>
      </c>
      <c r="I58" s="7">
        <f t="shared" si="6"/>
        <v>84.13545014329607</v>
      </c>
      <c r="J58" s="7">
        <f t="shared" si="6"/>
        <v>79.53607372010832</v>
      </c>
      <c r="K58" s="7">
        <f t="shared" si="6"/>
        <v>83.67483966335752</v>
      </c>
      <c r="L58" s="7">
        <f t="shared" si="6"/>
        <v>92.62619988476203</v>
      </c>
      <c r="M58" s="7">
        <f t="shared" si="6"/>
        <v>85.44133102807334</v>
      </c>
      <c r="N58" s="7">
        <f t="shared" si="6"/>
        <v>67.34149606305755</v>
      </c>
      <c r="O58" s="7">
        <f t="shared" si="6"/>
        <v>59.000133485332725</v>
      </c>
      <c r="P58" s="7">
        <f t="shared" si="6"/>
        <v>240.04959871727198</v>
      </c>
      <c r="Q58" s="7">
        <f t="shared" si="6"/>
        <v>85.89405208093865</v>
      </c>
      <c r="R58" s="7">
        <f t="shared" si="6"/>
        <v>80.68672226247213</v>
      </c>
      <c r="S58" s="7">
        <f t="shared" si="6"/>
        <v>97.84683487714368</v>
      </c>
      <c r="T58" s="7">
        <f t="shared" si="6"/>
        <v>137.95597723571268</v>
      </c>
      <c r="U58" s="7">
        <f t="shared" si="6"/>
        <v>101.53542652462247</v>
      </c>
      <c r="V58" s="7">
        <f t="shared" si="6"/>
        <v>88.78299044233475</v>
      </c>
      <c r="W58" s="7">
        <f t="shared" si="6"/>
        <v>86.86694478259261</v>
      </c>
      <c r="X58" s="7">
        <f t="shared" si="6"/>
        <v>0</v>
      </c>
      <c r="Y58" s="7">
        <f t="shared" si="6"/>
        <v>0</v>
      </c>
      <c r="Z58" s="8">
        <f t="shared" si="6"/>
        <v>87.43981748954695</v>
      </c>
    </row>
    <row r="59" spans="1:26" ht="13.5">
      <c r="A59" s="37" t="s">
        <v>31</v>
      </c>
      <c r="B59" s="9">
        <f aca="true" t="shared" si="7" ref="B59:Z66">IF(B68=0,0,+(B77/B68)*100)</f>
        <v>78.86798501126793</v>
      </c>
      <c r="C59" s="9">
        <f t="shared" si="7"/>
        <v>0</v>
      </c>
      <c r="D59" s="2">
        <f t="shared" si="7"/>
        <v>85.00115471720603</v>
      </c>
      <c r="E59" s="10">
        <f t="shared" si="7"/>
        <v>80.00000721110575</v>
      </c>
      <c r="F59" s="10">
        <f t="shared" si="7"/>
        <v>44.21360912081763</v>
      </c>
      <c r="G59" s="10">
        <f t="shared" si="7"/>
        <v>71.8260640998022</v>
      </c>
      <c r="H59" s="10">
        <f t="shared" si="7"/>
        <v>138.44301482096935</v>
      </c>
      <c r="I59" s="10">
        <f t="shared" si="7"/>
        <v>74.55092241388165</v>
      </c>
      <c r="J59" s="10">
        <f t="shared" si="7"/>
        <v>77.05644228606494</v>
      </c>
      <c r="K59" s="10">
        <f t="shared" si="7"/>
        <v>73.06678297450804</v>
      </c>
      <c r="L59" s="10">
        <f t="shared" si="7"/>
        <v>80.39270277464277</v>
      </c>
      <c r="M59" s="10">
        <f t="shared" si="7"/>
        <v>76.84046729188267</v>
      </c>
      <c r="N59" s="10">
        <f t="shared" si="7"/>
        <v>95.7484009181685</v>
      </c>
      <c r="O59" s="10">
        <f t="shared" si="7"/>
        <v>75.62744081353665</v>
      </c>
      <c r="P59" s="10">
        <f t="shared" si="7"/>
        <v>92.1725795695221</v>
      </c>
      <c r="Q59" s="10">
        <f t="shared" si="7"/>
        <v>87.11681899726027</v>
      </c>
      <c r="R59" s="10">
        <f t="shared" si="7"/>
        <v>78.4379143233366</v>
      </c>
      <c r="S59" s="10">
        <f t="shared" si="7"/>
        <v>93.60758375800046</v>
      </c>
      <c r="T59" s="10">
        <f t="shared" si="7"/>
        <v>85.2535203881034</v>
      </c>
      <c r="U59" s="10">
        <f t="shared" si="7"/>
        <v>85.76666772376447</v>
      </c>
      <c r="V59" s="10">
        <f t="shared" si="7"/>
        <v>80.4183128104634</v>
      </c>
      <c r="W59" s="10">
        <f t="shared" si="7"/>
        <v>82.64795279814054</v>
      </c>
      <c r="X59" s="10">
        <f t="shared" si="7"/>
        <v>0</v>
      </c>
      <c r="Y59" s="10">
        <f t="shared" si="7"/>
        <v>0</v>
      </c>
      <c r="Z59" s="11">
        <f t="shared" si="7"/>
        <v>80.00000721110575</v>
      </c>
    </row>
    <row r="60" spans="1:26" ht="13.5">
      <c r="A60" s="38" t="s">
        <v>32</v>
      </c>
      <c r="B60" s="12">
        <f t="shared" si="7"/>
        <v>78.49945458811459</v>
      </c>
      <c r="C60" s="12">
        <f t="shared" si="7"/>
        <v>0</v>
      </c>
      <c r="D60" s="3">
        <f t="shared" si="7"/>
        <v>88.46058225682859</v>
      </c>
      <c r="E60" s="13">
        <f t="shared" si="7"/>
        <v>89.01440284344993</v>
      </c>
      <c r="F60" s="13">
        <f t="shared" si="7"/>
        <v>103.46941215142631</v>
      </c>
      <c r="G60" s="13">
        <f t="shared" si="7"/>
        <v>74.39533978574342</v>
      </c>
      <c r="H60" s="13">
        <f t="shared" si="7"/>
        <v>88.428783665012</v>
      </c>
      <c r="I60" s="13">
        <f t="shared" si="7"/>
        <v>88.65427688676237</v>
      </c>
      <c r="J60" s="13">
        <f t="shared" si="7"/>
        <v>81.74220345569137</v>
      </c>
      <c r="K60" s="13">
        <f t="shared" si="7"/>
        <v>89.05506178569144</v>
      </c>
      <c r="L60" s="13">
        <f t="shared" si="7"/>
        <v>97.26080188800769</v>
      </c>
      <c r="M60" s="13">
        <f t="shared" si="7"/>
        <v>89.43820203560576</v>
      </c>
      <c r="N60" s="13">
        <f t="shared" si="7"/>
        <v>65.11219872835254</v>
      </c>
      <c r="O60" s="13">
        <f t="shared" si="7"/>
        <v>57.85578758752744</v>
      </c>
      <c r="P60" s="13">
        <f t="shared" si="7"/>
        <v>407.17324414332035</v>
      </c>
      <c r="Q60" s="13">
        <f t="shared" si="7"/>
        <v>88.16449530392279</v>
      </c>
      <c r="R60" s="13">
        <f t="shared" si="7"/>
        <v>83.80328876287118</v>
      </c>
      <c r="S60" s="13">
        <f t="shared" si="7"/>
        <v>102.42019464758722</v>
      </c>
      <c r="T60" s="13">
        <f t="shared" si="7"/>
        <v>159.05103139403528</v>
      </c>
      <c r="U60" s="13">
        <f t="shared" si="7"/>
        <v>108.67194000137945</v>
      </c>
      <c r="V60" s="13">
        <f t="shared" si="7"/>
        <v>93.09708694383677</v>
      </c>
      <c r="W60" s="13">
        <f t="shared" si="7"/>
        <v>87.80124879578027</v>
      </c>
      <c r="X60" s="13">
        <f t="shared" si="7"/>
        <v>0</v>
      </c>
      <c r="Y60" s="13">
        <f t="shared" si="7"/>
        <v>0</v>
      </c>
      <c r="Z60" s="14">
        <f t="shared" si="7"/>
        <v>89.01440284344993</v>
      </c>
    </row>
    <row r="61" spans="1:26" ht="13.5">
      <c r="A61" s="39" t="s">
        <v>103</v>
      </c>
      <c r="B61" s="12">
        <f t="shared" si="7"/>
        <v>82.87404461228043</v>
      </c>
      <c r="C61" s="12">
        <f t="shared" si="7"/>
        <v>0</v>
      </c>
      <c r="D61" s="3">
        <f t="shared" si="7"/>
        <v>93.3901995770308</v>
      </c>
      <c r="E61" s="13">
        <f t="shared" si="7"/>
        <v>92.47538935260565</v>
      </c>
      <c r="F61" s="13">
        <f t="shared" si="7"/>
        <v>106.53497853295666</v>
      </c>
      <c r="G61" s="13">
        <f t="shared" si="7"/>
        <v>92.65518531788686</v>
      </c>
      <c r="H61" s="13">
        <f t="shared" si="7"/>
        <v>120.81992772272957</v>
      </c>
      <c r="I61" s="13">
        <f t="shared" si="7"/>
        <v>105.46628802704507</v>
      </c>
      <c r="J61" s="13">
        <f t="shared" si="7"/>
        <v>95.4095976282297</v>
      </c>
      <c r="K61" s="13">
        <f t="shared" si="7"/>
        <v>105.88541258843458</v>
      </c>
      <c r="L61" s="13">
        <f t="shared" si="7"/>
        <v>103.01899320982572</v>
      </c>
      <c r="M61" s="13">
        <f t="shared" si="7"/>
        <v>101.09288240640615</v>
      </c>
      <c r="N61" s="13">
        <f t="shared" si="7"/>
        <v>57.025937400433804</v>
      </c>
      <c r="O61" s="13">
        <f t="shared" si="7"/>
        <v>41.96299840075549</v>
      </c>
      <c r="P61" s="13">
        <f t="shared" si="7"/>
        <v>-198.89931999975096</v>
      </c>
      <c r="Q61" s="13">
        <f t="shared" si="7"/>
        <v>88.06702468437413</v>
      </c>
      <c r="R61" s="13">
        <f t="shared" si="7"/>
        <v>94.45050261960013</v>
      </c>
      <c r="S61" s="13">
        <f t="shared" si="7"/>
        <v>133.23647415544045</v>
      </c>
      <c r="T61" s="13">
        <f t="shared" si="7"/>
        <v>142.15249783750005</v>
      </c>
      <c r="U61" s="13">
        <f t="shared" si="7"/>
        <v>121.18967793148838</v>
      </c>
      <c r="V61" s="13">
        <f t="shared" si="7"/>
        <v>102.75662479599536</v>
      </c>
      <c r="W61" s="13">
        <f t="shared" si="7"/>
        <v>92.80236793025406</v>
      </c>
      <c r="X61" s="13">
        <f t="shared" si="7"/>
        <v>0</v>
      </c>
      <c r="Y61" s="13">
        <f t="shared" si="7"/>
        <v>0</v>
      </c>
      <c r="Z61" s="14">
        <f t="shared" si="7"/>
        <v>92.47538935260565</v>
      </c>
    </row>
    <row r="62" spans="1:26" ht="13.5">
      <c r="A62" s="39" t="s">
        <v>104</v>
      </c>
      <c r="B62" s="12">
        <f t="shared" si="7"/>
        <v>71.36329516443976</v>
      </c>
      <c r="C62" s="12">
        <f t="shared" si="7"/>
        <v>0</v>
      </c>
      <c r="D62" s="3">
        <f t="shared" si="7"/>
        <v>85.00009655882266</v>
      </c>
      <c r="E62" s="13">
        <f t="shared" si="7"/>
        <v>84.1122726375216</v>
      </c>
      <c r="F62" s="13">
        <f t="shared" si="7"/>
        <v>102.39847896462196</v>
      </c>
      <c r="G62" s="13">
        <f t="shared" si="7"/>
        <v>57.826607669948885</v>
      </c>
      <c r="H62" s="13">
        <f t="shared" si="7"/>
        <v>68.17140811042947</v>
      </c>
      <c r="I62" s="13">
        <f t="shared" si="7"/>
        <v>75.83288782141186</v>
      </c>
      <c r="J62" s="13">
        <f t="shared" si="7"/>
        <v>72.62945946166</v>
      </c>
      <c r="K62" s="13">
        <f t="shared" si="7"/>
        <v>78.86603829409195</v>
      </c>
      <c r="L62" s="13">
        <f t="shared" si="7"/>
        <v>94.71243319282033</v>
      </c>
      <c r="M62" s="13">
        <f t="shared" si="7"/>
        <v>82.78606592172807</v>
      </c>
      <c r="N62" s="13">
        <f t="shared" si="7"/>
        <v>77.57961567005384</v>
      </c>
      <c r="O62" s="13">
        <f t="shared" si="7"/>
        <v>73.59471289036233</v>
      </c>
      <c r="P62" s="13">
        <f t="shared" si="7"/>
        <v>144.31505044203521</v>
      </c>
      <c r="Q62" s="13">
        <f t="shared" si="7"/>
        <v>91.047980295881</v>
      </c>
      <c r="R62" s="13">
        <f t="shared" si="7"/>
        <v>72.91289690887865</v>
      </c>
      <c r="S62" s="13">
        <f t="shared" si="7"/>
        <v>82.59188841257964</v>
      </c>
      <c r="T62" s="13">
        <f t="shared" si="7"/>
        <v>99.91225428055802</v>
      </c>
      <c r="U62" s="13">
        <f t="shared" si="7"/>
        <v>83.70412651552414</v>
      </c>
      <c r="V62" s="13">
        <f t="shared" si="7"/>
        <v>83.32774484341783</v>
      </c>
      <c r="W62" s="13">
        <f t="shared" si="7"/>
        <v>83.80556785201496</v>
      </c>
      <c r="X62" s="13">
        <f t="shared" si="7"/>
        <v>0</v>
      </c>
      <c r="Y62" s="13">
        <f t="shared" si="7"/>
        <v>0</v>
      </c>
      <c r="Z62" s="14">
        <f t="shared" si="7"/>
        <v>84.1122726375216</v>
      </c>
    </row>
    <row r="63" spans="1:26" ht="13.5">
      <c r="A63" s="39" t="s">
        <v>105</v>
      </c>
      <c r="B63" s="12">
        <f t="shared" si="7"/>
        <v>85.7765722261585</v>
      </c>
      <c r="C63" s="12">
        <f t="shared" si="7"/>
        <v>0</v>
      </c>
      <c r="D63" s="3">
        <f t="shared" si="7"/>
        <v>95.4366651147504</v>
      </c>
      <c r="E63" s="13">
        <f t="shared" si="7"/>
        <v>82.99721361226453</v>
      </c>
      <c r="F63" s="13">
        <f t="shared" si="7"/>
        <v>76.05017121924026</v>
      </c>
      <c r="G63" s="13">
        <f t="shared" si="7"/>
        <v>59.275449335882016</v>
      </c>
      <c r="H63" s="13">
        <f t="shared" si="7"/>
        <v>72.55755925246987</v>
      </c>
      <c r="I63" s="13">
        <f t="shared" si="7"/>
        <v>69.15273667653096</v>
      </c>
      <c r="J63" s="13">
        <f t="shared" si="7"/>
        <v>61.89892655473442</v>
      </c>
      <c r="K63" s="13">
        <f t="shared" si="7"/>
        <v>58.48734850179497</v>
      </c>
      <c r="L63" s="13">
        <f t="shared" si="7"/>
        <v>70.62966480307684</v>
      </c>
      <c r="M63" s="13">
        <f t="shared" si="7"/>
        <v>63.600807269883134</v>
      </c>
      <c r="N63" s="13">
        <f t="shared" si="7"/>
        <v>57.562446006072896</v>
      </c>
      <c r="O63" s="13">
        <f t="shared" si="7"/>
        <v>60.76553896425233</v>
      </c>
      <c r="P63" s="13">
        <f t="shared" si="7"/>
        <v>75.38727754585993</v>
      </c>
      <c r="Q63" s="13">
        <f t="shared" si="7"/>
        <v>64.55235896235659</v>
      </c>
      <c r="R63" s="13">
        <f t="shared" si="7"/>
        <v>83.4307504974751</v>
      </c>
      <c r="S63" s="13">
        <f t="shared" si="7"/>
        <v>93.23413603831955</v>
      </c>
      <c r="T63" s="13">
        <f t="shared" si="7"/>
        <v>-114.14227594169894</v>
      </c>
      <c r="U63" s="13">
        <f t="shared" si="7"/>
        <v>213.01573695709467</v>
      </c>
      <c r="V63" s="13">
        <f t="shared" si="7"/>
        <v>80.68786363921947</v>
      </c>
      <c r="W63" s="13">
        <f t="shared" si="7"/>
        <v>83.4900713785264</v>
      </c>
      <c r="X63" s="13">
        <f t="shared" si="7"/>
        <v>0</v>
      </c>
      <c r="Y63" s="13">
        <f t="shared" si="7"/>
        <v>0</v>
      </c>
      <c r="Z63" s="14">
        <f t="shared" si="7"/>
        <v>82.99721361226453</v>
      </c>
    </row>
    <row r="64" spans="1:26" ht="13.5">
      <c r="A64" s="39" t="s">
        <v>106</v>
      </c>
      <c r="B64" s="12">
        <f t="shared" si="7"/>
        <v>94.37590016934205</v>
      </c>
      <c r="C64" s="12">
        <f t="shared" si="7"/>
        <v>0</v>
      </c>
      <c r="D64" s="3">
        <f t="shared" si="7"/>
        <v>77.89030502520633</v>
      </c>
      <c r="E64" s="13">
        <f t="shared" si="7"/>
        <v>82.79231535480335</v>
      </c>
      <c r="F64" s="13">
        <f t="shared" si="7"/>
        <v>89.58760106938075</v>
      </c>
      <c r="G64" s="13">
        <f t="shared" si="7"/>
        <v>54.933384769928395</v>
      </c>
      <c r="H64" s="13">
        <f t="shared" si="7"/>
        <v>65.98086813903411</v>
      </c>
      <c r="I64" s="13">
        <f t="shared" si="7"/>
        <v>68.34213511469625</v>
      </c>
      <c r="J64" s="13">
        <f t="shared" si="7"/>
        <v>56.24923141545294</v>
      </c>
      <c r="K64" s="13">
        <f t="shared" si="7"/>
        <v>54.957230162173985</v>
      </c>
      <c r="L64" s="13">
        <f t="shared" si="7"/>
        <v>63.391140988113925</v>
      </c>
      <c r="M64" s="13">
        <f t="shared" si="7"/>
        <v>58.196890562999</v>
      </c>
      <c r="N64" s="13">
        <f t="shared" si="7"/>
        <v>54.698211226287285</v>
      </c>
      <c r="O64" s="13">
        <f t="shared" si="7"/>
        <v>57.91553929321262</v>
      </c>
      <c r="P64" s="13">
        <f t="shared" si="7"/>
        <v>72.33857356233425</v>
      </c>
      <c r="Q64" s="13">
        <f t="shared" si="7"/>
        <v>61.65388634354152</v>
      </c>
      <c r="R64" s="13">
        <f t="shared" si="7"/>
        <v>80.88823131708853</v>
      </c>
      <c r="S64" s="13">
        <f t="shared" si="7"/>
        <v>96.95027573375728</v>
      </c>
      <c r="T64" s="13">
        <f t="shared" si="7"/>
        <v>-52.25906800190911</v>
      </c>
      <c r="U64" s="13">
        <f t="shared" si="7"/>
        <v>961.5757191791502</v>
      </c>
      <c r="V64" s="13">
        <f t="shared" si="7"/>
        <v>83.6643677385032</v>
      </c>
      <c r="W64" s="13">
        <f t="shared" si="7"/>
        <v>82.79231535480335</v>
      </c>
      <c r="X64" s="13">
        <f t="shared" si="7"/>
        <v>0</v>
      </c>
      <c r="Y64" s="13">
        <f t="shared" si="7"/>
        <v>0</v>
      </c>
      <c r="Z64" s="14">
        <f t="shared" si="7"/>
        <v>82.79231535480335</v>
      </c>
    </row>
    <row r="65" spans="1:26" ht="13.5">
      <c r="A65" s="39" t="s">
        <v>107</v>
      </c>
      <c r="B65" s="12">
        <f t="shared" si="7"/>
        <v>466.48762003556055</v>
      </c>
      <c r="C65" s="12">
        <f t="shared" si="7"/>
        <v>0</v>
      </c>
      <c r="D65" s="3">
        <f t="shared" si="7"/>
        <v>96.99266209551305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123.106624324877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74.09911231044003</v>
      </c>
      <c r="C66" s="15">
        <f t="shared" si="7"/>
        <v>0</v>
      </c>
      <c r="D66" s="4">
        <f t="shared" si="7"/>
        <v>85.00240764944624</v>
      </c>
      <c r="E66" s="16">
        <f t="shared" si="7"/>
        <v>80</v>
      </c>
      <c r="F66" s="16">
        <f t="shared" si="7"/>
        <v>31.99850707905087</v>
      </c>
      <c r="G66" s="16">
        <f t="shared" si="7"/>
        <v>21.990448529946814</v>
      </c>
      <c r="H66" s="16">
        <f t="shared" si="7"/>
        <v>16.190749124213212</v>
      </c>
      <c r="I66" s="16">
        <f t="shared" si="7"/>
        <v>22.95246284095764</v>
      </c>
      <c r="J66" s="16">
        <f t="shared" si="7"/>
        <v>14.061547800085364</v>
      </c>
      <c r="K66" s="16">
        <f t="shared" si="7"/>
        <v>13.95662390982047</v>
      </c>
      <c r="L66" s="16">
        <f t="shared" si="7"/>
        <v>11.822181400424405</v>
      </c>
      <c r="M66" s="16">
        <f t="shared" si="7"/>
        <v>13.242857794039836</v>
      </c>
      <c r="N66" s="16">
        <f t="shared" si="7"/>
        <v>16.0501261822697</v>
      </c>
      <c r="O66" s="16">
        <f t="shared" si="7"/>
        <v>10.108922085017895</v>
      </c>
      <c r="P66" s="16">
        <f t="shared" si="7"/>
        <v>11.553852651537019</v>
      </c>
      <c r="Q66" s="16">
        <f t="shared" si="7"/>
        <v>12.337439836366727</v>
      </c>
      <c r="R66" s="16">
        <f t="shared" si="7"/>
        <v>10.757427436088953</v>
      </c>
      <c r="S66" s="16">
        <f t="shared" si="7"/>
        <v>14.47262195220186</v>
      </c>
      <c r="T66" s="16">
        <f t="shared" si="7"/>
        <v>30.789958165930297</v>
      </c>
      <c r="U66" s="16">
        <f t="shared" si="7"/>
        <v>15.82663094668705</v>
      </c>
      <c r="V66" s="16">
        <f t="shared" si="7"/>
        <v>15.853278393571394</v>
      </c>
      <c r="W66" s="16">
        <f t="shared" si="7"/>
        <v>80</v>
      </c>
      <c r="X66" s="16">
        <f t="shared" si="7"/>
        <v>0</v>
      </c>
      <c r="Y66" s="16">
        <f t="shared" si="7"/>
        <v>0</v>
      </c>
      <c r="Z66" s="17">
        <f t="shared" si="7"/>
        <v>80</v>
      </c>
    </row>
    <row r="67" spans="1:26" ht="13.5" hidden="1">
      <c r="A67" s="41" t="s">
        <v>286</v>
      </c>
      <c r="B67" s="24">
        <v>613587147</v>
      </c>
      <c r="C67" s="24"/>
      <c r="D67" s="25">
        <v>744027570</v>
      </c>
      <c r="E67" s="26">
        <v>739153280</v>
      </c>
      <c r="F67" s="26">
        <v>64364307</v>
      </c>
      <c r="G67" s="26">
        <v>56229997</v>
      </c>
      <c r="H67" s="26">
        <v>50774315</v>
      </c>
      <c r="I67" s="26">
        <v>171368619</v>
      </c>
      <c r="J67" s="26">
        <v>58281846</v>
      </c>
      <c r="K67" s="26">
        <v>46034237</v>
      </c>
      <c r="L67" s="26">
        <v>59220062</v>
      </c>
      <c r="M67" s="26">
        <v>163536145</v>
      </c>
      <c r="N67" s="26">
        <v>66200485</v>
      </c>
      <c r="O67" s="26">
        <v>76907326</v>
      </c>
      <c r="P67" s="26">
        <v>21384424</v>
      </c>
      <c r="Q67" s="26">
        <v>164492235</v>
      </c>
      <c r="R67" s="26">
        <v>55573617</v>
      </c>
      <c r="S67" s="26">
        <v>50109998</v>
      </c>
      <c r="T67" s="26">
        <v>36887779</v>
      </c>
      <c r="U67" s="26">
        <v>142571394</v>
      </c>
      <c r="V67" s="26">
        <v>641968393</v>
      </c>
      <c r="W67" s="26">
        <v>744027870</v>
      </c>
      <c r="X67" s="26"/>
      <c r="Y67" s="25"/>
      <c r="Z67" s="27">
        <v>739153280</v>
      </c>
    </row>
    <row r="68" spans="1:26" ht="13.5" hidden="1">
      <c r="A68" s="37" t="s">
        <v>31</v>
      </c>
      <c r="B68" s="19">
        <v>111299074</v>
      </c>
      <c r="C68" s="19"/>
      <c r="D68" s="20">
        <v>107385600</v>
      </c>
      <c r="E68" s="21">
        <v>110939990</v>
      </c>
      <c r="F68" s="21">
        <v>18766914</v>
      </c>
      <c r="G68" s="21">
        <v>9404522</v>
      </c>
      <c r="H68" s="21">
        <v>9312009</v>
      </c>
      <c r="I68" s="21">
        <v>37483445</v>
      </c>
      <c r="J68" s="21">
        <v>9403145</v>
      </c>
      <c r="K68" s="21">
        <v>9230676</v>
      </c>
      <c r="L68" s="21">
        <v>9234414</v>
      </c>
      <c r="M68" s="21">
        <v>27868235</v>
      </c>
      <c r="N68" s="21">
        <v>6923348</v>
      </c>
      <c r="O68" s="21">
        <v>9284302</v>
      </c>
      <c r="P68" s="21">
        <v>9278804</v>
      </c>
      <c r="Q68" s="21">
        <v>25486454</v>
      </c>
      <c r="R68" s="21">
        <v>9277929</v>
      </c>
      <c r="S68" s="21">
        <v>9279621</v>
      </c>
      <c r="T68" s="21">
        <v>9285979</v>
      </c>
      <c r="U68" s="21">
        <v>27843529</v>
      </c>
      <c r="V68" s="21">
        <v>118681663</v>
      </c>
      <c r="W68" s="21">
        <v>107385600</v>
      </c>
      <c r="X68" s="21"/>
      <c r="Y68" s="20"/>
      <c r="Z68" s="23">
        <v>110939990</v>
      </c>
    </row>
    <row r="69" spans="1:26" ht="13.5" hidden="1">
      <c r="A69" s="38" t="s">
        <v>32</v>
      </c>
      <c r="B69" s="19">
        <v>487712144</v>
      </c>
      <c r="C69" s="19"/>
      <c r="D69" s="20">
        <v>618470720</v>
      </c>
      <c r="E69" s="21">
        <v>610042040</v>
      </c>
      <c r="F69" s="21">
        <v>44461365</v>
      </c>
      <c r="G69" s="21">
        <v>45561167</v>
      </c>
      <c r="H69" s="21">
        <v>40122368</v>
      </c>
      <c r="I69" s="21">
        <v>130144900</v>
      </c>
      <c r="J69" s="21">
        <v>47629948</v>
      </c>
      <c r="K69" s="21">
        <v>35470753</v>
      </c>
      <c r="L69" s="21">
        <v>48596412</v>
      </c>
      <c r="M69" s="21">
        <v>131697113</v>
      </c>
      <c r="N69" s="21">
        <v>57961976</v>
      </c>
      <c r="O69" s="21">
        <v>66010587</v>
      </c>
      <c r="P69" s="21">
        <v>10460065</v>
      </c>
      <c r="Q69" s="21">
        <v>134432628</v>
      </c>
      <c r="R69" s="21">
        <v>44606074</v>
      </c>
      <c r="S69" s="21">
        <v>39154454</v>
      </c>
      <c r="T69" s="21">
        <v>26877749</v>
      </c>
      <c r="U69" s="21">
        <v>110638277</v>
      </c>
      <c r="V69" s="21">
        <v>506912918</v>
      </c>
      <c r="W69" s="21">
        <v>618471020</v>
      </c>
      <c r="X69" s="21"/>
      <c r="Y69" s="20"/>
      <c r="Z69" s="23">
        <v>610042040</v>
      </c>
    </row>
    <row r="70" spans="1:26" ht="13.5" hidden="1">
      <c r="A70" s="39" t="s">
        <v>103</v>
      </c>
      <c r="B70" s="19">
        <v>195341505</v>
      </c>
      <c r="C70" s="19"/>
      <c r="D70" s="20">
        <v>243223380</v>
      </c>
      <c r="E70" s="21">
        <v>244083380</v>
      </c>
      <c r="F70" s="21">
        <v>19603538</v>
      </c>
      <c r="G70" s="21">
        <v>18839250</v>
      </c>
      <c r="H70" s="21">
        <v>14354997</v>
      </c>
      <c r="I70" s="21">
        <v>52797785</v>
      </c>
      <c r="J70" s="21">
        <v>19255153</v>
      </c>
      <c r="K70" s="21">
        <v>15299726</v>
      </c>
      <c r="L70" s="21">
        <v>18746647</v>
      </c>
      <c r="M70" s="21">
        <v>53301526</v>
      </c>
      <c r="N70" s="21">
        <v>32192779</v>
      </c>
      <c r="O70" s="21">
        <v>33305101</v>
      </c>
      <c r="P70" s="21">
        <v>-8833085</v>
      </c>
      <c r="Q70" s="21">
        <v>56664795</v>
      </c>
      <c r="R70" s="21">
        <v>16325965</v>
      </c>
      <c r="S70" s="21">
        <v>11887705</v>
      </c>
      <c r="T70" s="21">
        <v>13993064</v>
      </c>
      <c r="U70" s="21">
        <v>42206734</v>
      </c>
      <c r="V70" s="21">
        <v>204970840</v>
      </c>
      <c r="W70" s="21">
        <v>243223380</v>
      </c>
      <c r="X70" s="21"/>
      <c r="Y70" s="20"/>
      <c r="Z70" s="23">
        <v>244083380</v>
      </c>
    </row>
    <row r="71" spans="1:26" ht="13.5" hidden="1">
      <c r="A71" s="39" t="s">
        <v>104</v>
      </c>
      <c r="B71" s="19">
        <v>249415753</v>
      </c>
      <c r="C71" s="19"/>
      <c r="D71" s="20">
        <v>307066710</v>
      </c>
      <c r="E71" s="21">
        <v>305947030</v>
      </c>
      <c r="F71" s="21">
        <v>20826866</v>
      </c>
      <c r="G71" s="21">
        <v>21833757</v>
      </c>
      <c r="H71" s="21">
        <v>20901088</v>
      </c>
      <c r="I71" s="21">
        <v>63561711</v>
      </c>
      <c r="J71" s="21">
        <v>23458521</v>
      </c>
      <c r="K71" s="21">
        <v>15233107</v>
      </c>
      <c r="L71" s="21">
        <v>24984403</v>
      </c>
      <c r="M71" s="21">
        <v>63676031</v>
      </c>
      <c r="N71" s="21">
        <v>20835691</v>
      </c>
      <c r="O71" s="21">
        <v>27765038</v>
      </c>
      <c r="P71" s="21">
        <v>14365598</v>
      </c>
      <c r="Q71" s="21">
        <v>62966327</v>
      </c>
      <c r="R71" s="21">
        <v>24468305</v>
      </c>
      <c r="S71" s="21">
        <v>23425723</v>
      </c>
      <c r="T71" s="21">
        <v>17898309</v>
      </c>
      <c r="U71" s="21">
        <v>65792337</v>
      </c>
      <c r="V71" s="21">
        <v>255996406</v>
      </c>
      <c r="W71" s="21">
        <v>307066710</v>
      </c>
      <c r="X71" s="21"/>
      <c r="Y71" s="20"/>
      <c r="Z71" s="23">
        <v>305947030</v>
      </c>
    </row>
    <row r="72" spans="1:26" ht="13.5" hidden="1">
      <c r="A72" s="39" t="s">
        <v>105</v>
      </c>
      <c r="B72" s="19">
        <v>18086695</v>
      </c>
      <c r="C72" s="19"/>
      <c r="D72" s="20">
        <v>24249590</v>
      </c>
      <c r="E72" s="21">
        <v>24393590</v>
      </c>
      <c r="F72" s="21">
        <v>1883550</v>
      </c>
      <c r="G72" s="21">
        <v>1995278</v>
      </c>
      <c r="H72" s="21">
        <v>1972576</v>
      </c>
      <c r="I72" s="21">
        <v>5851404</v>
      </c>
      <c r="J72" s="21">
        <v>2021342</v>
      </c>
      <c r="K72" s="21">
        <v>2029562</v>
      </c>
      <c r="L72" s="21">
        <v>1965919</v>
      </c>
      <c r="M72" s="21">
        <v>6016823</v>
      </c>
      <c r="N72" s="21">
        <v>2032636</v>
      </c>
      <c r="O72" s="21">
        <v>2036944</v>
      </c>
      <c r="P72" s="21">
        <v>2023226</v>
      </c>
      <c r="Q72" s="21">
        <v>6092806</v>
      </c>
      <c r="R72" s="21">
        <v>1652344</v>
      </c>
      <c r="S72" s="21">
        <v>1628203</v>
      </c>
      <c r="T72" s="21">
        <v>-1250612</v>
      </c>
      <c r="U72" s="21">
        <v>2029935</v>
      </c>
      <c r="V72" s="21">
        <v>19990968</v>
      </c>
      <c r="W72" s="21">
        <v>24249590</v>
      </c>
      <c r="X72" s="21"/>
      <c r="Y72" s="20"/>
      <c r="Z72" s="23">
        <v>24393590</v>
      </c>
    </row>
    <row r="73" spans="1:26" ht="13.5" hidden="1">
      <c r="A73" s="39" t="s">
        <v>106</v>
      </c>
      <c r="B73" s="19">
        <v>23796217</v>
      </c>
      <c r="C73" s="19"/>
      <c r="D73" s="20">
        <v>35618040</v>
      </c>
      <c r="E73" s="21">
        <v>35618040</v>
      </c>
      <c r="F73" s="21">
        <v>2147411</v>
      </c>
      <c r="G73" s="21">
        <v>2892882</v>
      </c>
      <c r="H73" s="21">
        <v>2893707</v>
      </c>
      <c r="I73" s="21">
        <v>7934000</v>
      </c>
      <c r="J73" s="21">
        <v>2894932</v>
      </c>
      <c r="K73" s="21">
        <v>2908358</v>
      </c>
      <c r="L73" s="21">
        <v>2899443</v>
      </c>
      <c r="M73" s="21">
        <v>8702733</v>
      </c>
      <c r="N73" s="21">
        <v>2900870</v>
      </c>
      <c r="O73" s="21">
        <v>2903504</v>
      </c>
      <c r="P73" s="21">
        <v>2904326</v>
      </c>
      <c r="Q73" s="21">
        <v>8708700</v>
      </c>
      <c r="R73" s="21">
        <v>2159460</v>
      </c>
      <c r="S73" s="21">
        <v>2212823</v>
      </c>
      <c r="T73" s="21">
        <v>-3763012</v>
      </c>
      <c r="U73" s="21">
        <v>609271</v>
      </c>
      <c r="V73" s="21">
        <v>25954704</v>
      </c>
      <c r="W73" s="21">
        <v>35618040</v>
      </c>
      <c r="X73" s="21"/>
      <c r="Y73" s="20"/>
      <c r="Z73" s="23">
        <v>35618040</v>
      </c>
    </row>
    <row r="74" spans="1:26" ht="13.5" hidden="1">
      <c r="A74" s="39" t="s">
        <v>107</v>
      </c>
      <c r="B74" s="19">
        <v>1071974</v>
      </c>
      <c r="C74" s="19"/>
      <c r="D74" s="20">
        <v>8313000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8313300</v>
      </c>
      <c r="X74" s="21"/>
      <c r="Y74" s="20"/>
      <c r="Z74" s="23"/>
    </row>
    <row r="75" spans="1:26" ht="13.5" hidden="1">
      <c r="A75" s="40" t="s">
        <v>110</v>
      </c>
      <c r="B75" s="28">
        <v>14575929</v>
      </c>
      <c r="C75" s="28"/>
      <c r="D75" s="29">
        <v>18171250</v>
      </c>
      <c r="E75" s="30">
        <v>18171250</v>
      </c>
      <c r="F75" s="30">
        <v>1136028</v>
      </c>
      <c r="G75" s="30">
        <v>1264308</v>
      </c>
      <c r="H75" s="30">
        <v>1339938</v>
      </c>
      <c r="I75" s="30">
        <v>3740274</v>
      </c>
      <c r="J75" s="30">
        <v>1248753</v>
      </c>
      <c r="K75" s="30">
        <v>1332808</v>
      </c>
      <c r="L75" s="30">
        <v>1389236</v>
      </c>
      <c r="M75" s="30">
        <v>3970797</v>
      </c>
      <c r="N75" s="30">
        <v>1315161</v>
      </c>
      <c r="O75" s="30">
        <v>1612437</v>
      </c>
      <c r="P75" s="30">
        <v>1645555</v>
      </c>
      <c r="Q75" s="30">
        <v>4573153</v>
      </c>
      <c r="R75" s="30">
        <v>1689614</v>
      </c>
      <c r="S75" s="30">
        <v>1675923</v>
      </c>
      <c r="T75" s="30">
        <v>724051</v>
      </c>
      <c r="U75" s="30">
        <v>4089588</v>
      </c>
      <c r="V75" s="30">
        <v>16373812</v>
      </c>
      <c r="W75" s="30">
        <v>18171250</v>
      </c>
      <c r="X75" s="30"/>
      <c r="Y75" s="29"/>
      <c r="Z75" s="31">
        <v>18171250</v>
      </c>
    </row>
    <row r="76" spans="1:26" ht="13.5" hidden="1">
      <c r="A76" s="42" t="s">
        <v>287</v>
      </c>
      <c r="B76" s="32">
        <v>481431344</v>
      </c>
      <c r="C76" s="32"/>
      <c r="D76" s="33">
        <v>653827800</v>
      </c>
      <c r="E76" s="34">
        <v>646314279</v>
      </c>
      <c r="F76" s="34">
        <v>54664955</v>
      </c>
      <c r="G76" s="34">
        <v>40928310</v>
      </c>
      <c r="H76" s="34">
        <v>48588494</v>
      </c>
      <c r="I76" s="34">
        <v>144181759</v>
      </c>
      <c r="J76" s="34">
        <v>46355092</v>
      </c>
      <c r="K76" s="34">
        <v>38519074</v>
      </c>
      <c r="L76" s="34">
        <v>54853293</v>
      </c>
      <c r="M76" s="34">
        <v>139727459</v>
      </c>
      <c r="N76" s="34">
        <v>44580397</v>
      </c>
      <c r="O76" s="34">
        <v>45375425</v>
      </c>
      <c r="P76" s="34">
        <v>51333224</v>
      </c>
      <c r="Q76" s="34">
        <v>141289046</v>
      </c>
      <c r="R76" s="34">
        <v>44840530</v>
      </c>
      <c r="S76" s="34">
        <v>49031047</v>
      </c>
      <c r="T76" s="34">
        <v>50888896</v>
      </c>
      <c r="U76" s="34">
        <v>144760473</v>
      </c>
      <c r="V76" s="34">
        <v>569958737</v>
      </c>
      <c r="W76" s="34">
        <v>646314279</v>
      </c>
      <c r="X76" s="34"/>
      <c r="Y76" s="33"/>
      <c r="Z76" s="35">
        <v>646314279</v>
      </c>
    </row>
    <row r="77" spans="1:26" ht="13.5" hidden="1">
      <c r="A77" s="37" t="s">
        <v>31</v>
      </c>
      <c r="B77" s="19">
        <v>87779337</v>
      </c>
      <c r="C77" s="19"/>
      <c r="D77" s="20">
        <v>91279000</v>
      </c>
      <c r="E77" s="21">
        <v>88752000</v>
      </c>
      <c r="F77" s="21">
        <v>8297530</v>
      </c>
      <c r="G77" s="21">
        <v>6754898</v>
      </c>
      <c r="H77" s="21">
        <v>12891826</v>
      </c>
      <c r="I77" s="21">
        <v>27944254</v>
      </c>
      <c r="J77" s="21">
        <v>7245729</v>
      </c>
      <c r="K77" s="21">
        <v>6744558</v>
      </c>
      <c r="L77" s="21">
        <v>7423795</v>
      </c>
      <c r="M77" s="21">
        <v>21414082</v>
      </c>
      <c r="N77" s="21">
        <v>6628995</v>
      </c>
      <c r="O77" s="21">
        <v>7021480</v>
      </c>
      <c r="P77" s="21">
        <v>8552513</v>
      </c>
      <c r="Q77" s="21">
        <v>22202988</v>
      </c>
      <c r="R77" s="21">
        <v>7277414</v>
      </c>
      <c r="S77" s="21">
        <v>8686429</v>
      </c>
      <c r="T77" s="21">
        <v>7916624</v>
      </c>
      <c r="U77" s="21">
        <v>23880467</v>
      </c>
      <c r="V77" s="21">
        <v>95441791</v>
      </c>
      <c r="W77" s="21">
        <v>88752000</v>
      </c>
      <c r="X77" s="21"/>
      <c r="Y77" s="20"/>
      <c r="Z77" s="23">
        <v>88752000</v>
      </c>
    </row>
    <row r="78" spans="1:26" ht="13.5" hidden="1">
      <c r="A78" s="38" t="s">
        <v>32</v>
      </c>
      <c r="B78" s="19">
        <v>382851373</v>
      </c>
      <c r="C78" s="19"/>
      <c r="D78" s="20">
        <v>547102800</v>
      </c>
      <c r="E78" s="21">
        <v>543025279</v>
      </c>
      <c r="F78" s="21">
        <v>46003913</v>
      </c>
      <c r="G78" s="21">
        <v>33895385</v>
      </c>
      <c r="H78" s="21">
        <v>35479722</v>
      </c>
      <c r="I78" s="21">
        <v>115379020</v>
      </c>
      <c r="J78" s="21">
        <v>38933769</v>
      </c>
      <c r="K78" s="21">
        <v>31588501</v>
      </c>
      <c r="L78" s="21">
        <v>47265260</v>
      </c>
      <c r="M78" s="21">
        <v>117787530</v>
      </c>
      <c r="N78" s="21">
        <v>37740317</v>
      </c>
      <c r="O78" s="21">
        <v>38190945</v>
      </c>
      <c r="P78" s="21">
        <v>42590586</v>
      </c>
      <c r="Q78" s="21">
        <v>118521848</v>
      </c>
      <c r="R78" s="21">
        <v>37381357</v>
      </c>
      <c r="S78" s="21">
        <v>40102068</v>
      </c>
      <c r="T78" s="21">
        <v>42749337</v>
      </c>
      <c r="U78" s="21">
        <v>120232762</v>
      </c>
      <c r="V78" s="21">
        <v>471921160</v>
      </c>
      <c r="W78" s="21">
        <v>543025279</v>
      </c>
      <c r="X78" s="21"/>
      <c r="Y78" s="20"/>
      <c r="Z78" s="23">
        <v>543025279</v>
      </c>
    </row>
    <row r="79" spans="1:26" ht="13.5" hidden="1">
      <c r="A79" s="39" t="s">
        <v>103</v>
      </c>
      <c r="B79" s="19">
        <v>161887406</v>
      </c>
      <c r="C79" s="19"/>
      <c r="D79" s="20">
        <v>227146800</v>
      </c>
      <c r="E79" s="21">
        <v>225717056</v>
      </c>
      <c r="F79" s="21">
        <v>20884625</v>
      </c>
      <c r="G79" s="21">
        <v>17455542</v>
      </c>
      <c r="H79" s="21">
        <v>17343697</v>
      </c>
      <c r="I79" s="21">
        <v>55683864</v>
      </c>
      <c r="J79" s="21">
        <v>18371264</v>
      </c>
      <c r="K79" s="21">
        <v>16200178</v>
      </c>
      <c r="L79" s="21">
        <v>19312607</v>
      </c>
      <c r="M79" s="21">
        <v>53884049</v>
      </c>
      <c r="N79" s="21">
        <v>18358234</v>
      </c>
      <c r="O79" s="21">
        <v>13975819</v>
      </c>
      <c r="P79" s="21">
        <v>17568946</v>
      </c>
      <c r="Q79" s="21">
        <v>49902999</v>
      </c>
      <c r="R79" s="21">
        <v>15419956</v>
      </c>
      <c r="S79" s="21">
        <v>15838759</v>
      </c>
      <c r="T79" s="21">
        <v>19891490</v>
      </c>
      <c r="U79" s="21">
        <v>51150205</v>
      </c>
      <c r="V79" s="21">
        <v>210621117</v>
      </c>
      <c r="W79" s="21">
        <v>225717056</v>
      </c>
      <c r="X79" s="21"/>
      <c r="Y79" s="20"/>
      <c r="Z79" s="23">
        <v>225717056</v>
      </c>
    </row>
    <row r="80" spans="1:26" ht="13.5" hidden="1">
      <c r="A80" s="39" t="s">
        <v>104</v>
      </c>
      <c r="B80" s="19">
        <v>177991300</v>
      </c>
      <c r="C80" s="19"/>
      <c r="D80" s="20">
        <v>261007000</v>
      </c>
      <c r="E80" s="21">
        <v>257339000</v>
      </c>
      <c r="F80" s="21">
        <v>21326394</v>
      </c>
      <c r="G80" s="21">
        <v>12625721</v>
      </c>
      <c r="H80" s="21">
        <v>14248566</v>
      </c>
      <c r="I80" s="21">
        <v>48200681</v>
      </c>
      <c r="J80" s="21">
        <v>17037797</v>
      </c>
      <c r="K80" s="21">
        <v>12013748</v>
      </c>
      <c r="L80" s="21">
        <v>23663336</v>
      </c>
      <c r="M80" s="21">
        <v>52714881</v>
      </c>
      <c r="N80" s="21">
        <v>16164249</v>
      </c>
      <c r="O80" s="21">
        <v>20433600</v>
      </c>
      <c r="P80" s="21">
        <v>20731720</v>
      </c>
      <c r="Q80" s="21">
        <v>57329569</v>
      </c>
      <c r="R80" s="21">
        <v>17840550</v>
      </c>
      <c r="S80" s="21">
        <v>19347747</v>
      </c>
      <c r="T80" s="21">
        <v>17882604</v>
      </c>
      <c r="U80" s="21">
        <v>55070901</v>
      </c>
      <c r="V80" s="21">
        <v>213316032</v>
      </c>
      <c r="W80" s="21">
        <v>257339000</v>
      </c>
      <c r="X80" s="21"/>
      <c r="Y80" s="20"/>
      <c r="Z80" s="23">
        <v>257339000</v>
      </c>
    </row>
    <row r="81" spans="1:26" ht="13.5" hidden="1">
      <c r="A81" s="39" t="s">
        <v>105</v>
      </c>
      <c r="B81" s="19">
        <v>15514147</v>
      </c>
      <c r="C81" s="19"/>
      <c r="D81" s="20">
        <v>23143000</v>
      </c>
      <c r="E81" s="21">
        <v>20246000</v>
      </c>
      <c r="F81" s="21">
        <v>1432443</v>
      </c>
      <c r="G81" s="21">
        <v>1182710</v>
      </c>
      <c r="H81" s="21">
        <v>1431253</v>
      </c>
      <c r="I81" s="21">
        <v>4046406</v>
      </c>
      <c r="J81" s="21">
        <v>1251189</v>
      </c>
      <c r="K81" s="21">
        <v>1187037</v>
      </c>
      <c r="L81" s="21">
        <v>1388522</v>
      </c>
      <c r="M81" s="21">
        <v>3826748</v>
      </c>
      <c r="N81" s="21">
        <v>1170035</v>
      </c>
      <c r="O81" s="21">
        <v>1237760</v>
      </c>
      <c r="P81" s="21">
        <v>1525255</v>
      </c>
      <c r="Q81" s="21">
        <v>3933050</v>
      </c>
      <c r="R81" s="21">
        <v>1378563</v>
      </c>
      <c r="S81" s="21">
        <v>1518041</v>
      </c>
      <c r="T81" s="21">
        <v>1427477</v>
      </c>
      <c r="U81" s="21">
        <v>4324081</v>
      </c>
      <c r="V81" s="21">
        <v>16130285</v>
      </c>
      <c r="W81" s="21">
        <v>20246000</v>
      </c>
      <c r="X81" s="21"/>
      <c r="Y81" s="20"/>
      <c r="Z81" s="23">
        <v>20246000</v>
      </c>
    </row>
    <row r="82" spans="1:26" ht="13.5" hidden="1">
      <c r="A82" s="39" t="s">
        <v>106</v>
      </c>
      <c r="B82" s="19">
        <v>22457894</v>
      </c>
      <c r="C82" s="19"/>
      <c r="D82" s="20">
        <v>27743000</v>
      </c>
      <c r="E82" s="21">
        <v>29489000</v>
      </c>
      <c r="F82" s="21">
        <v>1923814</v>
      </c>
      <c r="G82" s="21">
        <v>1589158</v>
      </c>
      <c r="H82" s="21">
        <v>1909293</v>
      </c>
      <c r="I82" s="21">
        <v>5422265</v>
      </c>
      <c r="J82" s="21">
        <v>1628377</v>
      </c>
      <c r="K82" s="21">
        <v>1598353</v>
      </c>
      <c r="L82" s="21">
        <v>1837990</v>
      </c>
      <c r="M82" s="21">
        <v>5064720</v>
      </c>
      <c r="N82" s="21">
        <v>1586724</v>
      </c>
      <c r="O82" s="21">
        <v>1681580</v>
      </c>
      <c r="P82" s="21">
        <v>2100948</v>
      </c>
      <c r="Q82" s="21">
        <v>5369252</v>
      </c>
      <c r="R82" s="21">
        <v>1746749</v>
      </c>
      <c r="S82" s="21">
        <v>2145338</v>
      </c>
      <c r="T82" s="21">
        <v>1966515</v>
      </c>
      <c r="U82" s="21">
        <v>5858602</v>
      </c>
      <c r="V82" s="21">
        <v>21714839</v>
      </c>
      <c r="W82" s="21">
        <v>29489000</v>
      </c>
      <c r="X82" s="21"/>
      <c r="Y82" s="20"/>
      <c r="Z82" s="23">
        <v>29489000</v>
      </c>
    </row>
    <row r="83" spans="1:26" ht="13.5" hidden="1">
      <c r="A83" s="39" t="s">
        <v>107</v>
      </c>
      <c r="B83" s="19">
        <v>5000626</v>
      </c>
      <c r="C83" s="19"/>
      <c r="D83" s="20">
        <v>8063000</v>
      </c>
      <c r="E83" s="21">
        <v>10234223</v>
      </c>
      <c r="F83" s="21">
        <v>436637</v>
      </c>
      <c r="G83" s="21">
        <v>1042254</v>
      </c>
      <c r="H83" s="21">
        <v>546913</v>
      </c>
      <c r="I83" s="21">
        <v>2025804</v>
      </c>
      <c r="J83" s="21">
        <v>645142</v>
      </c>
      <c r="K83" s="21">
        <v>589185</v>
      </c>
      <c r="L83" s="21">
        <v>1062805</v>
      </c>
      <c r="M83" s="21">
        <v>2297132</v>
      </c>
      <c r="N83" s="21">
        <v>461075</v>
      </c>
      <c r="O83" s="21">
        <v>862186</v>
      </c>
      <c r="P83" s="21">
        <v>663717</v>
      </c>
      <c r="Q83" s="21">
        <v>1986978</v>
      </c>
      <c r="R83" s="21">
        <v>995539</v>
      </c>
      <c r="S83" s="21">
        <v>1252183</v>
      </c>
      <c r="T83" s="21">
        <v>1581251</v>
      </c>
      <c r="U83" s="21">
        <v>3828973</v>
      </c>
      <c r="V83" s="21">
        <v>10138887</v>
      </c>
      <c r="W83" s="21">
        <v>10234223</v>
      </c>
      <c r="X83" s="21"/>
      <c r="Y83" s="20"/>
      <c r="Z83" s="23">
        <v>10234223</v>
      </c>
    </row>
    <row r="84" spans="1:26" ht="13.5" hidden="1">
      <c r="A84" s="40" t="s">
        <v>110</v>
      </c>
      <c r="B84" s="28">
        <v>10800634</v>
      </c>
      <c r="C84" s="28"/>
      <c r="D84" s="29">
        <v>15446000</v>
      </c>
      <c r="E84" s="30">
        <v>14537000</v>
      </c>
      <c r="F84" s="30">
        <v>363512</v>
      </c>
      <c r="G84" s="30">
        <v>278027</v>
      </c>
      <c r="H84" s="30">
        <v>216946</v>
      </c>
      <c r="I84" s="30">
        <v>858485</v>
      </c>
      <c r="J84" s="30">
        <v>175594</v>
      </c>
      <c r="K84" s="30">
        <v>186015</v>
      </c>
      <c r="L84" s="30">
        <v>164238</v>
      </c>
      <c r="M84" s="30">
        <v>525847</v>
      </c>
      <c r="N84" s="30">
        <v>211085</v>
      </c>
      <c r="O84" s="30">
        <v>163000</v>
      </c>
      <c r="P84" s="30">
        <v>190125</v>
      </c>
      <c r="Q84" s="30">
        <v>564210</v>
      </c>
      <c r="R84" s="30">
        <v>181759</v>
      </c>
      <c r="S84" s="30">
        <v>242550</v>
      </c>
      <c r="T84" s="30">
        <v>222935</v>
      </c>
      <c r="U84" s="30">
        <v>647244</v>
      </c>
      <c r="V84" s="30">
        <v>2595786</v>
      </c>
      <c r="W84" s="30">
        <v>14537000</v>
      </c>
      <c r="X84" s="30"/>
      <c r="Y84" s="29"/>
      <c r="Z84" s="31">
        <v>14537000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21934993</v>
      </c>
      <c r="D5" s="357">
        <f t="shared" si="0"/>
        <v>0</v>
      </c>
      <c r="E5" s="356">
        <f t="shared" si="0"/>
        <v>75727700</v>
      </c>
      <c r="F5" s="358">
        <f t="shared" si="0"/>
        <v>25637530</v>
      </c>
      <c r="G5" s="358">
        <f t="shared" si="0"/>
        <v>8248</v>
      </c>
      <c r="H5" s="356">
        <f t="shared" si="0"/>
        <v>485269</v>
      </c>
      <c r="I5" s="356">
        <f t="shared" si="0"/>
        <v>1249227</v>
      </c>
      <c r="J5" s="358">
        <f t="shared" si="0"/>
        <v>1742744</v>
      </c>
      <c r="K5" s="358">
        <f t="shared" si="0"/>
        <v>366011</v>
      </c>
      <c r="L5" s="356">
        <f t="shared" si="0"/>
        <v>655261</v>
      </c>
      <c r="M5" s="356">
        <f t="shared" si="0"/>
        <v>716347</v>
      </c>
      <c r="N5" s="358">
        <f t="shared" si="0"/>
        <v>1737619</v>
      </c>
      <c r="O5" s="358">
        <f t="shared" si="0"/>
        <v>1725916</v>
      </c>
      <c r="P5" s="356">
        <f t="shared" si="0"/>
        <v>1592518</v>
      </c>
      <c r="Q5" s="356">
        <f t="shared" si="0"/>
        <v>388474</v>
      </c>
      <c r="R5" s="358">
        <f t="shared" si="0"/>
        <v>3706908</v>
      </c>
      <c r="S5" s="358">
        <f t="shared" si="0"/>
        <v>995308</v>
      </c>
      <c r="T5" s="356">
        <f t="shared" si="0"/>
        <v>1527478</v>
      </c>
      <c r="U5" s="356">
        <f t="shared" si="0"/>
        <v>3275302</v>
      </c>
      <c r="V5" s="358">
        <f t="shared" si="0"/>
        <v>5798088</v>
      </c>
      <c r="W5" s="358">
        <f t="shared" si="0"/>
        <v>12985359</v>
      </c>
      <c r="X5" s="356">
        <f t="shared" si="0"/>
        <v>25637530</v>
      </c>
      <c r="Y5" s="358">
        <f t="shared" si="0"/>
        <v>-12652171</v>
      </c>
      <c r="Z5" s="359">
        <f>+IF(X5&lt;&gt;0,+(Y5/X5)*100,0)</f>
        <v>-49.35019481205873</v>
      </c>
      <c r="AA5" s="360">
        <f>+AA6+AA8+AA11+AA13+AA15</f>
        <v>25637530</v>
      </c>
    </row>
    <row r="6" spans="1:27" ht="13.5">
      <c r="A6" s="361" t="s">
        <v>205</v>
      </c>
      <c r="B6" s="142"/>
      <c r="C6" s="60">
        <f>+C7</f>
        <v>4464618</v>
      </c>
      <c r="D6" s="340">
        <f aca="true" t="shared" si="1" ref="D6:AA6">+D7</f>
        <v>0</v>
      </c>
      <c r="E6" s="60">
        <f t="shared" si="1"/>
        <v>27748420</v>
      </c>
      <c r="F6" s="59">
        <f t="shared" si="1"/>
        <v>16202420</v>
      </c>
      <c r="G6" s="59">
        <f t="shared" si="1"/>
        <v>857</v>
      </c>
      <c r="H6" s="60">
        <f t="shared" si="1"/>
        <v>341470</v>
      </c>
      <c r="I6" s="60">
        <f t="shared" si="1"/>
        <v>983524</v>
      </c>
      <c r="J6" s="59">
        <f t="shared" si="1"/>
        <v>1325851</v>
      </c>
      <c r="K6" s="59">
        <f t="shared" si="1"/>
        <v>290951</v>
      </c>
      <c r="L6" s="60">
        <f t="shared" si="1"/>
        <v>209868</v>
      </c>
      <c r="M6" s="60">
        <f t="shared" si="1"/>
        <v>185550</v>
      </c>
      <c r="N6" s="59">
        <f t="shared" si="1"/>
        <v>686369</v>
      </c>
      <c r="O6" s="59">
        <f t="shared" si="1"/>
        <v>939205</v>
      </c>
      <c r="P6" s="60">
        <f t="shared" si="1"/>
        <v>855205</v>
      </c>
      <c r="Q6" s="60">
        <f t="shared" si="1"/>
        <v>129709</v>
      </c>
      <c r="R6" s="59">
        <f t="shared" si="1"/>
        <v>1924119</v>
      </c>
      <c r="S6" s="59">
        <f t="shared" si="1"/>
        <v>477893</v>
      </c>
      <c r="T6" s="60">
        <f t="shared" si="1"/>
        <v>217600</v>
      </c>
      <c r="U6" s="60">
        <f t="shared" si="1"/>
        <v>956725</v>
      </c>
      <c r="V6" s="59">
        <f t="shared" si="1"/>
        <v>1652218</v>
      </c>
      <c r="W6" s="59">
        <f t="shared" si="1"/>
        <v>5588557</v>
      </c>
      <c r="X6" s="60">
        <f t="shared" si="1"/>
        <v>16202420</v>
      </c>
      <c r="Y6" s="59">
        <f t="shared" si="1"/>
        <v>-10613863</v>
      </c>
      <c r="Z6" s="61">
        <f>+IF(X6&lt;&gt;0,+(Y6/X6)*100,0)</f>
        <v>-65.5078870934095</v>
      </c>
      <c r="AA6" s="62">
        <f t="shared" si="1"/>
        <v>16202420</v>
      </c>
    </row>
    <row r="7" spans="1:27" ht="13.5">
      <c r="A7" s="291" t="s">
        <v>229</v>
      </c>
      <c r="B7" s="142"/>
      <c r="C7" s="60">
        <v>4464618</v>
      </c>
      <c r="D7" s="340"/>
      <c r="E7" s="60">
        <v>27748420</v>
      </c>
      <c r="F7" s="59">
        <v>16202420</v>
      </c>
      <c r="G7" s="59">
        <v>857</v>
      </c>
      <c r="H7" s="60">
        <v>341470</v>
      </c>
      <c r="I7" s="60">
        <v>983524</v>
      </c>
      <c r="J7" s="59">
        <v>1325851</v>
      </c>
      <c r="K7" s="59">
        <v>290951</v>
      </c>
      <c r="L7" s="60">
        <v>209868</v>
      </c>
      <c r="M7" s="60">
        <v>185550</v>
      </c>
      <c r="N7" s="59">
        <v>686369</v>
      </c>
      <c r="O7" s="59">
        <v>939205</v>
      </c>
      <c r="P7" s="60">
        <v>855205</v>
      </c>
      <c r="Q7" s="60">
        <v>129709</v>
      </c>
      <c r="R7" s="59">
        <v>1924119</v>
      </c>
      <c r="S7" s="59">
        <v>477893</v>
      </c>
      <c r="T7" s="60">
        <v>217600</v>
      </c>
      <c r="U7" s="60">
        <v>956725</v>
      </c>
      <c r="V7" s="59">
        <v>1652218</v>
      </c>
      <c r="W7" s="59">
        <v>5588557</v>
      </c>
      <c r="X7" s="60">
        <v>16202420</v>
      </c>
      <c r="Y7" s="59">
        <v>-10613863</v>
      </c>
      <c r="Z7" s="61">
        <v>-65.51</v>
      </c>
      <c r="AA7" s="62">
        <v>16202420</v>
      </c>
    </row>
    <row r="8" spans="1:27" ht="13.5">
      <c r="A8" s="361" t="s">
        <v>206</v>
      </c>
      <c r="B8" s="142"/>
      <c r="C8" s="60">
        <f aca="true" t="shared" si="2" ref="C8:Y8">SUM(C9:C10)</f>
        <v>1156097</v>
      </c>
      <c r="D8" s="340">
        <f t="shared" si="2"/>
        <v>0</v>
      </c>
      <c r="E8" s="60">
        <f t="shared" si="2"/>
        <v>16698460</v>
      </c>
      <c r="F8" s="59">
        <f t="shared" si="2"/>
        <v>3561960</v>
      </c>
      <c r="G8" s="59">
        <f t="shared" si="2"/>
        <v>443</v>
      </c>
      <c r="H8" s="60">
        <f t="shared" si="2"/>
        <v>100800</v>
      </c>
      <c r="I8" s="60">
        <f t="shared" si="2"/>
        <v>7870</v>
      </c>
      <c r="J8" s="59">
        <f t="shared" si="2"/>
        <v>109113</v>
      </c>
      <c r="K8" s="59">
        <f t="shared" si="2"/>
        <v>26792</v>
      </c>
      <c r="L8" s="60">
        <f t="shared" si="2"/>
        <v>246416</v>
      </c>
      <c r="M8" s="60">
        <f t="shared" si="2"/>
        <v>328772</v>
      </c>
      <c r="N8" s="59">
        <f t="shared" si="2"/>
        <v>601980</v>
      </c>
      <c r="O8" s="59">
        <f t="shared" si="2"/>
        <v>279912</v>
      </c>
      <c r="P8" s="60">
        <f t="shared" si="2"/>
        <v>689045</v>
      </c>
      <c r="Q8" s="60">
        <f t="shared" si="2"/>
        <v>162229</v>
      </c>
      <c r="R8" s="59">
        <f t="shared" si="2"/>
        <v>1131186</v>
      </c>
      <c r="S8" s="59">
        <f t="shared" si="2"/>
        <v>125839</v>
      </c>
      <c r="T8" s="60">
        <f t="shared" si="2"/>
        <v>197204</v>
      </c>
      <c r="U8" s="60">
        <f t="shared" si="2"/>
        <v>526637</v>
      </c>
      <c r="V8" s="59">
        <f t="shared" si="2"/>
        <v>849680</v>
      </c>
      <c r="W8" s="59">
        <f t="shared" si="2"/>
        <v>2691959</v>
      </c>
      <c r="X8" s="60">
        <f t="shared" si="2"/>
        <v>3561960</v>
      </c>
      <c r="Y8" s="59">
        <f t="shared" si="2"/>
        <v>-870001</v>
      </c>
      <c r="Z8" s="61">
        <f>+IF(X8&lt;&gt;0,+(Y8/X8)*100,0)</f>
        <v>-24.424782984648903</v>
      </c>
      <c r="AA8" s="62">
        <f>SUM(AA9:AA10)</f>
        <v>3561960</v>
      </c>
    </row>
    <row r="9" spans="1:27" ht="13.5">
      <c r="A9" s="291" t="s">
        <v>230</v>
      </c>
      <c r="B9" s="142"/>
      <c r="C9" s="60">
        <v>961182</v>
      </c>
      <c r="D9" s="340"/>
      <c r="E9" s="60">
        <v>16398460</v>
      </c>
      <c r="F9" s="59">
        <v>3261960</v>
      </c>
      <c r="G9" s="59">
        <v>443</v>
      </c>
      <c r="H9" s="60">
        <v>100800</v>
      </c>
      <c r="I9" s="60">
        <v>7870</v>
      </c>
      <c r="J9" s="59">
        <v>109113</v>
      </c>
      <c r="K9" s="59">
        <v>17482</v>
      </c>
      <c r="L9" s="60">
        <v>246416</v>
      </c>
      <c r="M9" s="60">
        <v>328772</v>
      </c>
      <c r="N9" s="59">
        <v>592670</v>
      </c>
      <c r="O9" s="59">
        <v>279912</v>
      </c>
      <c r="P9" s="60">
        <v>689045</v>
      </c>
      <c r="Q9" s="60">
        <v>162229</v>
      </c>
      <c r="R9" s="59">
        <v>1131186</v>
      </c>
      <c r="S9" s="59">
        <v>125839</v>
      </c>
      <c r="T9" s="60">
        <v>197204</v>
      </c>
      <c r="U9" s="60">
        <v>406667</v>
      </c>
      <c r="V9" s="59">
        <v>729710</v>
      </c>
      <c r="W9" s="59">
        <v>2562679</v>
      </c>
      <c r="X9" s="60">
        <v>3261960</v>
      </c>
      <c r="Y9" s="59">
        <v>-699281</v>
      </c>
      <c r="Z9" s="61">
        <v>-21.44</v>
      </c>
      <c r="AA9" s="62">
        <v>3261960</v>
      </c>
    </row>
    <row r="10" spans="1:27" ht="13.5">
      <c r="A10" s="291" t="s">
        <v>231</v>
      </c>
      <c r="B10" s="142"/>
      <c r="C10" s="60">
        <v>194915</v>
      </c>
      <c r="D10" s="340"/>
      <c r="E10" s="60">
        <v>300000</v>
      </c>
      <c r="F10" s="59">
        <v>300000</v>
      </c>
      <c r="G10" s="59"/>
      <c r="H10" s="60"/>
      <c r="I10" s="60"/>
      <c r="J10" s="59"/>
      <c r="K10" s="59">
        <v>9310</v>
      </c>
      <c r="L10" s="60"/>
      <c r="M10" s="60"/>
      <c r="N10" s="59">
        <v>9310</v>
      </c>
      <c r="O10" s="59"/>
      <c r="P10" s="60"/>
      <c r="Q10" s="60"/>
      <c r="R10" s="59"/>
      <c r="S10" s="59"/>
      <c r="T10" s="60"/>
      <c r="U10" s="60">
        <v>119970</v>
      </c>
      <c r="V10" s="59">
        <v>119970</v>
      </c>
      <c r="W10" s="59">
        <v>129280</v>
      </c>
      <c r="X10" s="60">
        <v>300000</v>
      </c>
      <c r="Y10" s="59">
        <v>-170720</v>
      </c>
      <c r="Z10" s="61">
        <v>-56.91</v>
      </c>
      <c r="AA10" s="62">
        <v>300000</v>
      </c>
    </row>
    <row r="11" spans="1:27" ht="13.5">
      <c r="A11" s="361" t="s">
        <v>207</v>
      </c>
      <c r="B11" s="142"/>
      <c r="C11" s="362">
        <f>+C12</f>
        <v>5407648</v>
      </c>
      <c r="D11" s="363">
        <f aca="true" t="shared" si="3" ref="D11:AA11">+D12</f>
        <v>0</v>
      </c>
      <c r="E11" s="362">
        <f t="shared" si="3"/>
        <v>14216700</v>
      </c>
      <c r="F11" s="364">
        <f t="shared" si="3"/>
        <v>2467700</v>
      </c>
      <c r="G11" s="364">
        <f t="shared" si="3"/>
        <v>6948</v>
      </c>
      <c r="H11" s="362">
        <f t="shared" si="3"/>
        <v>0</v>
      </c>
      <c r="I11" s="362">
        <f t="shared" si="3"/>
        <v>6069</v>
      </c>
      <c r="J11" s="364">
        <f t="shared" si="3"/>
        <v>13017</v>
      </c>
      <c r="K11" s="364">
        <f t="shared" si="3"/>
        <v>0</v>
      </c>
      <c r="L11" s="362">
        <f t="shared" si="3"/>
        <v>141001</v>
      </c>
      <c r="M11" s="362">
        <f t="shared" si="3"/>
        <v>0</v>
      </c>
      <c r="N11" s="364">
        <f t="shared" si="3"/>
        <v>141001</v>
      </c>
      <c r="O11" s="364">
        <f t="shared" si="3"/>
        <v>236674</v>
      </c>
      <c r="P11" s="362">
        <f t="shared" si="3"/>
        <v>0</v>
      </c>
      <c r="Q11" s="362">
        <f t="shared" si="3"/>
        <v>0</v>
      </c>
      <c r="R11" s="364">
        <f t="shared" si="3"/>
        <v>236674</v>
      </c>
      <c r="S11" s="364">
        <f t="shared" si="3"/>
        <v>253613</v>
      </c>
      <c r="T11" s="362">
        <f t="shared" si="3"/>
        <v>464578</v>
      </c>
      <c r="U11" s="362">
        <f t="shared" si="3"/>
        <v>1159687</v>
      </c>
      <c r="V11" s="364">
        <f t="shared" si="3"/>
        <v>1877878</v>
      </c>
      <c r="W11" s="364">
        <f t="shared" si="3"/>
        <v>2268570</v>
      </c>
      <c r="X11" s="362">
        <f t="shared" si="3"/>
        <v>2467700</v>
      </c>
      <c r="Y11" s="364">
        <f t="shared" si="3"/>
        <v>-199130</v>
      </c>
      <c r="Z11" s="365">
        <f>+IF(X11&lt;&gt;0,+(Y11/X11)*100,0)</f>
        <v>-8.069457389471978</v>
      </c>
      <c r="AA11" s="366">
        <f t="shared" si="3"/>
        <v>2467700</v>
      </c>
    </row>
    <row r="12" spans="1:27" ht="13.5">
      <c r="A12" s="291" t="s">
        <v>232</v>
      </c>
      <c r="B12" s="136"/>
      <c r="C12" s="60">
        <v>5407648</v>
      </c>
      <c r="D12" s="340"/>
      <c r="E12" s="60">
        <v>14216700</v>
      </c>
      <c r="F12" s="59">
        <v>2467700</v>
      </c>
      <c r="G12" s="59">
        <v>6948</v>
      </c>
      <c r="H12" s="60"/>
      <c r="I12" s="60">
        <v>6069</v>
      </c>
      <c r="J12" s="59">
        <v>13017</v>
      </c>
      <c r="K12" s="59"/>
      <c r="L12" s="60">
        <v>141001</v>
      </c>
      <c r="M12" s="60"/>
      <c r="N12" s="59">
        <v>141001</v>
      </c>
      <c r="O12" s="59">
        <v>236674</v>
      </c>
      <c r="P12" s="60"/>
      <c r="Q12" s="60"/>
      <c r="R12" s="59">
        <v>236674</v>
      </c>
      <c r="S12" s="59">
        <v>253613</v>
      </c>
      <c r="T12" s="60">
        <v>464578</v>
      </c>
      <c r="U12" s="60">
        <v>1159687</v>
      </c>
      <c r="V12" s="59">
        <v>1877878</v>
      </c>
      <c r="W12" s="59">
        <v>2268570</v>
      </c>
      <c r="X12" s="60">
        <v>2467700</v>
      </c>
      <c r="Y12" s="59">
        <v>-199130</v>
      </c>
      <c r="Z12" s="61">
        <v>-8.07</v>
      </c>
      <c r="AA12" s="62">
        <v>2467700</v>
      </c>
    </row>
    <row r="13" spans="1:27" ht="13.5">
      <c r="A13" s="361" t="s">
        <v>208</v>
      </c>
      <c r="B13" s="136"/>
      <c r="C13" s="275">
        <f>+C14</f>
        <v>10906630</v>
      </c>
      <c r="D13" s="341">
        <f aca="true" t="shared" si="4" ref="D13:AA13">+D14</f>
        <v>0</v>
      </c>
      <c r="E13" s="275">
        <f t="shared" si="4"/>
        <v>11369000</v>
      </c>
      <c r="F13" s="342">
        <f t="shared" si="4"/>
        <v>2559950</v>
      </c>
      <c r="G13" s="342">
        <f t="shared" si="4"/>
        <v>0</v>
      </c>
      <c r="H13" s="275">
        <f t="shared" si="4"/>
        <v>42999</v>
      </c>
      <c r="I13" s="275">
        <f t="shared" si="4"/>
        <v>251764</v>
      </c>
      <c r="J13" s="342">
        <f t="shared" si="4"/>
        <v>294763</v>
      </c>
      <c r="K13" s="342">
        <f t="shared" si="4"/>
        <v>48268</v>
      </c>
      <c r="L13" s="275">
        <f t="shared" si="4"/>
        <v>57976</v>
      </c>
      <c r="M13" s="275">
        <f t="shared" si="4"/>
        <v>202025</v>
      </c>
      <c r="N13" s="342">
        <f t="shared" si="4"/>
        <v>308269</v>
      </c>
      <c r="O13" s="342">
        <f t="shared" si="4"/>
        <v>270125</v>
      </c>
      <c r="P13" s="275">
        <f t="shared" si="4"/>
        <v>48268</v>
      </c>
      <c r="Q13" s="275">
        <f t="shared" si="4"/>
        <v>96536</v>
      </c>
      <c r="R13" s="342">
        <f t="shared" si="4"/>
        <v>414929</v>
      </c>
      <c r="S13" s="342">
        <f t="shared" si="4"/>
        <v>137963</v>
      </c>
      <c r="T13" s="275">
        <f t="shared" si="4"/>
        <v>648096</v>
      </c>
      <c r="U13" s="275">
        <f t="shared" si="4"/>
        <v>632253</v>
      </c>
      <c r="V13" s="342">
        <f t="shared" si="4"/>
        <v>1418312</v>
      </c>
      <c r="W13" s="342">
        <f t="shared" si="4"/>
        <v>2436273</v>
      </c>
      <c r="X13" s="275">
        <f t="shared" si="4"/>
        <v>2559950</v>
      </c>
      <c r="Y13" s="342">
        <f t="shared" si="4"/>
        <v>-123677</v>
      </c>
      <c r="Z13" s="335">
        <f>+IF(X13&lt;&gt;0,+(Y13/X13)*100,0)</f>
        <v>-4.831227172405711</v>
      </c>
      <c r="AA13" s="273">
        <f t="shared" si="4"/>
        <v>2559950</v>
      </c>
    </row>
    <row r="14" spans="1:27" ht="13.5">
      <c r="A14" s="291" t="s">
        <v>233</v>
      </c>
      <c r="B14" s="136"/>
      <c r="C14" s="60">
        <v>10906630</v>
      </c>
      <c r="D14" s="340"/>
      <c r="E14" s="60">
        <v>11369000</v>
      </c>
      <c r="F14" s="59">
        <v>2559950</v>
      </c>
      <c r="G14" s="59"/>
      <c r="H14" s="60">
        <v>42999</v>
      </c>
      <c r="I14" s="60">
        <v>251764</v>
      </c>
      <c r="J14" s="59">
        <v>294763</v>
      </c>
      <c r="K14" s="59">
        <v>48268</v>
      </c>
      <c r="L14" s="60">
        <v>57976</v>
      </c>
      <c r="M14" s="60">
        <v>202025</v>
      </c>
      <c r="N14" s="59">
        <v>308269</v>
      </c>
      <c r="O14" s="59">
        <v>270125</v>
      </c>
      <c r="P14" s="60">
        <v>48268</v>
      </c>
      <c r="Q14" s="60">
        <v>96536</v>
      </c>
      <c r="R14" s="59">
        <v>414929</v>
      </c>
      <c r="S14" s="59">
        <v>137963</v>
      </c>
      <c r="T14" s="60">
        <v>648096</v>
      </c>
      <c r="U14" s="60">
        <v>632253</v>
      </c>
      <c r="V14" s="59">
        <v>1418312</v>
      </c>
      <c r="W14" s="59">
        <v>2436273</v>
      </c>
      <c r="X14" s="60">
        <v>2559950</v>
      </c>
      <c r="Y14" s="59">
        <v>-123677</v>
      </c>
      <c r="Z14" s="61">
        <v>-4.83</v>
      </c>
      <c r="AA14" s="62">
        <v>2559950</v>
      </c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5695120</v>
      </c>
      <c r="F15" s="59">
        <f t="shared" si="5"/>
        <v>845500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845500</v>
      </c>
      <c r="Y15" s="59">
        <f t="shared" si="5"/>
        <v>-845500</v>
      </c>
      <c r="Z15" s="61">
        <f>+IF(X15&lt;&gt;0,+(Y15/X15)*100,0)</f>
        <v>-100</v>
      </c>
      <c r="AA15" s="62">
        <f>SUM(AA16:AA20)</f>
        <v>845500</v>
      </c>
    </row>
    <row r="16" spans="1:27" ht="13.5">
      <c r="A16" s="291" t="s">
        <v>234</v>
      </c>
      <c r="B16" s="300"/>
      <c r="C16" s="60"/>
      <c r="D16" s="340"/>
      <c r="E16" s="60">
        <v>63620</v>
      </c>
      <c r="F16" s="59">
        <v>582000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582000</v>
      </c>
      <c r="Y16" s="59">
        <v>-582000</v>
      </c>
      <c r="Z16" s="61">
        <v>-100</v>
      </c>
      <c r="AA16" s="62">
        <v>582000</v>
      </c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>
        <v>263500</v>
      </c>
      <c r="F18" s="59">
        <v>263500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263500</v>
      </c>
      <c r="Y18" s="59">
        <v>-263500</v>
      </c>
      <c r="Z18" s="61">
        <v>-100</v>
      </c>
      <c r="AA18" s="62">
        <v>263500</v>
      </c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5368000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96929</v>
      </c>
      <c r="D22" s="344">
        <f t="shared" si="6"/>
        <v>0</v>
      </c>
      <c r="E22" s="343">
        <f t="shared" si="6"/>
        <v>669060</v>
      </c>
      <c r="F22" s="345">
        <f t="shared" si="6"/>
        <v>384410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-105</v>
      </c>
      <c r="L22" s="343">
        <f t="shared" si="6"/>
        <v>30447</v>
      </c>
      <c r="M22" s="343">
        <f t="shared" si="6"/>
        <v>750</v>
      </c>
      <c r="N22" s="345">
        <f t="shared" si="6"/>
        <v>31092</v>
      </c>
      <c r="O22" s="345">
        <f t="shared" si="6"/>
        <v>9155</v>
      </c>
      <c r="P22" s="343">
        <f t="shared" si="6"/>
        <v>0</v>
      </c>
      <c r="Q22" s="343">
        <f t="shared" si="6"/>
        <v>0</v>
      </c>
      <c r="R22" s="345">
        <f t="shared" si="6"/>
        <v>9155</v>
      </c>
      <c r="S22" s="345">
        <f t="shared" si="6"/>
        <v>63993</v>
      </c>
      <c r="T22" s="343">
        <f t="shared" si="6"/>
        <v>1955</v>
      </c>
      <c r="U22" s="343">
        <f t="shared" si="6"/>
        <v>-4140</v>
      </c>
      <c r="V22" s="345">
        <f t="shared" si="6"/>
        <v>61808</v>
      </c>
      <c r="W22" s="345">
        <f t="shared" si="6"/>
        <v>102055</v>
      </c>
      <c r="X22" s="343">
        <f t="shared" si="6"/>
        <v>384410</v>
      </c>
      <c r="Y22" s="345">
        <f t="shared" si="6"/>
        <v>-282355</v>
      </c>
      <c r="Z22" s="336">
        <f>+IF(X22&lt;&gt;0,+(Y22/X22)*100,0)</f>
        <v>-73.45152311334252</v>
      </c>
      <c r="AA22" s="350">
        <f>SUM(AA23:AA32)</f>
        <v>384410</v>
      </c>
    </row>
    <row r="23" spans="1:27" ht="13.5">
      <c r="A23" s="361" t="s">
        <v>237</v>
      </c>
      <c r="B23" s="142"/>
      <c r="C23" s="60">
        <v>909</v>
      </c>
      <c r="D23" s="340"/>
      <c r="E23" s="60">
        <v>1560</v>
      </c>
      <c r="F23" s="59">
        <v>1560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1560</v>
      </c>
      <c r="Y23" s="59">
        <v>-1560</v>
      </c>
      <c r="Z23" s="61">
        <v>-100</v>
      </c>
      <c r="AA23" s="62">
        <v>1560</v>
      </c>
    </row>
    <row r="24" spans="1:27" ht="13.5">
      <c r="A24" s="361" t="s">
        <v>238</v>
      </c>
      <c r="B24" s="142"/>
      <c r="C24" s="60"/>
      <c r="D24" s="340"/>
      <c r="E24" s="60">
        <v>46490</v>
      </c>
      <c r="F24" s="59">
        <v>25490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>
        <v>-3050</v>
      </c>
      <c r="V24" s="59">
        <v>-3050</v>
      </c>
      <c r="W24" s="59">
        <v>-3050</v>
      </c>
      <c r="X24" s="60">
        <v>25490</v>
      </c>
      <c r="Y24" s="59">
        <v>-28540</v>
      </c>
      <c r="Z24" s="61">
        <v>-111.97</v>
      </c>
      <c r="AA24" s="62">
        <v>25490</v>
      </c>
    </row>
    <row r="25" spans="1:27" ht="13.5">
      <c r="A25" s="361" t="s">
        <v>239</v>
      </c>
      <c r="B25" s="142"/>
      <c r="C25" s="60">
        <v>860</v>
      </c>
      <c r="D25" s="340"/>
      <c r="E25" s="60">
        <v>25200</v>
      </c>
      <c r="F25" s="59">
        <v>209450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>
        <v>-1090</v>
      </c>
      <c r="V25" s="59">
        <v>-1090</v>
      </c>
      <c r="W25" s="59">
        <v>-1090</v>
      </c>
      <c r="X25" s="60">
        <v>209450</v>
      </c>
      <c r="Y25" s="59">
        <v>-210540</v>
      </c>
      <c r="Z25" s="61">
        <v>-100.52</v>
      </c>
      <c r="AA25" s="62">
        <v>209450</v>
      </c>
    </row>
    <row r="26" spans="1:27" ht="13.5">
      <c r="A26" s="361" t="s">
        <v>240</v>
      </c>
      <c r="B26" s="302"/>
      <c r="C26" s="362"/>
      <c r="D26" s="363"/>
      <c r="E26" s="362">
        <v>9600</v>
      </c>
      <c r="F26" s="364">
        <v>9600</v>
      </c>
      <c r="G26" s="364"/>
      <c r="H26" s="362"/>
      <c r="I26" s="362"/>
      <c r="J26" s="364"/>
      <c r="K26" s="364">
        <v>-105</v>
      </c>
      <c r="L26" s="362"/>
      <c r="M26" s="362">
        <v>750</v>
      </c>
      <c r="N26" s="364">
        <v>645</v>
      </c>
      <c r="O26" s="364">
        <v>465</v>
      </c>
      <c r="P26" s="362"/>
      <c r="Q26" s="362"/>
      <c r="R26" s="364">
        <v>465</v>
      </c>
      <c r="S26" s="364">
        <v>1981</v>
      </c>
      <c r="T26" s="362">
        <v>1535</v>
      </c>
      <c r="U26" s="362"/>
      <c r="V26" s="364">
        <v>3516</v>
      </c>
      <c r="W26" s="364">
        <v>4626</v>
      </c>
      <c r="X26" s="362">
        <v>9600</v>
      </c>
      <c r="Y26" s="364">
        <v>-4974</v>
      </c>
      <c r="Z26" s="365">
        <v>-51.81</v>
      </c>
      <c r="AA26" s="366">
        <v>9600</v>
      </c>
    </row>
    <row r="27" spans="1:27" ht="13.5">
      <c r="A27" s="361" t="s">
        <v>241</v>
      </c>
      <c r="B27" s="147"/>
      <c r="C27" s="60">
        <v>95160</v>
      </c>
      <c r="D27" s="340"/>
      <c r="E27" s="60">
        <v>102350</v>
      </c>
      <c r="F27" s="59">
        <v>120450</v>
      </c>
      <c r="G27" s="59"/>
      <c r="H27" s="60"/>
      <c r="I27" s="60"/>
      <c r="J27" s="59"/>
      <c r="K27" s="59"/>
      <c r="L27" s="60">
        <v>29000</v>
      </c>
      <c r="M27" s="60"/>
      <c r="N27" s="59">
        <v>29000</v>
      </c>
      <c r="O27" s="59">
        <v>8690</v>
      </c>
      <c r="P27" s="60"/>
      <c r="Q27" s="60"/>
      <c r="R27" s="59">
        <v>8690</v>
      </c>
      <c r="S27" s="59">
        <v>62012</v>
      </c>
      <c r="T27" s="60"/>
      <c r="U27" s="60"/>
      <c r="V27" s="59">
        <v>62012</v>
      </c>
      <c r="W27" s="59">
        <v>99702</v>
      </c>
      <c r="X27" s="60">
        <v>120450</v>
      </c>
      <c r="Y27" s="59">
        <v>-20748</v>
      </c>
      <c r="Z27" s="61">
        <v>-17.23</v>
      </c>
      <c r="AA27" s="62">
        <v>120450</v>
      </c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483860</v>
      </c>
      <c r="F32" s="59">
        <v>17860</v>
      </c>
      <c r="G32" s="59"/>
      <c r="H32" s="60"/>
      <c r="I32" s="60"/>
      <c r="J32" s="59"/>
      <c r="K32" s="59"/>
      <c r="L32" s="60">
        <v>1447</v>
      </c>
      <c r="M32" s="60"/>
      <c r="N32" s="59">
        <v>1447</v>
      </c>
      <c r="O32" s="59"/>
      <c r="P32" s="60"/>
      <c r="Q32" s="60"/>
      <c r="R32" s="59"/>
      <c r="S32" s="59"/>
      <c r="T32" s="60">
        <v>420</v>
      </c>
      <c r="U32" s="60"/>
      <c r="V32" s="59">
        <v>420</v>
      </c>
      <c r="W32" s="59">
        <v>1867</v>
      </c>
      <c r="X32" s="60">
        <v>17860</v>
      </c>
      <c r="Y32" s="59">
        <v>-15993</v>
      </c>
      <c r="Z32" s="61">
        <v>-89.55</v>
      </c>
      <c r="AA32" s="62">
        <v>17860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3661108</v>
      </c>
      <c r="D40" s="344">
        <f t="shared" si="9"/>
        <v>0</v>
      </c>
      <c r="E40" s="343">
        <f t="shared" si="9"/>
        <v>9276270</v>
      </c>
      <c r="F40" s="345">
        <f t="shared" si="9"/>
        <v>7768670</v>
      </c>
      <c r="G40" s="345">
        <f t="shared" si="9"/>
        <v>16537</v>
      </c>
      <c r="H40" s="343">
        <f t="shared" si="9"/>
        <v>134326</v>
      </c>
      <c r="I40" s="343">
        <f t="shared" si="9"/>
        <v>173871</v>
      </c>
      <c r="J40" s="345">
        <f t="shared" si="9"/>
        <v>324734</v>
      </c>
      <c r="K40" s="345">
        <f t="shared" si="9"/>
        <v>659531</v>
      </c>
      <c r="L40" s="343">
        <f t="shared" si="9"/>
        <v>344561</v>
      </c>
      <c r="M40" s="343">
        <f t="shared" si="9"/>
        <v>29528</v>
      </c>
      <c r="N40" s="345">
        <f t="shared" si="9"/>
        <v>1033620</v>
      </c>
      <c r="O40" s="345">
        <f t="shared" si="9"/>
        <v>282257</v>
      </c>
      <c r="P40" s="343">
        <f t="shared" si="9"/>
        <v>252802</v>
      </c>
      <c r="Q40" s="343">
        <f t="shared" si="9"/>
        <v>59097</v>
      </c>
      <c r="R40" s="345">
        <f t="shared" si="9"/>
        <v>594156</v>
      </c>
      <c r="S40" s="345">
        <f t="shared" si="9"/>
        <v>293794</v>
      </c>
      <c r="T40" s="343">
        <f t="shared" si="9"/>
        <v>199803</v>
      </c>
      <c r="U40" s="343">
        <f t="shared" si="9"/>
        <v>568764</v>
      </c>
      <c r="V40" s="345">
        <f t="shared" si="9"/>
        <v>1062361</v>
      </c>
      <c r="W40" s="345">
        <f t="shared" si="9"/>
        <v>3014871</v>
      </c>
      <c r="X40" s="343">
        <f t="shared" si="9"/>
        <v>7768670</v>
      </c>
      <c r="Y40" s="345">
        <f t="shared" si="9"/>
        <v>-4753799</v>
      </c>
      <c r="Z40" s="336">
        <f>+IF(X40&lt;&gt;0,+(Y40/X40)*100,0)</f>
        <v>-61.19192860553995</v>
      </c>
      <c r="AA40" s="350">
        <f>SUM(AA41:AA49)</f>
        <v>7768670</v>
      </c>
    </row>
    <row r="41" spans="1:27" ht="13.5">
      <c r="A41" s="361" t="s">
        <v>248</v>
      </c>
      <c r="B41" s="142"/>
      <c r="C41" s="362">
        <v>449960</v>
      </c>
      <c r="D41" s="363"/>
      <c r="E41" s="362">
        <v>1578650</v>
      </c>
      <c r="F41" s="364">
        <v>1578650</v>
      </c>
      <c r="G41" s="364">
        <v>13563</v>
      </c>
      <c r="H41" s="362">
        <v>50551</v>
      </c>
      <c r="I41" s="362">
        <v>80497</v>
      </c>
      <c r="J41" s="364">
        <v>144611</v>
      </c>
      <c r="K41" s="364">
        <v>69844</v>
      </c>
      <c r="L41" s="362">
        <v>107819</v>
      </c>
      <c r="M41" s="362">
        <v>9697</v>
      </c>
      <c r="N41" s="364">
        <v>187360</v>
      </c>
      <c r="O41" s="364">
        <v>48960</v>
      </c>
      <c r="P41" s="362">
        <v>20471</v>
      </c>
      <c r="Q41" s="362"/>
      <c r="R41" s="364">
        <v>69431</v>
      </c>
      <c r="S41" s="364">
        <v>29015</v>
      </c>
      <c r="T41" s="362">
        <v>83569</v>
      </c>
      <c r="U41" s="362">
        <v>40855</v>
      </c>
      <c r="V41" s="364">
        <v>153439</v>
      </c>
      <c r="W41" s="364">
        <v>554841</v>
      </c>
      <c r="X41" s="362">
        <v>1578650</v>
      </c>
      <c r="Y41" s="364">
        <v>-1023809</v>
      </c>
      <c r="Z41" s="365">
        <v>-64.85</v>
      </c>
      <c r="AA41" s="366">
        <v>1578650</v>
      </c>
    </row>
    <row r="42" spans="1:27" ht="13.5">
      <c r="A42" s="361" t="s">
        <v>249</v>
      </c>
      <c r="B42" s="136"/>
      <c r="C42" s="60">
        <f aca="true" t="shared" si="10" ref="C42:Y42">+C62</f>
        <v>1069601</v>
      </c>
      <c r="D42" s="368">
        <f t="shared" si="10"/>
        <v>0</v>
      </c>
      <c r="E42" s="54">
        <f t="shared" si="10"/>
        <v>2791660</v>
      </c>
      <c r="F42" s="53">
        <f t="shared" si="10"/>
        <v>2765560</v>
      </c>
      <c r="G42" s="53">
        <f t="shared" si="10"/>
        <v>1268</v>
      </c>
      <c r="H42" s="54">
        <f t="shared" si="10"/>
        <v>51320</v>
      </c>
      <c r="I42" s="54">
        <f t="shared" si="10"/>
        <v>40668</v>
      </c>
      <c r="J42" s="53">
        <f t="shared" si="10"/>
        <v>93256</v>
      </c>
      <c r="K42" s="53">
        <f t="shared" si="10"/>
        <v>225870</v>
      </c>
      <c r="L42" s="54">
        <f t="shared" si="10"/>
        <v>192918</v>
      </c>
      <c r="M42" s="54">
        <f t="shared" si="10"/>
        <v>12150</v>
      </c>
      <c r="N42" s="53">
        <f t="shared" si="10"/>
        <v>430938</v>
      </c>
      <c r="O42" s="53">
        <f t="shared" si="10"/>
        <v>82288</v>
      </c>
      <c r="P42" s="54">
        <f t="shared" si="10"/>
        <v>52286</v>
      </c>
      <c r="Q42" s="54">
        <f t="shared" si="10"/>
        <v>3582</v>
      </c>
      <c r="R42" s="53">
        <f t="shared" si="10"/>
        <v>138156</v>
      </c>
      <c r="S42" s="53">
        <f t="shared" si="10"/>
        <v>89352</v>
      </c>
      <c r="T42" s="54">
        <f t="shared" si="10"/>
        <v>101314</v>
      </c>
      <c r="U42" s="54">
        <f t="shared" si="10"/>
        <v>286585</v>
      </c>
      <c r="V42" s="53">
        <f t="shared" si="10"/>
        <v>477251</v>
      </c>
      <c r="W42" s="53">
        <f t="shared" si="10"/>
        <v>1139601</v>
      </c>
      <c r="X42" s="54">
        <f t="shared" si="10"/>
        <v>2765560</v>
      </c>
      <c r="Y42" s="53">
        <f t="shared" si="10"/>
        <v>-1625959</v>
      </c>
      <c r="Z42" s="94">
        <f>+IF(X42&lt;&gt;0,+(Y42/X42)*100,0)</f>
        <v>-58.793119657501556</v>
      </c>
      <c r="AA42" s="95">
        <f>+AA62</f>
        <v>2765560</v>
      </c>
    </row>
    <row r="43" spans="1:27" ht="13.5">
      <c r="A43" s="361" t="s">
        <v>250</v>
      </c>
      <c r="B43" s="136"/>
      <c r="C43" s="275">
        <v>99502</v>
      </c>
      <c r="D43" s="369"/>
      <c r="E43" s="305">
        <v>270950</v>
      </c>
      <c r="F43" s="370">
        <v>439100</v>
      </c>
      <c r="G43" s="370">
        <v>1561</v>
      </c>
      <c r="H43" s="305"/>
      <c r="I43" s="305"/>
      <c r="J43" s="370">
        <v>1561</v>
      </c>
      <c r="K43" s="370">
        <v>11747</v>
      </c>
      <c r="L43" s="305">
        <v>483</v>
      </c>
      <c r="M43" s="305"/>
      <c r="N43" s="370">
        <v>12230</v>
      </c>
      <c r="O43" s="370">
        <v>4205</v>
      </c>
      <c r="P43" s="305"/>
      <c r="Q43" s="305">
        <v>7920</v>
      </c>
      <c r="R43" s="370">
        <v>12125</v>
      </c>
      <c r="S43" s="370">
        <v>25138</v>
      </c>
      <c r="T43" s="305"/>
      <c r="U43" s="305">
        <v>20678</v>
      </c>
      <c r="V43" s="370">
        <v>45816</v>
      </c>
      <c r="W43" s="370">
        <v>71732</v>
      </c>
      <c r="X43" s="305">
        <v>439100</v>
      </c>
      <c r="Y43" s="370">
        <v>-367368</v>
      </c>
      <c r="Z43" s="371">
        <v>-83.66</v>
      </c>
      <c r="AA43" s="303">
        <v>439100</v>
      </c>
    </row>
    <row r="44" spans="1:27" ht="13.5">
      <c r="A44" s="361" t="s">
        <v>251</v>
      </c>
      <c r="B44" s="136"/>
      <c r="C44" s="60">
        <v>1300993</v>
      </c>
      <c r="D44" s="368"/>
      <c r="E44" s="54">
        <v>2300590</v>
      </c>
      <c r="F44" s="53">
        <v>1789390</v>
      </c>
      <c r="G44" s="53"/>
      <c r="H44" s="54">
        <v>12894</v>
      </c>
      <c r="I44" s="54">
        <v>4342</v>
      </c>
      <c r="J44" s="53">
        <v>17236</v>
      </c>
      <c r="K44" s="53">
        <v>302893</v>
      </c>
      <c r="L44" s="54">
        <v>10145</v>
      </c>
      <c r="M44" s="54">
        <v>5495</v>
      </c>
      <c r="N44" s="53">
        <v>318533</v>
      </c>
      <c r="O44" s="53">
        <v>5908</v>
      </c>
      <c r="P44" s="54">
        <v>5908</v>
      </c>
      <c r="Q44" s="54">
        <v>23358</v>
      </c>
      <c r="R44" s="53">
        <v>35174</v>
      </c>
      <c r="S44" s="53">
        <v>101826</v>
      </c>
      <c r="T44" s="54">
        <v>11815</v>
      </c>
      <c r="U44" s="54">
        <v>73455</v>
      </c>
      <c r="V44" s="53">
        <v>187096</v>
      </c>
      <c r="W44" s="53">
        <v>558039</v>
      </c>
      <c r="X44" s="54">
        <v>1789390</v>
      </c>
      <c r="Y44" s="53">
        <v>-1231351</v>
      </c>
      <c r="Z44" s="94">
        <v>-68.81</v>
      </c>
      <c r="AA44" s="95">
        <v>1789390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>
        <v>741052</v>
      </c>
      <c r="D47" s="368"/>
      <c r="E47" s="54">
        <v>1180420</v>
      </c>
      <c r="F47" s="53">
        <v>1195970</v>
      </c>
      <c r="G47" s="53">
        <v>145</v>
      </c>
      <c r="H47" s="54">
        <v>19561</v>
      </c>
      <c r="I47" s="54">
        <v>48364</v>
      </c>
      <c r="J47" s="53">
        <v>68070</v>
      </c>
      <c r="K47" s="53">
        <v>49177</v>
      </c>
      <c r="L47" s="54">
        <v>33196</v>
      </c>
      <c r="M47" s="54">
        <v>2186</v>
      </c>
      <c r="N47" s="53">
        <v>84559</v>
      </c>
      <c r="O47" s="53">
        <v>140896</v>
      </c>
      <c r="P47" s="54">
        <v>174137</v>
      </c>
      <c r="Q47" s="54">
        <v>24237</v>
      </c>
      <c r="R47" s="53">
        <v>339270</v>
      </c>
      <c r="S47" s="53">
        <v>48463</v>
      </c>
      <c r="T47" s="54">
        <v>3105</v>
      </c>
      <c r="U47" s="54">
        <v>147191</v>
      </c>
      <c r="V47" s="53">
        <v>198759</v>
      </c>
      <c r="W47" s="53">
        <v>690658</v>
      </c>
      <c r="X47" s="54">
        <v>1195970</v>
      </c>
      <c r="Y47" s="53">
        <v>-505312</v>
      </c>
      <c r="Z47" s="94">
        <v>-42.25</v>
      </c>
      <c r="AA47" s="95">
        <v>1195970</v>
      </c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1154000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25693030</v>
      </c>
      <c r="D60" s="346">
        <f t="shared" si="14"/>
        <v>0</v>
      </c>
      <c r="E60" s="219">
        <f t="shared" si="14"/>
        <v>85673030</v>
      </c>
      <c r="F60" s="264">
        <f t="shared" si="14"/>
        <v>33790610</v>
      </c>
      <c r="G60" s="264">
        <f t="shared" si="14"/>
        <v>24785</v>
      </c>
      <c r="H60" s="219">
        <f t="shared" si="14"/>
        <v>619595</v>
      </c>
      <c r="I60" s="219">
        <f t="shared" si="14"/>
        <v>1423098</v>
      </c>
      <c r="J60" s="264">
        <f t="shared" si="14"/>
        <v>2067478</v>
      </c>
      <c r="K60" s="264">
        <f t="shared" si="14"/>
        <v>1025437</v>
      </c>
      <c r="L60" s="219">
        <f t="shared" si="14"/>
        <v>1030269</v>
      </c>
      <c r="M60" s="219">
        <f t="shared" si="14"/>
        <v>746625</v>
      </c>
      <c r="N60" s="264">
        <f t="shared" si="14"/>
        <v>2802331</v>
      </c>
      <c r="O60" s="264">
        <f t="shared" si="14"/>
        <v>2017328</v>
      </c>
      <c r="P60" s="219">
        <f t="shared" si="14"/>
        <v>1845320</v>
      </c>
      <c r="Q60" s="219">
        <f t="shared" si="14"/>
        <v>447571</v>
      </c>
      <c r="R60" s="264">
        <f t="shared" si="14"/>
        <v>4310219</v>
      </c>
      <c r="S60" s="264">
        <f t="shared" si="14"/>
        <v>1353095</v>
      </c>
      <c r="T60" s="219">
        <f t="shared" si="14"/>
        <v>1729236</v>
      </c>
      <c r="U60" s="219">
        <f t="shared" si="14"/>
        <v>3839926</v>
      </c>
      <c r="V60" s="264">
        <f t="shared" si="14"/>
        <v>6922257</v>
      </c>
      <c r="W60" s="264">
        <f t="shared" si="14"/>
        <v>16102285</v>
      </c>
      <c r="X60" s="219">
        <f t="shared" si="14"/>
        <v>33790610</v>
      </c>
      <c r="Y60" s="264">
        <f t="shared" si="14"/>
        <v>-17688325</v>
      </c>
      <c r="Z60" s="337">
        <f>+IF(X60&lt;&gt;0,+(Y60/X60)*100,0)</f>
        <v>-52.34686500184519</v>
      </c>
      <c r="AA60" s="232">
        <f>+AA57+AA54+AA51+AA40+AA37+AA34+AA22+AA5</f>
        <v>33790610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1069601</v>
      </c>
      <c r="D62" s="348">
        <f t="shared" si="15"/>
        <v>0</v>
      </c>
      <c r="E62" s="347">
        <f t="shared" si="15"/>
        <v>2791660</v>
      </c>
      <c r="F62" s="349">
        <f t="shared" si="15"/>
        <v>2765560</v>
      </c>
      <c r="G62" s="349">
        <f t="shared" si="15"/>
        <v>1268</v>
      </c>
      <c r="H62" s="347">
        <f t="shared" si="15"/>
        <v>51320</v>
      </c>
      <c r="I62" s="347">
        <f t="shared" si="15"/>
        <v>40668</v>
      </c>
      <c r="J62" s="349">
        <f t="shared" si="15"/>
        <v>93256</v>
      </c>
      <c r="K62" s="349">
        <f t="shared" si="15"/>
        <v>225870</v>
      </c>
      <c r="L62" s="347">
        <f t="shared" si="15"/>
        <v>192918</v>
      </c>
      <c r="M62" s="347">
        <f t="shared" si="15"/>
        <v>12150</v>
      </c>
      <c r="N62" s="349">
        <f t="shared" si="15"/>
        <v>430938</v>
      </c>
      <c r="O62" s="349">
        <f t="shared" si="15"/>
        <v>82288</v>
      </c>
      <c r="P62" s="347">
        <f t="shared" si="15"/>
        <v>52286</v>
      </c>
      <c r="Q62" s="347">
        <f t="shared" si="15"/>
        <v>3582</v>
      </c>
      <c r="R62" s="349">
        <f t="shared" si="15"/>
        <v>138156</v>
      </c>
      <c r="S62" s="349">
        <f t="shared" si="15"/>
        <v>89352</v>
      </c>
      <c r="T62" s="347">
        <f t="shared" si="15"/>
        <v>101314</v>
      </c>
      <c r="U62" s="347">
        <f t="shared" si="15"/>
        <v>286585</v>
      </c>
      <c r="V62" s="349">
        <f t="shared" si="15"/>
        <v>477251</v>
      </c>
      <c r="W62" s="349">
        <f t="shared" si="15"/>
        <v>1139601</v>
      </c>
      <c r="X62" s="347">
        <f t="shared" si="15"/>
        <v>2765560</v>
      </c>
      <c r="Y62" s="349">
        <f t="shared" si="15"/>
        <v>-1625959</v>
      </c>
      <c r="Z62" s="338">
        <f>+IF(X62&lt;&gt;0,+(Y62/X62)*100,0)</f>
        <v>-58.793119657501556</v>
      </c>
      <c r="AA62" s="351">
        <f>SUM(AA63:AA66)</f>
        <v>2765560</v>
      </c>
    </row>
    <row r="63" spans="1:27" ht="13.5">
      <c r="A63" s="361" t="s">
        <v>259</v>
      </c>
      <c r="B63" s="136"/>
      <c r="C63" s="60">
        <v>974509</v>
      </c>
      <c r="D63" s="340"/>
      <c r="E63" s="60">
        <v>2486000</v>
      </c>
      <c r="F63" s="59">
        <v>2459900</v>
      </c>
      <c r="G63" s="59">
        <v>1268</v>
      </c>
      <c r="H63" s="60">
        <v>37290</v>
      </c>
      <c r="I63" s="60">
        <v>37767</v>
      </c>
      <c r="J63" s="59">
        <v>76325</v>
      </c>
      <c r="K63" s="59">
        <v>130332</v>
      </c>
      <c r="L63" s="60">
        <v>192918</v>
      </c>
      <c r="M63" s="60">
        <v>12150</v>
      </c>
      <c r="N63" s="59">
        <v>335400</v>
      </c>
      <c r="O63" s="59">
        <v>82288</v>
      </c>
      <c r="P63" s="60">
        <v>52286</v>
      </c>
      <c r="Q63" s="60">
        <v>3582</v>
      </c>
      <c r="R63" s="59">
        <v>138156</v>
      </c>
      <c r="S63" s="59">
        <v>89352</v>
      </c>
      <c r="T63" s="60">
        <v>95277</v>
      </c>
      <c r="U63" s="60">
        <v>283184</v>
      </c>
      <c r="V63" s="59">
        <v>467813</v>
      </c>
      <c r="W63" s="59">
        <v>1017694</v>
      </c>
      <c r="X63" s="60">
        <v>2459900</v>
      </c>
      <c r="Y63" s="59">
        <v>-1442206</v>
      </c>
      <c r="Z63" s="61">
        <v>-58.63</v>
      </c>
      <c r="AA63" s="62">
        <v>2459900</v>
      </c>
    </row>
    <row r="64" spans="1:27" ht="13.5">
      <c r="A64" s="361" t="s">
        <v>260</v>
      </c>
      <c r="B64" s="136"/>
      <c r="C64" s="60">
        <v>95092</v>
      </c>
      <c r="D64" s="340"/>
      <c r="E64" s="60">
        <v>305660</v>
      </c>
      <c r="F64" s="59">
        <v>305660</v>
      </c>
      <c r="G64" s="59"/>
      <c r="H64" s="60">
        <v>14030</v>
      </c>
      <c r="I64" s="60">
        <v>2901</v>
      </c>
      <c r="J64" s="59">
        <v>16931</v>
      </c>
      <c r="K64" s="59">
        <v>95538</v>
      </c>
      <c r="L64" s="60"/>
      <c r="M64" s="60"/>
      <c r="N64" s="59">
        <v>95538</v>
      </c>
      <c r="O64" s="59"/>
      <c r="P64" s="60"/>
      <c r="Q64" s="60"/>
      <c r="R64" s="59"/>
      <c r="S64" s="59"/>
      <c r="T64" s="60">
        <v>6037</v>
      </c>
      <c r="U64" s="60">
        <v>3401</v>
      </c>
      <c r="V64" s="59">
        <v>9438</v>
      </c>
      <c r="W64" s="59">
        <v>121907</v>
      </c>
      <c r="X64" s="60">
        <v>305660</v>
      </c>
      <c r="Y64" s="59">
        <v>-183753</v>
      </c>
      <c r="Z64" s="61">
        <v>-60.12</v>
      </c>
      <c r="AA64" s="62">
        <v>305660</v>
      </c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327116802</v>
      </c>
      <c r="D5" s="153">
        <f>SUM(D6:D8)</f>
        <v>0</v>
      </c>
      <c r="E5" s="154">
        <f t="shared" si="0"/>
        <v>199915500</v>
      </c>
      <c r="F5" s="100">
        <f t="shared" si="0"/>
        <v>211564080</v>
      </c>
      <c r="G5" s="100">
        <f t="shared" si="0"/>
        <v>68646068</v>
      </c>
      <c r="H5" s="100">
        <f t="shared" si="0"/>
        <v>13792125</v>
      </c>
      <c r="I5" s="100">
        <f t="shared" si="0"/>
        <v>10702247</v>
      </c>
      <c r="J5" s="100">
        <f t="shared" si="0"/>
        <v>93140440</v>
      </c>
      <c r="K5" s="100">
        <f t="shared" si="0"/>
        <v>-2334479</v>
      </c>
      <c r="L5" s="100">
        <f t="shared" si="0"/>
        <v>44398983</v>
      </c>
      <c r="M5" s="100">
        <f t="shared" si="0"/>
        <v>6431738</v>
      </c>
      <c r="N5" s="100">
        <f t="shared" si="0"/>
        <v>48496242</v>
      </c>
      <c r="O5" s="100">
        <f t="shared" si="0"/>
        <v>4297773</v>
      </c>
      <c r="P5" s="100">
        <f t="shared" si="0"/>
        <v>6745855</v>
      </c>
      <c r="Q5" s="100">
        <f t="shared" si="0"/>
        <v>35850365</v>
      </c>
      <c r="R5" s="100">
        <f t="shared" si="0"/>
        <v>46893993</v>
      </c>
      <c r="S5" s="100">
        <f t="shared" si="0"/>
        <v>6836981</v>
      </c>
      <c r="T5" s="100">
        <f t="shared" si="0"/>
        <v>7321614</v>
      </c>
      <c r="U5" s="100">
        <f t="shared" si="0"/>
        <v>6981247</v>
      </c>
      <c r="V5" s="100">
        <f t="shared" si="0"/>
        <v>21139842</v>
      </c>
      <c r="W5" s="100">
        <f t="shared" si="0"/>
        <v>209670517</v>
      </c>
      <c r="X5" s="100">
        <f t="shared" si="0"/>
        <v>199915500</v>
      </c>
      <c r="Y5" s="100">
        <f t="shared" si="0"/>
        <v>9755017</v>
      </c>
      <c r="Z5" s="137">
        <f>+IF(X5&lt;&gt;0,+(Y5/X5)*100,0)</f>
        <v>4.879570118375014</v>
      </c>
      <c r="AA5" s="153">
        <f>SUM(AA6:AA8)</f>
        <v>211564080</v>
      </c>
    </row>
    <row r="6" spans="1:27" ht="13.5">
      <c r="A6" s="138" t="s">
        <v>75</v>
      </c>
      <c r="B6" s="136"/>
      <c r="C6" s="155">
        <v>359171</v>
      </c>
      <c r="D6" s="155"/>
      <c r="E6" s="156">
        <v>250000</v>
      </c>
      <c r="F6" s="60">
        <v>310000</v>
      </c>
      <c r="G6" s="60">
        <v>13600</v>
      </c>
      <c r="H6" s="60">
        <v>42088</v>
      </c>
      <c r="I6" s="60">
        <v>39139</v>
      </c>
      <c r="J6" s="60">
        <v>94827</v>
      </c>
      <c r="K6" s="60">
        <v>19970</v>
      </c>
      <c r="L6" s="60">
        <v>81171</v>
      </c>
      <c r="M6" s="60">
        <v>11077</v>
      </c>
      <c r="N6" s="60">
        <v>112218</v>
      </c>
      <c r="O6" s="60">
        <v>20250</v>
      </c>
      <c r="P6" s="60">
        <v>327606</v>
      </c>
      <c r="Q6" s="60">
        <v>419140</v>
      </c>
      <c r="R6" s="60">
        <v>766996</v>
      </c>
      <c r="S6" s="60">
        <v>29914</v>
      </c>
      <c r="T6" s="60">
        <v>466548</v>
      </c>
      <c r="U6" s="60">
        <v>50316</v>
      </c>
      <c r="V6" s="60">
        <v>546778</v>
      </c>
      <c r="W6" s="60">
        <v>1520819</v>
      </c>
      <c r="X6" s="60">
        <v>250000</v>
      </c>
      <c r="Y6" s="60">
        <v>1270819</v>
      </c>
      <c r="Z6" s="140">
        <v>508.33</v>
      </c>
      <c r="AA6" s="155">
        <v>310000</v>
      </c>
    </row>
    <row r="7" spans="1:27" ht="13.5">
      <c r="A7" s="138" t="s">
        <v>76</v>
      </c>
      <c r="B7" s="136"/>
      <c r="C7" s="157">
        <v>190117521</v>
      </c>
      <c r="D7" s="157"/>
      <c r="E7" s="158">
        <v>192454480</v>
      </c>
      <c r="F7" s="159">
        <v>203863060</v>
      </c>
      <c r="G7" s="159">
        <v>68584800</v>
      </c>
      <c r="H7" s="159">
        <v>13477556</v>
      </c>
      <c r="I7" s="159">
        <v>10573144</v>
      </c>
      <c r="J7" s="159">
        <v>92635500</v>
      </c>
      <c r="K7" s="159">
        <v>-2720791</v>
      </c>
      <c r="L7" s="159">
        <v>44137593</v>
      </c>
      <c r="M7" s="159">
        <v>6143305</v>
      </c>
      <c r="N7" s="159">
        <v>47560107</v>
      </c>
      <c r="O7" s="159">
        <v>4092150</v>
      </c>
      <c r="P7" s="159">
        <v>6207146</v>
      </c>
      <c r="Q7" s="159">
        <v>35333934</v>
      </c>
      <c r="R7" s="159">
        <v>45633230</v>
      </c>
      <c r="S7" s="159">
        <v>6807032</v>
      </c>
      <c r="T7" s="159">
        <v>6789056</v>
      </c>
      <c r="U7" s="159">
        <v>6931329</v>
      </c>
      <c r="V7" s="159">
        <v>20527417</v>
      </c>
      <c r="W7" s="159">
        <v>206356254</v>
      </c>
      <c r="X7" s="159">
        <v>192454480</v>
      </c>
      <c r="Y7" s="159">
        <v>13901774</v>
      </c>
      <c r="Z7" s="141">
        <v>7.22</v>
      </c>
      <c r="AA7" s="157">
        <v>203863060</v>
      </c>
    </row>
    <row r="8" spans="1:27" ht="13.5">
      <c r="A8" s="138" t="s">
        <v>77</v>
      </c>
      <c r="B8" s="136"/>
      <c r="C8" s="155">
        <v>136640110</v>
      </c>
      <c r="D8" s="155"/>
      <c r="E8" s="156">
        <v>7211020</v>
      </c>
      <c r="F8" s="60">
        <v>7391020</v>
      </c>
      <c r="G8" s="60">
        <v>47668</v>
      </c>
      <c r="H8" s="60">
        <v>272481</v>
      </c>
      <c r="I8" s="60">
        <v>89964</v>
      </c>
      <c r="J8" s="60">
        <v>410113</v>
      </c>
      <c r="K8" s="60">
        <v>366342</v>
      </c>
      <c r="L8" s="60">
        <v>180219</v>
      </c>
      <c r="M8" s="60">
        <v>277356</v>
      </c>
      <c r="N8" s="60">
        <v>823917</v>
      </c>
      <c r="O8" s="60">
        <v>185373</v>
      </c>
      <c r="P8" s="60">
        <v>211103</v>
      </c>
      <c r="Q8" s="60">
        <v>97291</v>
      </c>
      <c r="R8" s="60">
        <v>493767</v>
      </c>
      <c r="S8" s="60">
        <v>35</v>
      </c>
      <c r="T8" s="60">
        <v>66010</v>
      </c>
      <c r="U8" s="60">
        <v>-398</v>
      </c>
      <c r="V8" s="60">
        <v>65647</v>
      </c>
      <c r="W8" s="60">
        <v>1793444</v>
      </c>
      <c r="X8" s="60">
        <v>7211020</v>
      </c>
      <c r="Y8" s="60">
        <v>-5417576</v>
      </c>
      <c r="Z8" s="140">
        <v>-75.13</v>
      </c>
      <c r="AA8" s="155">
        <v>7391020</v>
      </c>
    </row>
    <row r="9" spans="1:27" ht="13.5">
      <c r="A9" s="135" t="s">
        <v>78</v>
      </c>
      <c r="B9" s="136"/>
      <c r="C9" s="153">
        <f aca="true" t="shared" si="1" ref="C9:Y9">SUM(C10:C14)</f>
        <v>30763387</v>
      </c>
      <c r="D9" s="153">
        <f>SUM(D10:D14)</f>
        <v>0</v>
      </c>
      <c r="E9" s="154">
        <f t="shared" si="1"/>
        <v>23320400</v>
      </c>
      <c r="F9" s="100">
        <f t="shared" si="1"/>
        <v>22397780</v>
      </c>
      <c r="G9" s="100">
        <f t="shared" si="1"/>
        <v>551110</v>
      </c>
      <c r="H9" s="100">
        <f t="shared" si="1"/>
        <v>1713868</v>
      </c>
      <c r="I9" s="100">
        <f t="shared" si="1"/>
        <v>778990</v>
      </c>
      <c r="J9" s="100">
        <f t="shared" si="1"/>
        <v>3043968</v>
      </c>
      <c r="K9" s="100">
        <f t="shared" si="1"/>
        <v>704239</v>
      </c>
      <c r="L9" s="100">
        <f t="shared" si="1"/>
        <v>4939922</v>
      </c>
      <c r="M9" s="100">
        <f t="shared" si="1"/>
        <v>-2562529</v>
      </c>
      <c r="N9" s="100">
        <f t="shared" si="1"/>
        <v>3081632</v>
      </c>
      <c r="O9" s="100">
        <f t="shared" si="1"/>
        <v>792188</v>
      </c>
      <c r="P9" s="100">
        <f t="shared" si="1"/>
        <v>1742384</v>
      </c>
      <c r="Q9" s="100">
        <f t="shared" si="1"/>
        <v>796025</v>
      </c>
      <c r="R9" s="100">
        <f t="shared" si="1"/>
        <v>3330597</v>
      </c>
      <c r="S9" s="100">
        <f t="shared" si="1"/>
        <v>638658</v>
      </c>
      <c r="T9" s="100">
        <f t="shared" si="1"/>
        <v>777881</v>
      </c>
      <c r="U9" s="100">
        <f t="shared" si="1"/>
        <v>947214</v>
      </c>
      <c r="V9" s="100">
        <f t="shared" si="1"/>
        <v>2363753</v>
      </c>
      <c r="W9" s="100">
        <f t="shared" si="1"/>
        <v>11819950</v>
      </c>
      <c r="X9" s="100">
        <f t="shared" si="1"/>
        <v>23320400</v>
      </c>
      <c r="Y9" s="100">
        <f t="shared" si="1"/>
        <v>-11500450</v>
      </c>
      <c r="Z9" s="137">
        <f>+IF(X9&lt;&gt;0,+(Y9/X9)*100,0)</f>
        <v>-49.314977444640746</v>
      </c>
      <c r="AA9" s="153">
        <f>SUM(AA10:AA14)</f>
        <v>22397780</v>
      </c>
    </row>
    <row r="10" spans="1:27" ht="13.5">
      <c r="A10" s="138" t="s">
        <v>79</v>
      </c>
      <c r="B10" s="136"/>
      <c r="C10" s="155">
        <v>2147936</v>
      </c>
      <c r="D10" s="155"/>
      <c r="E10" s="156">
        <v>3276860</v>
      </c>
      <c r="F10" s="60">
        <v>2810650</v>
      </c>
      <c r="G10" s="60">
        <v>69455</v>
      </c>
      <c r="H10" s="60">
        <v>1076953</v>
      </c>
      <c r="I10" s="60">
        <v>70842</v>
      </c>
      <c r="J10" s="60">
        <v>1217250</v>
      </c>
      <c r="K10" s="60">
        <v>65030</v>
      </c>
      <c r="L10" s="60">
        <v>51745</v>
      </c>
      <c r="M10" s="60">
        <v>564675</v>
      </c>
      <c r="N10" s="60">
        <v>681450</v>
      </c>
      <c r="O10" s="60">
        <v>54857</v>
      </c>
      <c r="P10" s="60">
        <v>548151</v>
      </c>
      <c r="Q10" s="60">
        <v>38905</v>
      </c>
      <c r="R10" s="60">
        <v>641913</v>
      </c>
      <c r="S10" s="60">
        <v>30758</v>
      </c>
      <c r="T10" s="60">
        <v>33383</v>
      </c>
      <c r="U10" s="60">
        <v>91921</v>
      </c>
      <c r="V10" s="60">
        <v>156062</v>
      </c>
      <c r="W10" s="60">
        <v>2696675</v>
      </c>
      <c r="X10" s="60">
        <v>3276860</v>
      </c>
      <c r="Y10" s="60">
        <v>-580185</v>
      </c>
      <c r="Z10" s="140">
        <v>-17.71</v>
      </c>
      <c r="AA10" s="155">
        <v>2810650</v>
      </c>
    </row>
    <row r="11" spans="1:27" ht="13.5">
      <c r="A11" s="138" t="s">
        <v>80</v>
      </c>
      <c r="B11" s="136"/>
      <c r="C11" s="155">
        <v>1186231</v>
      </c>
      <c r="D11" s="155"/>
      <c r="E11" s="156">
        <v>9824930</v>
      </c>
      <c r="F11" s="60">
        <v>10368520</v>
      </c>
      <c r="G11" s="60">
        <v>53790</v>
      </c>
      <c r="H11" s="60">
        <v>86756</v>
      </c>
      <c r="I11" s="60">
        <v>131924</v>
      </c>
      <c r="J11" s="60">
        <v>272470</v>
      </c>
      <c r="K11" s="60">
        <v>146071</v>
      </c>
      <c r="L11" s="60">
        <v>118255</v>
      </c>
      <c r="M11" s="60">
        <v>392277</v>
      </c>
      <c r="N11" s="60">
        <v>656603</v>
      </c>
      <c r="O11" s="60">
        <v>331376</v>
      </c>
      <c r="P11" s="60">
        <v>701994</v>
      </c>
      <c r="Q11" s="60">
        <v>148395</v>
      </c>
      <c r="R11" s="60">
        <v>1181765</v>
      </c>
      <c r="S11" s="60">
        <v>71755</v>
      </c>
      <c r="T11" s="60">
        <v>117889</v>
      </c>
      <c r="U11" s="60">
        <v>41493</v>
      </c>
      <c r="V11" s="60">
        <v>231137</v>
      </c>
      <c r="W11" s="60">
        <v>2341975</v>
      </c>
      <c r="X11" s="60">
        <v>9824930</v>
      </c>
      <c r="Y11" s="60">
        <v>-7482955</v>
      </c>
      <c r="Z11" s="140">
        <v>-76.16</v>
      </c>
      <c r="AA11" s="155">
        <v>10368520</v>
      </c>
    </row>
    <row r="12" spans="1:27" ht="13.5">
      <c r="A12" s="138" t="s">
        <v>81</v>
      </c>
      <c r="B12" s="136"/>
      <c r="C12" s="155">
        <v>23371656</v>
      </c>
      <c r="D12" s="155"/>
      <c r="E12" s="156">
        <v>6518610</v>
      </c>
      <c r="F12" s="60">
        <v>5518610</v>
      </c>
      <c r="G12" s="60">
        <v>111373</v>
      </c>
      <c r="H12" s="60">
        <v>195033</v>
      </c>
      <c r="I12" s="60">
        <v>206434</v>
      </c>
      <c r="J12" s="60">
        <v>512840</v>
      </c>
      <c r="K12" s="60">
        <v>176452</v>
      </c>
      <c r="L12" s="60">
        <v>4414396</v>
      </c>
      <c r="M12" s="60">
        <v>-3857040</v>
      </c>
      <c r="N12" s="60">
        <v>733808</v>
      </c>
      <c r="O12" s="60">
        <v>62733</v>
      </c>
      <c r="P12" s="60">
        <v>149995</v>
      </c>
      <c r="Q12" s="60">
        <v>276715</v>
      </c>
      <c r="R12" s="60">
        <v>489443</v>
      </c>
      <c r="S12" s="60">
        <v>261459</v>
      </c>
      <c r="T12" s="60">
        <v>275046</v>
      </c>
      <c r="U12" s="60">
        <v>456746</v>
      </c>
      <c r="V12" s="60">
        <v>993251</v>
      </c>
      <c r="W12" s="60">
        <v>2729342</v>
      </c>
      <c r="X12" s="60">
        <v>6518610</v>
      </c>
      <c r="Y12" s="60">
        <v>-3789268</v>
      </c>
      <c r="Z12" s="140">
        <v>-58.13</v>
      </c>
      <c r="AA12" s="155">
        <v>5518610</v>
      </c>
    </row>
    <row r="13" spans="1:27" ht="13.5">
      <c r="A13" s="138" t="s">
        <v>82</v>
      </c>
      <c r="B13" s="136"/>
      <c r="C13" s="155">
        <v>4057564</v>
      </c>
      <c r="D13" s="155"/>
      <c r="E13" s="156">
        <v>3700000</v>
      </c>
      <c r="F13" s="60">
        <v>3700000</v>
      </c>
      <c r="G13" s="60">
        <v>316492</v>
      </c>
      <c r="H13" s="60">
        <v>355126</v>
      </c>
      <c r="I13" s="60">
        <v>369790</v>
      </c>
      <c r="J13" s="60">
        <v>1041408</v>
      </c>
      <c r="K13" s="60">
        <v>316686</v>
      </c>
      <c r="L13" s="60">
        <v>355526</v>
      </c>
      <c r="M13" s="60">
        <v>337559</v>
      </c>
      <c r="N13" s="60">
        <v>1009771</v>
      </c>
      <c r="O13" s="60">
        <v>343222</v>
      </c>
      <c r="P13" s="60">
        <v>342244</v>
      </c>
      <c r="Q13" s="60">
        <v>332010</v>
      </c>
      <c r="R13" s="60">
        <v>1017476</v>
      </c>
      <c r="S13" s="60">
        <v>274686</v>
      </c>
      <c r="T13" s="60">
        <v>351563</v>
      </c>
      <c r="U13" s="60">
        <v>357054</v>
      </c>
      <c r="V13" s="60">
        <v>983303</v>
      </c>
      <c r="W13" s="60">
        <v>4051958</v>
      </c>
      <c r="X13" s="60">
        <v>3700000</v>
      </c>
      <c r="Y13" s="60">
        <v>351958</v>
      </c>
      <c r="Z13" s="140">
        <v>9.51</v>
      </c>
      <c r="AA13" s="155">
        <v>3700000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35239361</v>
      </c>
      <c r="D15" s="153">
        <f>SUM(D16:D18)</f>
        <v>0</v>
      </c>
      <c r="E15" s="154">
        <f t="shared" si="2"/>
        <v>982700</v>
      </c>
      <c r="F15" s="100">
        <f t="shared" si="2"/>
        <v>1037700</v>
      </c>
      <c r="G15" s="100">
        <f t="shared" si="2"/>
        <v>50066</v>
      </c>
      <c r="H15" s="100">
        <f t="shared" si="2"/>
        <v>62068</v>
      </c>
      <c r="I15" s="100">
        <f t="shared" si="2"/>
        <v>67093</v>
      </c>
      <c r="J15" s="100">
        <f t="shared" si="2"/>
        <v>179227</v>
      </c>
      <c r="K15" s="100">
        <f t="shared" si="2"/>
        <v>50557</v>
      </c>
      <c r="L15" s="100">
        <f t="shared" si="2"/>
        <v>72739</v>
      </c>
      <c r="M15" s="100">
        <f t="shared" si="2"/>
        <v>50412</v>
      </c>
      <c r="N15" s="100">
        <f t="shared" si="2"/>
        <v>173708</v>
      </c>
      <c r="O15" s="100">
        <f t="shared" si="2"/>
        <v>47591</v>
      </c>
      <c r="P15" s="100">
        <f t="shared" si="2"/>
        <v>81934</v>
      </c>
      <c r="Q15" s="100">
        <f t="shared" si="2"/>
        <v>44373</v>
      </c>
      <c r="R15" s="100">
        <f t="shared" si="2"/>
        <v>173898</v>
      </c>
      <c r="S15" s="100">
        <f t="shared" si="2"/>
        <v>54023</v>
      </c>
      <c r="T15" s="100">
        <f t="shared" si="2"/>
        <v>77452</v>
      </c>
      <c r="U15" s="100">
        <f t="shared" si="2"/>
        <v>64450</v>
      </c>
      <c r="V15" s="100">
        <f t="shared" si="2"/>
        <v>195925</v>
      </c>
      <c r="W15" s="100">
        <f t="shared" si="2"/>
        <v>722758</v>
      </c>
      <c r="X15" s="100">
        <f t="shared" si="2"/>
        <v>982700</v>
      </c>
      <c r="Y15" s="100">
        <f t="shared" si="2"/>
        <v>-259942</v>
      </c>
      <c r="Z15" s="137">
        <f>+IF(X15&lt;&gt;0,+(Y15/X15)*100,0)</f>
        <v>-26.45181642413758</v>
      </c>
      <c r="AA15" s="153">
        <f>SUM(AA16:AA18)</f>
        <v>1037700</v>
      </c>
    </row>
    <row r="16" spans="1:27" ht="13.5">
      <c r="A16" s="138" t="s">
        <v>85</v>
      </c>
      <c r="B16" s="136"/>
      <c r="C16" s="155">
        <v>534045</v>
      </c>
      <c r="D16" s="155"/>
      <c r="E16" s="156">
        <v>680380</v>
      </c>
      <c r="F16" s="60">
        <v>735380</v>
      </c>
      <c r="G16" s="60">
        <v>50066</v>
      </c>
      <c r="H16" s="60">
        <v>62068</v>
      </c>
      <c r="I16" s="60">
        <v>67093</v>
      </c>
      <c r="J16" s="60">
        <v>179227</v>
      </c>
      <c r="K16" s="60">
        <v>50557</v>
      </c>
      <c r="L16" s="60">
        <v>72739</v>
      </c>
      <c r="M16" s="60">
        <v>50412</v>
      </c>
      <c r="N16" s="60">
        <v>173708</v>
      </c>
      <c r="O16" s="60">
        <v>47591</v>
      </c>
      <c r="P16" s="60">
        <v>81934</v>
      </c>
      <c r="Q16" s="60">
        <v>44373</v>
      </c>
      <c r="R16" s="60">
        <v>173898</v>
      </c>
      <c r="S16" s="60">
        <v>54023</v>
      </c>
      <c r="T16" s="60">
        <v>77452</v>
      </c>
      <c r="U16" s="60">
        <v>64450</v>
      </c>
      <c r="V16" s="60">
        <v>195925</v>
      </c>
      <c r="W16" s="60">
        <v>722758</v>
      </c>
      <c r="X16" s="60">
        <v>680380</v>
      </c>
      <c r="Y16" s="60">
        <v>42378</v>
      </c>
      <c r="Z16" s="140">
        <v>6.23</v>
      </c>
      <c r="AA16" s="155">
        <v>735380</v>
      </c>
    </row>
    <row r="17" spans="1:27" ht="13.5">
      <c r="A17" s="138" t="s">
        <v>86</v>
      </c>
      <c r="B17" s="136"/>
      <c r="C17" s="155">
        <v>34705316</v>
      </c>
      <c r="D17" s="155"/>
      <c r="E17" s="156">
        <v>302320</v>
      </c>
      <c r="F17" s="60">
        <v>302320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302320</v>
      </c>
      <c r="Y17" s="60">
        <v>-302320</v>
      </c>
      <c r="Z17" s="140">
        <v>-100</v>
      </c>
      <c r="AA17" s="155">
        <v>302320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574138946</v>
      </c>
      <c r="D19" s="153">
        <f>SUM(D20:D23)</f>
        <v>0</v>
      </c>
      <c r="E19" s="154">
        <f t="shared" si="3"/>
        <v>748830570</v>
      </c>
      <c r="F19" s="100">
        <f t="shared" si="3"/>
        <v>741751800</v>
      </c>
      <c r="G19" s="100">
        <f t="shared" si="3"/>
        <v>46183633</v>
      </c>
      <c r="H19" s="100">
        <f t="shared" si="3"/>
        <v>46501565</v>
      </c>
      <c r="I19" s="100">
        <f t="shared" si="3"/>
        <v>41517905</v>
      </c>
      <c r="J19" s="100">
        <f t="shared" si="3"/>
        <v>134203103</v>
      </c>
      <c r="K19" s="100">
        <f t="shared" si="3"/>
        <v>63672797</v>
      </c>
      <c r="L19" s="100">
        <f t="shared" si="3"/>
        <v>42127801</v>
      </c>
      <c r="M19" s="100">
        <f t="shared" si="3"/>
        <v>54693714</v>
      </c>
      <c r="N19" s="100">
        <f t="shared" si="3"/>
        <v>160494312</v>
      </c>
      <c r="O19" s="100">
        <f t="shared" si="3"/>
        <v>62451765</v>
      </c>
      <c r="P19" s="100">
        <f t="shared" si="3"/>
        <v>74522254</v>
      </c>
      <c r="Q19" s="100">
        <f t="shared" si="3"/>
        <v>14565373</v>
      </c>
      <c r="R19" s="100">
        <f t="shared" si="3"/>
        <v>151539392</v>
      </c>
      <c r="S19" s="100">
        <f t="shared" si="3"/>
        <v>49920123</v>
      </c>
      <c r="T19" s="100">
        <f t="shared" si="3"/>
        <v>45624270</v>
      </c>
      <c r="U19" s="100">
        <f t="shared" si="3"/>
        <v>31919788</v>
      </c>
      <c r="V19" s="100">
        <f t="shared" si="3"/>
        <v>127464181</v>
      </c>
      <c r="W19" s="100">
        <f t="shared" si="3"/>
        <v>573700988</v>
      </c>
      <c r="X19" s="100">
        <f t="shared" si="3"/>
        <v>748830570</v>
      </c>
      <c r="Y19" s="100">
        <f t="shared" si="3"/>
        <v>-175129582</v>
      </c>
      <c r="Z19" s="137">
        <f>+IF(X19&lt;&gt;0,+(Y19/X19)*100,0)</f>
        <v>-23.38707699927368</v>
      </c>
      <c r="AA19" s="153">
        <f>SUM(AA20:AA23)</f>
        <v>741751800</v>
      </c>
    </row>
    <row r="20" spans="1:27" ht="13.5">
      <c r="A20" s="138" t="s">
        <v>89</v>
      </c>
      <c r="B20" s="136"/>
      <c r="C20" s="155">
        <v>213317798</v>
      </c>
      <c r="D20" s="155"/>
      <c r="E20" s="156">
        <v>284562230</v>
      </c>
      <c r="F20" s="60">
        <v>283302280</v>
      </c>
      <c r="G20" s="60">
        <v>19766015</v>
      </c>
      <c r="H20" s="60">
        <v>19013081</v>
      </c>
      <c r="I20" s="60">
        <v>14520370</v>
      </c>
      <c r="J20" s="60">
        <v>53299466</v>
      </c>
      <c r="K20" s="60">
        <v>20146967</v>
      </c>
      <c r="L20" s="60">
        <v>15744811</v>
      </c>
      <c r="M20" s="60">
        <v>19676461</v>
      </c>
      <c r="N20" s="60">
        <v>55568239</v>
      </c>
      <c r="O20" s="60">
        <v>34169129</v>
      </c>
      <c r="P20" s="60">
        <v>34227040</v>
      </c>
      <c r="Q20" s="60">
        <v>-8386567</v>
      </c>
      <c r="R20" s="60">
        <v>60009602</v>
      </c>
      <c r="S20" s="60">
        <v>16767702</v>
      </c>
      <c r="T20" s="60">
        <v>12286234</v>
      </c>
      <c r="U20" s="60">
        <v>13502884</v>
      </c>
      <c r="V20" s="60">
        <v>42556820</v>
      </c>
      <c r="W20" s="60">
        <v>211434127</v>
      </c>
      <c r="X20" s="60">
        <v>284562230</v>
      </c>
      <c r="Y20" s="60">
        <v>-73128103</v>
      </c>
      <c r="Z20" s="140">
        <v>-25.7</v>
      </c>
      <c r="AA20" s="155">
        <v>283302280</v>
      </c>
    </row>
    <row r="21" spans="1:27" ht="13.5">
      <c r="A21" s="138" t="s">
        <v>90</v>
      </c>
      <c r="B21" s="136"/>
      <c r="C21" s="155">
        <v>290625752</v>
      </c>
      <c r="D21" s="155"/>
      <c r="E21" s="156">
        <v>346549700</v>
      </c>
      <c r="F21" s="60">
        <v>344549700</v>
      </c>
      <c r="G21" s="60">
        <v>22273523</v>
      </c>
      <c r="H21" s="60">
        <v>22479446</v>
      </c>
      <c r="I21" s="60">
        <v>21597932</v>
      </c>
      <c r="J21" s="60">
        <v>66350901</v>
      </c>
      <c r="K21" s="60">
        <v>34395613</v>
      </c>
      <c r="L21" s="60">
        <v>19643511</v>
      </c>
      <c r="M21" s="60">
        <v>28504690</v>
      </c>
      <c r="N21" s="60">
        <v>82543814</v>
      </c>
      <c r="O21" s="60">
        <v>21825211</v>
      </c>
      <c r="P21" s="60">
        <v>33525462</v>
      </c>
      <c r="Q21" s="60">
        <v>16493009</v>
      </c>
      <c r="R21" s="60">
        <v>71843682</v>
      </c>
      <c r="S21" s="60">
        <v>27805037</v>
      </c>
      <c r="T21" s="60">
        <v>27500412</v>
      </c>
      <c r="U21" s="60">
        <v>21592725</v>
      </c>
      <c r="V21" s="60">
        <v>76898174</v>
      </c>
      <c r="W21" s="60">
        <v>297636571</v>
      </c>
      <c r="X21" s="60">
        <v>346549700</v>
      </c>
      <c r="Y21" s="60">
        <v>-48913129</v>
      </c>
      <c r="Z21" s="140">
        <v>-14.11</v>
      </c>
      <c r="AA21" s="155">
        <v>344549700</v>
      </c>
    </row>
    <row r="22" spans="1:27" ht="13.5">
      <c r="A22" s="138" t="s">
        <v>91</v>
      </c>
      <c r="B22" s="136"/>
      <c r="C22" s="157">
        <v>31392272</v>
      </c>
      <c r="D22" s="157"/>
      <c r="E22" s="158">
        <v>66520150</v>
      </c>
      <c r="F22" s="159">
        <v>66089580</v>
      </c>
      <c r="G22" s="159">
        <v>1925081</v>
      </c>
      <c r="H22" s="159">
        <v>2039607</v>
      </c>
      <c r="I22" s="159">
        <v>2018228</v>
      </c>
      <c r="J22" s="159">
        <v>5982916</v>
      </c>
      <c r="K22" s="159">
        <v>3918619</v>
      </c>
      <c r="L22" s="159">
        <v>2694770</v>
      </c>
      <c r="M22" s="159">
        <v>2663301</v>
      </c>
      <c r="N22" s="159">
        <v>9276690</v>
      </c>
      <c r="O22" s="159">
        <v>2718535</v>
      </c>
      <c r="P22" s="159">
        <v>2712224</v>
      </c>
      <c r="Q22" s="159">
        <v>2705291</v>
      </c>
      <c r="R22" s="159">
        <v>8136050</v>
      </c>
      <c r="S22" s="159">
        <v>2331816</v>
      </c>
      <c r="T22" s="159">
        <v>2308420</v>
      </c>
      <c r="U22" s="159">
        <v>-529312</v>
      </c>
      <c r="V22" s="159">
        <v>4110924</v>
      </c>
      <c r="W22" s="159">
        <v>27506580</v>
      </c>
      <c r="X22" s="159">
        <v>66520150</v>
      </c>
      <c r="Y22" s="159">
        <v>-39013570</v>
      </c>
      <c r="Z22" s="141">
        <v>-58.65</v>
      </c>
      <c r="AA22" s="157">
        <v>66089580</v>
      </c>
    </row>
    <row r="23" spans="1:27" ht="13.5">
      <c r="A23" s="138" t="s">
        <v>92</v>
      </c>
      <c r="B23" s="136"/>
      <c r="C23" s="155">
        <v>38803124</v>
      </c>
      <c r="D23" s="155"/>
      <c r="E23" s="156">
        <v>51198490</v>
      </c>
      <c r="F23" s="60">
        <v>47810240</v>
      </c>
      <c r="G23" s="60">
        <v>2219014</v>
      </c>
      <c r="H23" s="60">
        <v>2969431</v>
      </c>
      <c r="I23" s="60">
        <v>3381375</v>
      </c>
      <c r="J23" s="60">
        <v>8569820</v>
      </c>
      <c r="K23" s="60">
        <v>5211598</v>
      </c>
      <c r="L23" s="60">
        <v>4044709</v>
      </c>
      <c r="M23" s="60">
        <v>3849262</v>
      </c>
      <c r="N23" s="60">
        <v>13105569</v>
      </c>
      <c r="O23" s="60">
        <v>3738890</v>
      </c>
      <c r="P23" s="60">
        <v>4057528</v>
      </c>
      <c r="Q23" s="60">
        <v>3753640</v>
      </c>
      <c r="R23" s="60">
        <v>11550058</v>
      </c>
      <c r="S23" s="60">
        <v>3015568</v>
      </c>
      <c r="T23" s="60">
        <v>3529204</v>
      </c>
      <c r="U23" s="60">
        <v>-2646509</v>
      </c>
      <c r="V23" s="60">
        <v>3898263</v>
      </c>
      <c r="W23" s="60">
        <v>37123710</v>
      </c>
      <c r="X23" s="60">
        <v>51198490</v>
      </c>
      <c r="Y23" s="60">
        <v>-14074780</v>
      </c>
      <c r="Z23" s="140">
        <v>-27.49</v>
      </c>
      <c r="AA23" s="155">
        <v>47810240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967258496</v>
      </c>
      <c r="D25" s="168">
        <f>+D5+D9+D15+D19+D24</f>
        <v>0</v>
      </c>
      <c r="E25" s="169">
        <f t="shared" si="4"/>
        <v>973049170</v>
      </c>
      <c r="F25" s="73">
        <f t="shared" si="4"/>
        <v>976751360</v>
      </c>
      <c r="G25" s="73">
        <f t="shared" si="4"/>
        <v>115430877</v>
      </c>
      <c r="H25" s="73">
        <f t="shared" si="4"/>
        <v>62069626</v>
      </c>
      <c r="I25" s="73">
        <f t="shared" si="4"/>
        <v>53066235</v>
      </c>
      <c r="J25" s="73">
        <f t="shared" si="4"/>
        <v>230566738</v>
      </c>
      <c r="K25" s="73">
        <f t="shared" si="4"/>
        <v>62093114</v>
      </c>
      <c r="L25" s="73">
        <f t="shared" si="4"/>
        <v>91539445</v>
      </c>
      <c r="M25" s="73">
        <f t="shared" si="4"/>
        <v>58613335</v>
      </c>
      <c r="N25" s="73">
        <f t="shared" si="4"/>
        <v>212245894</v>
      </c>
      <c r="O25" s="73">
        <f t="shared" si="4"/>
        <v>67589317</v>
      </c>
      <c r="P25" s="73">
        <f t="shared" si="4"/>
        <v>83092427</v>
      </c>
      <c r="Q25" s="73">
        <f t="shared" si="4"/>
        <v>51256136</v>
      </c>
      <c r="R25" s="73">
        <f t="shared" si="4"/>
        <v>201937880</v>
      </c>
      <c r="S25" s="73">
        <f t="shared" si="4"/>
        <v>57449785</v>
      </c>
      <c r="T25" s="73">
        <f t="shared" si="4"/>
        <v>53801217</v>
      </c>
      <c r="U25" s="73">
        <f t="shared" si="4"/>
        <v>39912699</v>
      </c>
      <c r="V25" s="73">
        <f t="shared" si="4"/>
        <v>151163701</v>
      </c>
      <c r="W25" s="73">
        <f t="shared" si="4"/>
        <v>795914213</v>
      </c>
      <c r="X25" s="73">
        <f t="shared" si="4"/>
        <v>973049170</v>
      </c>
      <c r="Y25" s="73">
        <f t="shared" si="4"/>
        <v>-177134957</v>
      </c>
      <c r="Z25" s="170">
        <f>+IF(X25&lt;&gt;0,+(Y25/X25)*100,0)</f>
        <v>-18.204111617504388</v>
      </c>
      <c r="AA25" s="168">
        <f>+AA5+AA9+AA15+AA19+AA24</f>
        <v>976751360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191650369</v>
      </c>
      <c r="D28" s="153">
        <f>SUM(D29:D31)</f>
        <v>0</v>
      </c>
      <c r="E28" s="154">
        <f t="shared" si="5"/>
        <v>155743190</v>
      </c>
      <c r="F28" s="100">
        <f t="shared" si="5"/>
        <v>228561240</v>
      </c>
      <c r="G28" s="100">
        <f t="shared" si="5"/>
        <v>22294915</v>
      </c>
      <c r="H28" s="100">
        <f t="shared" si="5"/>
        <v>3332434</v>
      </c>
      <c r="I28" s="100">
        <f t="shared" si="5"/>
        <v>15956489</v>
      </c>
      <c r="J28" s="100">
        <f t="shared" si="5"/>
        <v>41583838</v>
      </c>
      <c r="K28" s="100">
        <f t="shared" si="5"/>
        <v>14741671</v>
      </c>
      <c r="L28" s="100">
        <f t="shared" si="5"/>
        <v>21485879</v>
      </c>
      <c r="M28" s="100">
        <f t="shared" si="5"/>
        <v>16127140</v>
      </c>
      <c r="N28" s="100">
        <f t="shared" si="5"/>
        <v>52354690</v>
      </c>
      <c r="O28" s="100">
        <f t="shared" si="5"/>
        <v>15366823</v>
      </c>
      <c r="P28" s="100">
        <f t="shared" si="5"/>
        <v>16655537</v>
      </c>
      <c r="Q28" s="100">
        <f t="shared" si="5"/>
        <v>16096362</v>
      </c>
      <c r="R28" s="100">
        <f t="shared" si="5"/>
        <v>48118722</v>
      </c>
      <c r="S28" s="100">
        <f t="shared" si="5"/>
        <v>17987031</v>
      </c>
      <c r="T28" s="100">
        <f t="shared" si="5"/>
        <v>18224190</v>
      </c>
      <c r="U28" s="100">
        <f t="shared" si="5"/>
        <v>15609753</v>
      </c>
      <c r="V28" s="100">
        <f t="shared" si="5"/>
        <v>51820974</v>
      </c>
      <c r="W28" s="100">
        <f t="shared" si="5"/>
        <v>193878224</v>
      </c>
      <c r="X28" s="100">
        <f t="shared" si="5"/>
        <v>155743190</v>
      </c>
      <c r="Y28" s="100">
        <f t="shared" si="5"/>
        <v>38135034</v>
      </c>
      <c r="Z28" s="137">
        <f>+IF(X28&lt;&gt;0,+(Y28/X28)*100,0)</f>
        <v>24.485843650691884</v>
      </c>
      <c r="AA28" s="153">
        <f>SUM(AA29:AA31)</f>
        <v>228561240</v>
      </c>
    </row>
    <row r="29" spans="1:27" ht="13.5">
      <c r="A29" s="138" t="s">
        <v>75</v>
      </c>
      <c r="B29" s="136"/>
      <c r="C29" s="155">
        <v>66780852</v>
      </c>
      <c r="D29" s="155"/>
      <c r="E29" s="156">
        <v>67615660</v>
      </c>
      <c r="F29" s="60">
        <v>82825150</v>
      </c>
      <c r="G29" s="60">
        <v>5027473</v>
      </c>
      <c r="H29" s="60">
        <v>5588063</v>
      </c>
      <c r="I29" s="60">
        <v>6426091</v>
      </c>
      <c r="J29" s="60">
        <v>17041627</v>
      </c>
      <c r="K29" s="60">
        <v>6114715</v>
      </c>
      <c r="L29" s="60">
        <v>6311484</v>
      </c>
      <c r="M29" s="60">
        <v>6805377</v>
      </c>
      <c r="N29" s="60">
        <v>19231576</v>
      </c>
      <c r="O29" s="60">
        <v>6057752</v>
      </c>
      <c r="P29" s="60">
        <v>6026469</v>
      </c>
      <c r="Q29" s="60">
        <v>5355246</v>
      </c>
      <c r="R29" s="60">
        <v>17439467</v>
      </c>
      <c r="S29" s="60">
        <v>5420237</v>
      </c>
      <c r="T29" s="60">
        <v>6831390</v>
      </c>
      <c r="U29" s="60">
        <v>5741619</v>
      </c>
      <c r="V29" s="60">
        <v>17993246</v>
      </c>
      <c r="W29" s="60">
        <v>71705916</v>
      </c>
      <c r="X29" s="60">
        <v>67615660</v>
      </c>
      <c r="Y29" s="60">
        <v>4090256</v>
      </c>
      <c r="Z29" s="140">
        <v>6.05</v>
      </c>
      <c r="AA29" s="155">
        <v>82825150</v>
      </c>
    </row>
    <row r="30" spans="1:27" ht="13.5">
      <c r="A30" s="138" t="s">
        <v>76</v>
      </c>
      <c r="B30" s="136"/>
      <c r="C30" s="157">
        <v>84997664</v>
      </c>
      <c r="D30" s="157"/>
      <c r="E30" s="158">
        <v>40192390</v>
      </c>
      <c r="F30" s="159">
        <v>79052950</v>
      </c>
      <c r="G30" s="159">
        <v>14114225</v>
      </c>
      <c r="H30" s="159">
        <v>-5120562</v>
      </c>
      <c r="I30" s="159">
        <v>5839116</v>
      </c>
      <c r="J30" s="159">
        <v>14832779</v>
      </c>
      <c r="K30" s="159">
        <v>5441725</v>
      </c>
      <c r="L30" s="159">
        <v>5785083</v>
      </c>
      <c r="M30" s="159">
        <v>5471202</v>
      </c>
      <c r="N30" s="159">
        <v>16698010</v>
      </c>
      <c r="O30" s="159">
        <v>5525098</v>
      </c>
      <c r="P30" s="159">
        <v>5120033</v>
      </c>
      <c r="Q30" s="159">
        <v>6506258</v>
      </c>
      <c r="R30" s="159">
        <v>17151389</v>
      </c>
      <c r="S30" s="159">
        <v>7048935</v>
      </c>
      <c r="T30" s="159">
        <v>5796171</v>
      </c>
      <c r="U30" s="159">
        <v>6565085</v>
      </c>
      <c r="V30" s="159">
        <v>19410191</v>
      </c>
      <c r="W30" s="159">
        <v>68092369</v>
      </c>
      <c r="X30" s="159">
        <v>40192390</v>
      </c>
      <c r="Y30" s="159">
        <v>27899979</v>
      </c>
      <c r="Z30" s="141">
        <v>69.42</v>
      </c>
      <c r="AA30" s="157">
        <v>79052950</v>
      </c>
    </row>
    <row r="31" spans="1:27" ht="13.5">
      <c r="A31" s="138" t="s">
        <v>77</v>
      </c>
      <c r="B31" s="136"/>
      <c r="C31" s="155">
        <v>39871853</v>
      </c>
      <c r="D31" s="155"/>
      <c r="E31" s="156">
        <v>47935140</v>
      </c>
      <c r="F31" s="60">
        <v>66683140</v>
      </c>
      <c r="G31" s="60">
        <v>3153217</v>
      </c>
      <c r="H31" s="60">
        <v>2864933</v>
      </c>
      <c r="I31" s="60">
        <v>3691282</v>
      </c>
      <c r="J31" s="60">
        <v>9709432</v>
      </c>
      <c r="K31" s="60">
        <v>3185231</v>
      </c>
      <c r="L31" s="60">
        <v>9389312</v>
      </c>
      <c r="M31" s="60">
        <v>3850561</v>
      </c>
      <c r="N31" s="60">
        <v>16425104</v>
      </c>
      <c r="O31" s="60">
        <v>3783973</v>
      </c>
      <c r="P31" s="60">
        <v>5509035</v>
      </c>
      <c r="Q31" s="60">
        <v>4234858</v>
      </c>
      <c r="R31" s="60">
        <v>13527866</v>
      </c>
      <c r="S31" s="60">
        <v>5517859</v>
      </c>
      <c r="T31" s="60">
        <v>5596629</v>
      </c>
      <c r="U31" s="60">
        <v>3303049</v>
      </c>
      <c r="V31" s="60">
        <v>14417537</v>
      </c>
      <c r="W31" s="60">
        <v>54079939</v>
      </c>
      <c r="X31" s="60">
        <v>47935140</v>
      </c>
      <c r="Y31" s="60">
        <v>6144799</v>
      </c>
      <c r="Z31" s="140">
        <v>12.82</v>
      </c>
      <c r="AA31" s="155">
        <v>66683140</v>
      </c>
    </row>
    <row r="32" spans="1:27" ht="13.5">
      <c r="A32" s="135" t="s">
        <v>78</v>
      </c>
      <c r="B32" s="136"/>
      <c r="C32" s="153">
        <f aca="true" t="shared" si="6" ref="C32:Y32">SUM(C33:C37)</f>
        <v>116289046</v>
      </c>
      <c r="D32" s="153">
        <f>SUM(D33:D37)</f>
        <v>0</v>
      </c>
      <c r="E32" s="154">
        <f t="shared" si="6"/>
        <v>92314830</v>
      </c>
      <c r="F32" s="100">
        <f t="shared" si="6"/>
        <v>82906570</v>
      </c>
      <c r="G32" s="100">
        <f t="shared" si="6"/>
        <v>4319897</v>
      </c>
      <c r="H32" s="100">
        <f t="shared" si="6"/>
        <v>6367182</v>
      </c>
      <c r="I32" s="100">
        <f t="shared" si="6"/>
        <v>5526465</v>
      </c>
      <c r="J32" s="100">
        <f t="shared" si="6"/>
        <v>16213544</v>
      </c>
      <c r="K32" s="100">
        <f t="shared" si="6"/>
        <v>7648363</v>
      </c>
      <c r="L32" s="100">
        <f t="shared" si="6"/>
        <v>6043702</v>
      </c>
      <c r="M32" s="100">
        <f t="shared" si="6"/>
        <v>7441849</v>
      </c>
      <c r="N32" s="100">
        <f t="shared" si="6"/>
        <v>21133914</v>
      </c>
      <c r="O32" s="100">
        <f t="shared" si="6"/>
        <v>5869109</v>
      </c>
      <c r="P32" s="100">
        <f t="shared" si="6"/>
        <v>6949765</v>
      </c>
      <c r="Q32" s="100">
        <f t="shared" si="6"/>
        <v>6149157</v>
      </c>
      <c r="R32" s="100">
        <f t="shared" si="6"/>
        <v>18968031</v>
      </c>
      <c r="S32" s="100">
        <f t="shared" si="6"/>
        <v>5453175</v>
      </c>
      <c r="T32" s="100">
        <f t="shared" si="6"/>
        <v>6412427</v>
      </c>
      <c r="U32" s="100">
        <f t="shared" si="6"/>
        <v>8311550</v>
      </c>
      <c r="V32" s="100">
        <f t="shared" si="6"/>
        <v>20177152</v>
      </c>
      <c r="W32" s="100">
        <f t="shared" si="6"/>
        <v>76492641</v>
      </c>
      <c r="X32" s="100">
        <f t="shared" si="6"/>
        <v>92314830</v>
      </c>
      <c r="Y32" s="100">
        <f t="shared" si="6"/>
        <v>-15822189</v>
      </c>
      <c r="Z32" s="137">
        <f>+IF(X32&lt;&gt;0,+(Y32/X32)*100,0)</f>
        <v>-17.139379447484224</v>
      </c>
      <c r="AA32" s="153">
        <f>SUM(AA33:AA37)</f>
        <v>82906570</v>
      </c>
    </row>
    <row r="33" spans="1:27" ht="13.5">
      <c r="A33" s="138" t="s">
        <v>79</v>
      </c>
      <c r="B33" s="136"/>
      <c r="C33" s="155">
        <v>7259508</v>
      </c>
      <c r="D33" s="155"/>
      <c r="E33" s="156">
        <v>11006420</v>
      </c>
      <c r="F33" s="60">
        <v>8674890</v>
      </c>
      <c r="G33" s="60">
        <v>616671</v>
      </c>
      <c r="H33" s="60">
        <v>736994</v>
      </c>
      <c r="I33" s="60">
        <v>859497</v>
      </c>
      <c r="J33" s="60">
        <v>2213162</v>
      </c>
      <c r="K33" s="60">
        <v>791248</v>
      </c>
      <c r="L33" s="60">
        <v>980752</v>
      </c>
      <c r="M33" s="60">
        <v>912810</v>
      </c>
      <c r="N33" s="60">
        <v>2684810</v>
      </c>
      <c r="O33" s="60">
        <v>432340</v>
      </c>
      <c r="P33" s="60">
        <v>884100</v>
      </c>
      <c r="Q33" s="60">
        <v>810771</v>
      </c>
      <c r="R33" s="60">
        <v>2127211</v>
      </c>
      <c r="S33" s="60">
        <v>794510</v>
      </c>
      <c r="T33" s="60">
        <v>806618</v>
      </c>
      <c r="U33" s="60">
        <v>785889</v>
      </c>
      <c r="V33" s="60">
        <v>2387017</v>
      </c>
      <c r="W33" s="60">
        <v>9412200</v>
      </c>
      <c r="X33" s="60">
        <v>11006420</v>
      </c>
      <c r="Y33" s="60">
        <v>-1594220</v>
      </c>
      <c r="Z33" s="140">
        <v>-14.48</v>
      </c>
      <c r="AA33" s="155">
        <v>8674890</v>
      </c>
    </row>
    <row r="34" spans="1:27" ht="13.5">
      <c r="A34" s="138" t="s">
        <v>80</v>
      </c>
      <c r="B34" s="136"/>
      <c r="C34" s="155">
        <v>15785001</v>
      </c>
      <c r="D34" s="155"/>
      <c r="E34" s="156">
        <v>33515250</v>
      </c>
      <c r="F34" s="60">
        <v>26964390</v>
      </c>
      <c r="G34" s="60">
        <v>1932732</v>
      </c>
      <c r="H34" s="60">
        <v>1731181</v>
      </c>
      <c r="I34" s="60">
        <v>2054269</v>
      </c>
      <c r="J34" s="60">
        <v>5718182</v>
      </c>
      <c r="K34" s="60">
        <v>2084303</v>
      </c>
      <c r="L34" s="60">
        <v>2617628</v>
      </c>
      <c r="M34" s="60">
        <v>2056536</v>
      </c>
      <c r="N34" s="60">
        <v>6758467</v>
      </c>
      <c r="O34" s="60">
        <v>2416909</v>
      </c>
      <c r="P34" s="60">
        <v>2880706</v>
      </c>
      <c r="Q34" s="60">
        <v>2206588</v>
      </c>
      <c r="R34" s="60">
        <v>7504203</v>
      </c>
      <c r="S34" s="60">
        <v>2391478</v>
      </c>
      <c r="T34" s="60">
        <v>2337250</v>
      </c>
      <c r="U34" s="60">
        <v>2481944</v>
      </c>
      <c r="V34" s="60">
        <v>7210672</v>
      </c>
      <c r="W34" s="60">
        <v>27191524</v>
      </c>
      <c r="X34" s="60">
        <v>33515250</v>
      </c>
      <c r="Y34" s="60">
        <v>-6323726</v>
      </c>
      <c r="Z34" s="140">
        <v>-18.87</v>
      </c>
      <c r="AA34" s="155">
        <v>26964390</v>
      </c>
    </row>
    <row r="35" spans="1:27" ht="13.5">
      <c r="A35" s="138" t="s">
        <v>81</v>
      </c>
      <c r="B35" s="136"/>
      <c r="C35" s="155">
        <v>90225084</v>
      </c>
      <c r="D35" s="155"/>
      <c r="E35" s="156">
        <v>43790050</v>
      </c>
      <c r="F35" s="60">
        <v>43857170</v>
      </c>
      <c r="G35" s="60">
        <v>1566529</v>
      </c>
      <c r="H35" s="60">
        <v>3701160</v>
      </c>
      <c r="I35" s="60">
        <v>2018269</v>
      </c>
      <c r="J35" s="60">
        <v>7285958</v>
      </c>
      <c r="K35" s="60">
        <v>4552434</v>
      </c>
      <c r="L35" s="60">
        <v>2168370</v>
      </c>
      <c r="M35" s="60">
        <v>4230311</v>
      </c>
      <c r="N35" s="60">
        <v>10951115</v>
      </c>
      <c r="O35" s="60">
        <v>2809666</v>
      </c>
      <c r="P35" s="60">
        <v>2940329</v>
      </c>
      <c r="Q35" s="60">
        <v>2915173</v>
      </c>
      <c r="R35" s="60">
        <v>8665168</v>
      </c>
      <c r="S35" s="60">
        <v>2052633</v>
      </c>
      <c r="T35" s="60">
        <v>3025567</v>
      </c>
      <c r="U35" s="60">
        <v>4809350</v>
      </c>
      <c r="V35" s="60">
        <v>9887550</v>
      </c>
      <c r="W35" s="60">
        <v>36789791</v>
      </c>
      <c r="X35" s="60">
        <v>43790050</v>
      </c>
      <c r="Y35" s="60">
        <v>-7000259</v>
      </c>
      <c r="Z35" s="140">
        <v>-15.99</v>
      </c>
      <c r="AA35" s="155">
        <v>43857170</v>
      </c>
    </row>
    <row r="36" spans="1:27" ht="13.5">
      <c r="A36" s="138" t="s">
        <v>82</v>
      </c>
      <c r="B36" s="136"/>
      <c r="C36" s="155">
        <v>3019453</v>
      </c>
      <c r="D36" s="155"/>
      <c r="E36" s="156">
        <v>4003110</v>
      </c>
      <c r="F36" s="60">
        <v>3410120</v>
      </c>
      <c r="G36" s="60">
        <v>203965</v>
      </c>
      <c r="H36" s="60">
        <v>197847</v>
      </c>
      <c r="I36" s="60">
        <v>594430</v>
      </c>
      <c r="J36" s="60">
        <v>996242</v>
      </c>
      <c r="K36" s="60">
        <v>220378</v>
      </c>
      <c r="L36" s="60">
        <v>276952</v>
      </c>
      <c r="M36" s="60">
        <v>242192</v>
      </c>
      <c r="N36" s="60">
        <v>739522</v>
      </c>
      <c r="O36" s="60">
        <v>210194</v>
      </c>
      <c r="P36" s="60">
        <v>244630</v>
      </c>
      <c r="Q36" s="60">
        <v>216625</v>
      </c>
      <c r="R36" s="60">
        <v>671449</v>
      </c>
      <c r="S36" s="60">
        <v>214554</v>
      </c>
      <c r="T36" s="60">
        <v>242992</v>
      </c>
      <c r="U36" s="60">
        <v>234367</v>
      </c>
      <c r="V36" s="60">
        <v>691913</v>
      </c>
      <c r="W36" s="60">
        <v>3099126</v>
      </c>
      <c r="X36" s="60">
        <v>4003110</v>
      </c>
      <c r="Y36" s="60">
        <v>-903984</v>
      </c>
      <c r="Z36" s="140">
        <v>-22.58</v>
      </c>
      <c r="AA36" s="155">
        <v>3410120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40429183</v>
      </c>
      <c r="D38" s="153">
        <f>SUM(D39:D41)</f>
        <v>0</v>
      </c>
      <c r="E38" s="154">
        <f t="shared" si="7"/>
        <v>59550620</v>
      </c>
      <c r="F38" s="100">
        <f t="shared" si="7"/>
        <v>61414400</v>
      </c>
      <c r="G38" s="100">
        <f t="shared" si="7"/>
        <v>1405461</v>
      </c>
      <c r="H38" s="100">
        <f t="shared" si="7"/>
        <v>1828798</v>
      </c>
      <c r="I38" s="100">
        <f t="shared" si="7"/>
        <v>2834663</v>
      </c>
      <c r="J38" s="100">
        <f t="shared" si="7"/>
        <v>6068922</v>
      </c>
      <c r="K38" s="100">
        <f t="shared" si="7"/>
        <v>2074728</v>
      </c>
      <c r="L38" s="100">
        <f t="shared" si="7"/>
        <v>10787312</v>
      </c>
      <c r="M38" s="100">
        <f t="shared" si="7"/>
        <v>3746355</v>
      </c>
      <c r="N38" s="100">
        <f t="shared" si="7"/>
        <v>16608395</v>
      </c>
      <c r="O38" s="100">
        <f t="shared" si="7"/>
        <v>2402730</v>
      </c>
      <c r="P38" s="100">
        <f t="shared" si="7"/>
        <v>6166128</v>
      </c>
      <c r="Q38" s="100">
        <f t="shared" si="7"/>
        <v>3410186</v>
      </c>
      <c r="R38" s="100">
        <f t="shared" si="7"/>
        <v>11979044</v>
      </c>
      <c r="S38" s="100">
        <f t="shared" si="7"/>
        <v>3716679</v>
      </c>
      <c r="T38" s="100">
        <f t="shared" si="7"/>
        <v>3580522</v>
      </c>
      <c r="U38" s="100">
        <f t="shared" si="7"/>
        <v>2210340</v>
      </c>
      <c r="V38" s="100">
        <f t="shared" si="7"/>
        <v>9507541</v>
      </c>
      <c r="W38" s="100">
        <f t="shared" si="7"/>
        <v>44163902</v>
      </c>
      <c r="X38" s="100">
        <f t="shared" si="7"/>
        <v>59550620</v>
      </c>
      <c r="Y38" s="100">
        <f t="shared" si="7"/>
        <v>-15386718</v>
      </c>
      <c r="Z38" s="137">
        <f>+IF(X38&lt;&gt;0,+(Y38/X38)*100,0)</f>
        <v>-25.838048369605556</v>
      </c>
      <c r="AA38" s="153">
        <f>SUM(AA39:AA41)</f>
        <v>61414400</v>
      </c>
    </row>
    <row r="39" spans="1:27" ht="13.5">
      <c r="A39" s="138" t="s">
        <v>85</v>
      </c>
      <c r="B39" s="136"/>
      <c r="C39" s="155">
        <v>7343790</v>
      </c>
      <c r="D39" s="155"/>
      <c r="E39" s="156">
        <v>7062240</v>
      </c>
      <c r="F39" s="60">
        <v>9171430</v>
      </c>
      <c r="G39" s="60">
        <v>591328</v>
      </c>
      <c r="H39" s="60">
        <v>521763</v>
      </c>
      <c r="I39" s="60">
        <v>716337</v>
      </c>
      <c r="J39" s="60">
        <v>1829428</v>
      </c>
      <c r="K39" s="60">
        <v>784363</v>
      </c>
      <c r="L39" s="60">
        <v>754326</v>
      </c>
      <c r="M39" s="60">
        <v>591408</v>
      </c>
      <c r="N39" s="60">
        <v>2130097</v>
      </c>
      <c r="O39" s="60">
        <v>499861</v>
      </c>
      <c r="P39" s="60">
        <v>603193</v>
      </c>
      <c r="Q39" s="60">
        <v>586058</v>
      </c>
      <c r="R39" s="60">
        <v>1689112</v>
      </c>
      <c r="S39" s="60">
        <v>537674</v>
      </c>
      <c r="T39" s="60">
        <v>614166</v>
      </c>
      <c r="U39" s="60">
        <v>605814</v>
      </c>
      <c r="V39" s="60">
        <v>1757654</v>
      </c>
      <c r="W39" s="60">
        <v>7406291</v>
      </c>
      <c r="X39" s="60">
        <v>7062240</v>
      </c>
      <c r="Y39" s="60">
        <v>344051</v>
      </c>
      <c r="Z39" s="140">
        <v>4.87</v>
      </c>
      <c r="AA39" s="155">
        <v>9171430</v>
      </c>
    </row>
    <row r="40" spans="1:27" ht="13.5">
      <c r="A40" s="138" t="s">
        <v>86</v>
      </c>
      <c r="B40" s="136"/>
      <c r="C40" s="155">
        <v>33085393</v>
      </c>
      <c r="D40" s="155"/>
      <c r="E40" s="156">
        <v>52488380</v>
      </c>
      <c r="F40" s="60">
        <v>52242970</v>
      </c>
      <c r="G40" s="60">
        <v>814133</v>
      </c>
      <c r="H40" s="60">
        <v>1307035</v>
      </c>
      <c r="I40" s="60">
        <v>2118326</v>
      </c>
      <c r="J40" s="60">
        <v>4239494</v>
      </c>
      <c r="K40" s="60">
        <v>1290365</v>
      </c>
      <c r="L40" s="60">
        <v>10032986</v>
      </c>
      <c r="M40" s="60">
        <v>3154947</v>
      </c>
      <c r="N40" s="60">
        <v>14478298</v>
      </c>
      <c r="O40" s="60">
        <v>1902869</v>
      </c>
      <c r="P40" s="60">
        <v>5562935</v>
      </c>
      <c r="Q40" s="60">
        <v>2824128</v>
      </c>
      <c r="R40" s="60">
        <v>10289932</v>
      </c>
      <c r="S40" s="60">
        <v>3179005</v>
      </c>
      <c r="T40" s="60">
        <v>2966356</v>
      </c>
      <c r="U40" s="60">
        <v>1604526</v>
      </c>
      <c r="V40" s="60">
        <v>7749887</v>
      </c>
      <c r="W40" s="60">
        <v>36757611</v>
      </c>
      <c r="X40" s="60">
        <v>52488380</v>
      </c>
      <c r="Y40" s="60">
        <v>-15730769</v>
      </c>
      <c r="Z40" s="140">
        <v>-29.97</v>
      </c>
      <c r="AA40" s="155">
        <v>52242970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466567434</v>
      </c>
      <c r="D42" s="153">
        <f>SUM(D43:D46)</f>
        <v>0</v>
      </c>
      <c r="E42" s="154">
        <f t="shared" si="8"/>
        <v>624363490</v>
      </c>
      <c r="F42" s="100">
        <f t="shared" si="8"/>
        <v>573851480</v>
      </c>
      <c r="G42" s="100">
        <f t="shared" si="8"/>
        <v>10366761</v>
      </c>
      <c r="H42" s="100">
        <f t="shared" si="8"/>
        <v>48608779</v>
      </c>
      <c r="I42" s="100">
        <f t="shared" si="8"/>
        <v>48573739</v>
      </c>
      <c r="J42" s="100">
        <f t="shared" si="8"/>
        <v>107549279</v>
      </c>
      <c r="K42" s="100">
        <f t="shared" si="8"/>
        <v>65557331</v>
      </c>
      <c r="L42" s="100">
        <f t="shared" si="8"/>
        <v>46387034</v>
      </c>
      <c r="M42" s="100">
        <f t="shared" si="8"/>
        <v>39586281</v>
      </c>
      <c r="N42" s="100">
        <f t="shared" si="8"/>
        <v>151530646</v>
      </c>
      <c r="O42" s="100">
        <f t="shared" si="8"/>
        <v>39601660</v>
      </c>
      <c r="P42" s="100">
        <f t="shared" si="8"/>
        <v>42417132</v>
      </c>
      <c r="Q42" s="100">
        <f t="shared" si="8"/>
        <v>38291568</v>
      </c>
      <c r="R42" s="100">
        <f t="shared" si="8"/>
        <v>120310360</v>
      </c>
      <c r="S42" s="100">
        <f t="shared" si="8"/>
        <v>46583917</v>
      </c>
      <c r="T42" s="100">
        <f t="shared" si="8"/>
        <v>37846450</v>
      </c>
      <c r="U42" s="100">
        <f t="shared" si="8"/>
        <v>26678852</v>
      </c>
      <c r="V42" s="100">
        <f t="shared" si="8"/>
        <v>111109219</v>
      </c>
      <c r="W42" s="100">
        <f t="shared" si="8"/>
        <v>490499504</v>
      </c>
      <c r="X42" s="100">
        <f t="shared" si="8"/>
        <v>624363490</v>
      </c>
      <c r="Y42" s="100">
        <f t="shared" si="8"/>
        <v>-133863986</v>
      </c>
      <c r="Z42" s="137">
        <f>+IF(X42&lt;&gt;0,+(Y42/X42)*100,0)</f>
        <v>-21.4400726730514</v>
      </c>
      <c r="AA42" s="153">
        <f>SUM(AA43:AA46)</f>
        <v>573851480</v>
      </c>
    </row>
    <row r="43" spans="1:27" ht="13.5">
      <c r="A43" s="138" t="s">
        <v>89</v>
      </c>
      <c r="B43" s="136"/>
      <c r="C43" s="155">
        <v>212561990</v>
      </c>
      <c r="D43" s="155"/>
      <c r="E43" s="156">
        <v>260327840</v>
      </c>
      <c r="F43" s="60">
        <v>249598100</v>
      </c>
      <c r="G43" s="60">
        <v>2346238</v>
      </c>
      <c r="H43" s="60">
        <v>27268680</v>
      </c>
      <c r="I43" s="60">
        <v>25596728</v>
      </c>
      <c r="J43" s="60">
        <v>55211646</v>
      </c>
      <c r="K43" s="60">
        <v>33793640</v>
      </c>
      <c r="L43" s="60">
        <v>19251096</v>
      </c>
      <c r="M43" s="60">
        <v>16860870</v>
      </c>
      <c r="N43" s="60">
        <v>69905606</v>
      </c>
      <c r="O43" s="60">
        <v>16365333</v>
      </c>
      <c r="P43" s="60">
        <v>17972499</v>
      </c>
      <c r="Q43" s="60">
        <v>16278126</v>
      </c>
      <c r="R43" s="60">
        <v>50615958</v>
      </c>
      <c r="S43" s="60">
        <v>17714406</v>
      </c>
      <c r="T43" s="60">
        <v>16009839</v>
      </c>
      <c r="U43" s="60">
        <v>15945698</v>
      </c>
      <c r="V43" s="60">
        <v>49669943</v>
      </c>
      <c r="W43" s="60">
        <v>225403153</v>
      </c>
      <c r="X43" s="60">
        <v>260327840</v>
      </c>
      <c r="Y43" s="60">
        <v>-34924687</v>
      </c>
      <c r="Z43" s="140">
        <v>-13.42</v>
      </c>
      <c r="AA43" s="155">
        <v>249598100</v>
      </c>
    </row>
    <row r="44" spans="1:27" ht="13.5">
      <c r="A44" s="138" t="s">
        <v>90</v>
      </c>
      <c r="B44" s="136"/>
      <c r="C44" s="155">
        <v>183968523</v>
      </c>
      <c r="D44" s="155"/>
      <c r="E44" s="156">
        <v>250481100</v>
      </c>
      <c r="F44" s="60">
        <v>217031530</v>
      </c>
      <c r="G44" s="60">
        <v>4563285</v>
      </c>
      <c r="H44" s="60">
        <v>14740893</v>
      </c>
      <c r="I44" s="60">
        <v>15771328</v>
      </c>
      <c r="J44" s="60">
        <v>35075506</v>
      </c>
      <c r="K44" s="60">
        <v>25701850</v>
      </c>
      <c r="L44" s="60">
        <v>19586561</v>
      </c>
      <c r="M44" s="60">
        <v>16824976</v>
      </c>
      <c r="N44" s="60">
        <v>62113387</v>
      </c>
      <c r="O44" s="60">
        <v>16672024</v>
      </c>
      <c r="P44" s="60">
        <v>17182092</v>
      </c>
      <c r="Q44" s="60">
        <v>15285775</v>
      </c>
      <c r="R44" s="60">
        <v>49139891</v>
      </c>
      <c r="S44" s="60">
        <v>21237204</v>
      </c>
      <c r="T44" s="60">
        <v>16497220</v>
      </c>
      <c r="U44" s="60">
        <v>13311006</v>
      </c>
      <c r="V44" s="60">
        <v>51045430</v>
      </c>
      <c r="W44" s="60">
        <v>197374214</v>
      </c>
      <c r="X44" s="60">
        <v>250481100</v>
      </c>
      <c r="Y44" s="60">
        <v>-53106886</v>
      </c>
      <c r="Z44" s="140">
        <v>-21.2</v>
      </c>
      <c r="AA44" s="155">
        <v>217031530</v>
      </c>
    </row>
    <row r="45" spans="1:27" ht="13.5">
      <c r="A45" s="138" t="s">
        <v>91</v>
      </c>
      <c r="B45" s="136"/>
      <c r="C45" s="157">
        <v>40971105</v>
      </c>
      <c r="D45" s="157"/>
      <c r="E45" s="158">
        <v>54279850</v>
      </c>
      <c r="F45" s="159">
        <v>48437050</v>
      </c>
      <c r="G45" s="159">
        <v>1032303</v>
      </c>
      <c r="H45" s="159">
        <v>2783066</v>
      </c>
      <c r="I45" s="159">
        <v>3165053</v>
      </c>
      <c r="J45" s="159">
        <v>6980422</v>
      </c>
      <c r="K45" s="159">
        <v>2624542</v>
      </c>
      <c r="L45" s="159">
        <v>3471880</v>
      </c>
      <c r="M45" s="159">
        <v>2281745</v>
      </c>
      <c r="N45" s="159">
        <v>8378167</v>
      </c>
      <c r="O45" s="159">
        <v>3059030</v>
      </c>
      <c r="P45" s="159">
        <v>3564450</v>
      </c>
      <c r="Q45" s="159">
        <v>3260614</v>
      </c>
      <c r="R45" s="159">
        <v>9884094</v>
      </c>
      <c r="S45" s="159">
        <v>4459339</v>
      </c>
      <c r="T45" s="159">
        <v>2353422</v>
      </c>
      <c r="U45" s="159">
        <v>-44857</v>
      </c>
      <c r="V45" s="159">
        <v>6767904</v>
      </c>
      <c r="W45" s="159">
        <v>32010587</v>
      </c>
      <c r="X45" s="159">
        <v>54279850</v>
      </c>
      <c r="Y45" s="159">
        <v>-22269263</v>
      </c>
      <c r="Z45" s="141">
        <v>-41.03</v>
      </c>
      <c r="AA45" s="157">
        <v>48437050</v>
      </c>
    </row>
    <row r="46" spans="1:27" ht="13.5">
      <c r="A46" s="138" t="s">
        <v>92</v>
      </c>
      <c r="B46" s="136"/>
      <c r="C46" s="155">
        <v>29065816</v>
      </c>
      <c r="D46" s="155"/>
      <c r="E46" s="156">
        <v>59274700</v>
      </c>
      <c r="F46" s="60">
        <v>58784800</v>
      </c>
      <c r="G46" s="60">
        <v>2424935</v>
      </c>
      <c r="H46" s="60">
        <v>3816140</v>
      </c>
      <c r="I46" s="60">
        <v>4040630</v>
      </c>
      <c r="J46" s="60">
        <v>10281705</v>
      </c>
      <c r="K46" s="60">
        <v>3437299</v>
      </c>
      <c r="L46" s="60">
        <v>4077497</v>
      </c>
      <c r="M46" s="60">
        <v>3618690</v>
      </c>
      <c r="N46" s="60">
        <v>11133486</v>
      </c>
      <c r="O46" s="60">
        <v>3505273</v>
      </c>
      <c r="P46" s="60">
        <v>3698091</v>
      </c>
      <c r="Q46" s="60">
        <v>3467053</v>
      </c>
      <c r="R46" s="60">
        <v>10670417</v>
      </c>
      <c r="S46" s="60">
        <v>3172968</v>
      </c>
      <c r="T46" s="60">
        <v>2985969</v>
      </c>
      <c r="U46" s="60">
        <v>-2532995</v>
      </c>
      <c r="V46" s="60">
        <v>3625942</v>
      </c>
      <c r="W46" s="60">
        <v>35711550</v>
      </c>
      <c r="X46" s="60">
        <v>59274700</v>
      </c>
      <c r="Y46" s="60">
        <v>-23563150</v>
      </c>
      <c r="Z46" s="140">
        <v>-39.75</v>
      </c>
      <c r="AA46" s="155">
        <v>58784800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814936032</v>
      </c>
      <c r="D48" s="168">
        <f>+D28+D32+D38+D42+D47</f>
        <v>0</v>
      </c>
      <c r="E48" s="169">
        <f t="shared" si="9"/>
        <v>931972130</v>
      </c>
      <c r="F48" s="73">
        <f t="shared" si="9"/>
        <v>946733690</v>
      </c>
      <c r="G48" s="73">
        <f t="shared" si="9"/>
        <v>38387034</v>
      </c>
      <c r="H48" s="73">
        <f t="shared" si="9"/>
        <v>60137193</v>
      </c>
      <c r="I48" s="73">
        <f t="shared" si="9"/>
        <v>72891356</v>
      </c>
      <c r="J48" s="73">
        <f t="shared" si="9"/>
        <v>171415583</v>
      </c>
      <c r="K48" s="73">
        <f t="shared" si="9"/>
        <v>90022093</v>
      </c>
      <c r="L48" s="73">
        <f t="shared" si="9"/>
        <v>84703927</v>
      </c>
      <c r="M48" s="73">
        <f t="shared" si="9"/>
        <v>66901625</v>
      </c>
      <c r="N48" s="73">
        <f t="shared" si="9"/>
        <v>241627645</v>
      </c>
      <c r="O48" s="73">
        <f t="shared" si="9"/>
        <v>63240322</v>
      </c>
      <c r="P48" s="73">
        <f t="shared" si="9"/>
        <v>72188562</v>
      </c>
      <c r="Q48" s="73">
        <f t="shared" si="9"/>
        <v>63947273</v>
      </c>
      <c r="R48" s="73">
        <f t="shared" si="9"/>
        <v>199376157</v>
      </c>
      <c r="S48" s="73">
        <f t="shared" si="9"/>
        <v>73740802</v>
      </c>
      <c r="T48" s="73">
        <f t="shared" si="9"/>
        <v>66063589</v>
      </c>
      <c r="U48" s="73">
        <f t="shared" si="9"/>
        <v>52810495</v>
      </c>
      <c r="V48" s="73">
        <f t="shared" si="9"/>
        <v>192614886</v>
      </c>
      <c r="W48" s="73">
        <f t="shared" si="9"/>
        <v>805034271</v>
      </c>
      <c r="X48" s="73">
        <f t="shared" si="9"/>
        <v>931972130</v>
      </c>
      <c r="Y48" s="73">
        <f t="shared" si="9"/>
        <v>-126937859</v>
      </c>
      <c r="Z48" s="170">
        <f>+IF(X48&lt;&gt;0,+(Y48/X48)*100,0)</f>
        <v>-13.620349247997362</v>
      </c>
      <c r="AA48" s="168">
        <f>+AA28+AA32+AA38+AA42+AA47</f>
        <v>946733690</v>
      </c>
    </row>
    <row r="49" spans="1:27" ht="13.5">
      <c r="A49" s="148" t="s">
        <v>49</v>
      </c>
      <c r="B49" s="149"/>
      <c r="C49" s="171">
        <f aca="true" t="shared" si="10" ref="C49:Y49">+C25-C48</f>
        <v>152322464</v>
      </c>
      <c r="D49" s="171">
        <f>+D25-D48</f>
        <v>0</v>
      </c>
      <c r="E49" s="172">
        <f t="shared" si="10"/>
        <v>41077040</v>
      </c>
      <c r="F49" s="173">
        <f t="shared" si="10"/>
        <v>30017670</v>
      </c>
      <c r="G49" s="173">
        <f t="shared" si="10"/>
        <v>77043843</v>
      </c>
      <c r="H49" s="173">
        <f t="shared" si="10"/>
        <v>1932433</v>
      </c>
      <c r="I49" s="173">
        <f t="shared" si="10"/>
        <v>-19825121</v>
      </c>
      <c r="J49" s="173">
        <f t="shared" si="10"/>
        <v>59151155</v>
      </c>
      <c r="K49" s="173">
        <f t="shared" si="10"/>
        <v>-27928979</v>
      </c>
      <c r="L49" s="173">
        <f t="shared" si="10"/>
        <v>6835518</v>
      </c>
      <c r="M49" s="173">
        <f t="shared" si="10"/>
        <v>-8288290</v>
      </c>
      <c r="N49" s="173">
        <f t="shared" si="10"/>
        <v>-29381751</v>
      </c>
      <c r="O49" s="173">
        <f t="shared" si="10"/>
        <v>4348995</v>
      </c>
      <c r="P49" s="173">
        <f t="shared" si="10"/>
        <v>10903865</v>
      </c>
      <c r="Q49" s="173">
        <f t="shared" si="10"/>
        <v>-12691137</v>
      </c>
      <c r="R49" s="173">
        <f t="shared" si="10"/>
        <v>2561723</v>
      </c>
      <c r="S49" s="173">
        <f t="shared" si="10"/>
        <v>-16291017</v>
      </c>
      <c r="T49" s="173">
        <f t="shared" si="10"/>
        <v>-12262372</v>
      </c>
      <c r="U49" s="173">
        <f t="shared" si="10"/>
        <v>-12897796</v>
      </c>
      <c r="V49" s="173">
        <f t="shared" si="10"/>
        <v>-41451185</v>
      </c>
      <c r="W49" s="173">
        <f t="shared" si="10"/>
        <v>-9120058</v>
      </c>
      <c r="X49" s="173">
        <f>IF(F25=F48,0,X25-X48)</f>
        <v>41077040</v>
      </c>
      <c r="Y49" s="173">
        <f t="shared" si="10"/>
        <v>-50197098</v>
      </c>
      <c r="Z49" s="174">
        <f>+IF(X49&lt;&gt;0,+(Y49/X49)*100,0)</f>
        <v>-122.20232519188335</v>
      </c>
      <c r="AA49" s="171">
        <f>+AA25-AA48</f>
        <v>30017670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111299074</v>
      </c>
      <c r="D5" s="155">
        <v>0</v>
      </c>
      <c r="E5" s="156">
        <v>107385600</v>
      </c>
      <c r="F5" s="60">
        <v>110939990</v>
      </c>
      <c r="G5" s="60">
        <v>18766914</v>
      </c>
      <c r="H5" s="60">
        <v>9404522</v>
      </c>
      <c r="I5" s="60">
        <v>9312009</v>
      </c>
      <c r="J5" s="60">
        <v>37483445</v>
      </c>
      <c r="K5" s="60">
        <v>9403145</v>
      </c>
      <c r="L5" s="60">
        <v>9230676</v>
      </c>
      <c r="M5" s="60">
        <v>9234414</v>
      </c>
      <c r="N5" s="60">
        <v>27868235</v>
      </c>
      <c r="O5" s="60">
        <v>6923348</v>
      </c>
      <c r="P5" s="60">
        <v>9284302</v>
      </c>
      <c r="Q5" s="60">
        <v>9278804</v>
      </c>
      <c r="R5" s="60">
        <v>25486454</v>
      </c>
      <c r="S5" s="60">
        <v>9277929</v>
      </c>
      <c r="T5" s="60">
        <v>9279621</v>
      </c>
      <c r="U5" s="60">
        <v>9285979</v>
      </c>
      <c r="V5" s="60">
        <v>27843529</v>
      </c>
      <c r="W5" s="60">
        <v>118681663</v>
      </c>
      <c r="X5" s="60">
        <v>107385600</v>
      </c>
      <c r="Y5" s="60">
        <v>11296063</v>
      </c>
      <c r="Z5" s="140">
        <v>10.52</v>
      </c>
      <c r="AA5" s="155">
        <v>110939990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195341505</v>
      </c>
      <c r="D7" s="155">
        <v>0</v>
      </c>
      <c r="E7" s="156">
        <v>243223380</v>
      </c>
      <c r="F7" s="60">
        <v>244083380</v>
      </c>
      <c r="G7" s="60">
        <v>19603538</v>
      </c>
      <c r="H7" s="60">
        <v>18839250</v>
      </c>
      <c r="I7" s="60">
        <v>14354997</v>
      </c>
      <c r="J7" s="60">
        <v>52797785</v>
      </c>
      <c r="K7" s="60">
        <v>19255153</v>
      </c>
      <c r="L7" s="60">
        <v>15299726</v>
      </c>
      <c r="M7" s="60">
        <v>18746647</v>
      </c>
      <c r="N7" s="60">
        <v>53301526</v>
      </c>
      <c r="O7" s="60">
        <v>32192779</v>
      </c>
      <c r="P7" s="60">
        <v>33305101</v>
      </c>
      <c r="Q7" s="60">
        <v>-8833085</v>
      </c>
      <c r="R7" s="60">
        <v>56664795</v>
      </c>
      <c r="S7" s="60">
        <v>16325965</v>
      </c>
      <c r="T7" s="60">
        <v>11887705</v>
      </c>
      <c r="U7" s="60">
        <v>13993064</v>
      </c>
      <c r="V7" s="60">
        <v>42206734</v>
      </c>
      <c r="W7" s="60">
        <v>204970840</v>
      </c>
      <c r="X7" s="60">
        <v>243223380</v>
      </c>
      <c r="Y7" s="60">
        <v>-38252540</v>
      </c>
      <c r="Z7" s="140">
        <v>-15.73</v>
      </c>
      <c r="AA7" s="155">
        <v>244083380</v>
      </c>
    </row>
    <row r="8" spans="1:27" ht="13.5">
      <c r="A8" s="183" t="s">
        <v>104</v>
      </c>
      <c r="B8" s="182"/>
      <c r="C8" s="155">
        <v>249415753</v>
      </c>
      <c r="D8" s="155">
        <v>0</v>
      </c>
      <c r="E8" s="156">
        <v>307066710</v>
      </c>
      <c r="F8" s="60">
        <v>305947030</v>
      </c>
      <c r="G8" s="60">
        <v>20826866</v>
      </c>
      <c r="H8" s="60">
        <v>21833757</v>
      </c>
      <c r="I8" s="60">
        <v>20901088</v>
      </c>
      <c r="J8" s="60">
        <v>63561711</v>
      </c>
      <c r="K8" s="60">
        <v>23458521</v>
      </c>
      <c r="L8" s="60">
        <v>15233107</v>
      </c>
      <c r="M8" s="60">
        <v>24984403</v>
      </c>
      <c r="N8" s="60">
        <v>63676031</v>
      </c>
      <c r="O8" s="60">
        <v>20835691</v>
      </c>
      <c r="P8" s="60">
        <v>27765038</v>
      </c>
      <c r="Q8" s="60">
        <v>14365598</v>
      </c>
      <c r="R8" s="60">
        <v>62966327</v>
      </c>
      <c r="S8" s="60">
        <v>24468305</v>
      </c>
      <c r="T8" s="60">
        <v>23425723</v>
      </c>
      <c r="U8" s="60">
        <v>17898309</v>
      </c>
      <c r="V8" s="60">
        <v>65792337</v>
      </c>
      <c r="W8" s="60">
        <v>255996406</v>
      </c>
      <c r="X8" s="60">
        <v>307066710</v>
      </c>
      <c r="Y8" s="60">
        <v>-51070304</v>
      </c>
      <c r="Z8" s="140">
        <v>-16.63</v>
      </c>
      <c r="AA8" s="155">
        <v>305947030</v>
      </c>
    </row>
    <row r="9" spans="1:27" ht="13.5">
      <c r="A9" s="183" t="s">
        <v>105</v>
      </c>
      <c r="B9" s="182"/>
      <c r="C9" s="155">
        <v>18086695</v>
      </c>
      <c r="D9" s="155">
        <v>0</v>
      </c>
      <c r="E9" s="156">
        <v>24249590</v>
      </c>
      <c r="F9" s="60">
        <v>24393590</v>
      </c>
      <c r="G9" s="60">
        <v>1883550</v>
      </c>
      <c r="H9" s="60">
        <v>1995278</v>
      </c>
      <c r="I9" s="60">
        <v>1972576</v>
      </c>
      <c r="J9" s="60">
        <v>5851404</v>
      </c>
      <c r="K9" s="60">
        <v>2021342</v>
      </c>
      <c r="L9" s="60">
        <v>2029562</v>
      </c>
      <c r="M9" s="60">
        <v>1965919</v>
      </c>
      <c r="N9" s="60">
        <v>6016823</v>
      </c>
      <c r="O9" s="60">
        <v>2032636</v>
      </c>
      <c r="P9" s="60">
        <v>2036944</v>
      </c>
      <c r="Q9" s="60">
        <v>2023226</v>
      </c>
      <c r="R9" s="60">
        <v>6092806</v>
      </c>
      <c r="S9" s="60">
        <v>1652344</v>
      </c>
      <c r="T9" s="60">
        <v>1628203</v>
      </c>
      <c r="U9" s="60">
        <v>-1250612</v>
      </c>
      <c r="V9" s="60">
        <v>2029935</v>
      </c>
      <c r="W9" s="60">
        <v>19990968</v>
      </c>
      <c r="X9" s="60">
        <v>24249590</v>
      </c>
      <c r="Y9" s="60">
        <v>-4258622</v>
      </c>
      <c r="Z9" s="140">
        <v>-17.56</v>
      </c>
      <c r="AA9" s="155">
        <v>24393590</v>
      </c>
    </row>
    <row r="10" spans="1:27" ht="13.5">
      <c r="A10" s="183" t="s">
        <v>106</v>
      </c>
      <c r="B10" s="182"/>
      <c r="C10" s="155">
        <v>23796217</v>
      </c>
      <c r="D10" s="155">
        <v>0</v>
      </c>
      <c r="E10" s="156">
        <v>35618040</v>
      </c>
      <c r="F10" s="54">
        <v>35618040</v>
      </c>
      <c r="G10" s="54">
        <v>2147411</v>
      </c>
      <c r="H10" s="54">
        <v>2892882</v>
      </c>
      <c r="I10" s="54">
        <v>2893707</v>
      </c>
      <c r="J10" s="54">
        <v>7934000</v>
      </c>
      <c r="K10" s="54">
        <v>2894932</v>
      </c>
      <c r="L10" s="54">
        <v>2908358</v>
      </c>
      <c r="M10" s="54">
        <v>2899443</v>
      </c>
      <c r="N10" s="54">
        <v>8702733</v>
      </c>
      <c r="O10" s="54">
        <v>2900870</v>
      </c>
      <c r="P10" s="54">
        <v>2903504</v>
      </c>
      <c r="Q10" s="54">
        <v>2904326</v>
      </c>
      <c r="R10" s="54">
        <v>8708700</v>
      </c>
      <c r="S10" s="54">
        <v>2159460</v>
      </c>
      <c r="T10" s="54">
        <v>2212823</v>
      </c>
      <c r="U10" s="54">
        <v>-3763012</v>
      </c>
      <c r="V10" s="54">
        <v>609271</v>
      </c>
      <c r="W10" s="54">
        <v>25954704</v>
      </c>
      <c r="X10" s="54">
        <v>35618040</v>
      </c>
      <c r="Y10" s="54">
        <v>-9663336</v>
      </c>
      <c r="Z10" s="184">
        <v>-27.13</v>
      </c>
      <c r="AA10" s="130">
        <v>35618040</v>
      </c>
    </row>
    <row r="11" spans="1:27" ht="13.5">
      <c r="A11" s="183" t="s">
        <v>107</v>
      </c>
      <c r="B11" s="185"/>
      <c r="C11" s="155">
        <v>1071974</v>
      </c>
      <c r="D11" s="155">
        <v>0</v>
      </c>
      <c r="E11" s="156">
        <v>8313000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8313300</v>
      </c>
      <c r="Y11" s="60">
        <v>-8313300</v>
      </c>
      <c r="Z11" s="140">
        <v>-100</v>
      </c>
      <c r="AA11" s="155">
        <v>0</v>
      </c>
    </row>
    <row r="12" spans="1:27" ht="13.5">
      <c r="A12" s="183" t="s">
        <v>108</v>
      </c>
      <c r="B12" s="185"/>
      <c r="C12" s="155">
        <v>4599852</v>
      </c>
      <c r="D12" s="155">
        <v>0</v>
      </c>
      <c r="E12" s="156">
        <v>5271610</v>
      </c>
      <c r="F12" s="60">
        <v>5112610</v>
      </c>
      <c r="G12" s="60">
        <v>340733</v>
      </c>
      <c r="H12" s="60">
        <v>383886</v>
      </c>
      <c r="I12" s="60">
        <v>407193</v>
      </c>
      <c r="J12" s="60">
        <v>1131812</v>
      </c>
      <c r="K12" s="60">
        <v>373399</v>
      </c>
      <c r="L12" s="60">
        <v>423126</v>
      </c>
      <c r="M12" s="60">
        <v>426537</v>
      </c>
      <c r="N12" s="60">
        <v>1223062</v>
      </c>
      <c r="O12" s="60">
        <v>396145</v>
      </c>
      <c r="P12" s="60">
        <v>363227</v>
      </c>
      <c r="Q12" s="60">
        <v>408839</v>
      </c>
      <c r="R12" s="60">
        <v>1168211</v>
      </c>
      <c r="S12" s="60">
        <v>316112</v>
      </c>
      <c r="T12" s="60">
        <v>411776</v>
      </c>
      <c r="U12" s="60">
        <v>386464</v>
      </c>
      <c r="V12" s="60">
        <v>1114352</v>
      </c>
      <c r="W12" s="60">
        <v>4637437</v>
      </c>
      <c r="X12" s="60">
        <v>5271610</v>
      </c>
      <c r="Y12" s="60">
        <v>-634173</v>
      </c>
      <c r="Z12" s="140">
        <v>-12.03</v>
      </c>
      <c r="AA12" s="155">
        <v>5112610</v>
      </c>
    </row>
    <row r="13" spans="1:27" ht="13.5">
      <c r="A13" s="181" t="s">
        <v>109</v>
      </c>
      <c r="B13" s="185"/>
      <c r="C13" s="155">
        <v>2167164</v>
      </c>
      <c r="D13" s="155">
        <v>0</v>
      </c>
      <c r="E13" s="156">
        <v>2000000</v>
      </c>
      <c r="F13" s="60">
        <v>2560000</v>
      </c>
      <c r="G13" s="60">
        <v>217356</v>
      </c>
      <c r="H13" s="60">
        <v>513025</v>
      </c>
      <c r="I13" s="60">
        <v>162102</v>
      </c>
      <c r="J13" s="60">
        <v>892483</v>
      </c>
      <c r="K13" s="60">
        <v>171976</v>
      </c>
      <c r="L13" s="60">
        <v>191062</v>
      </c>
      <c r="M13" s="60">
        <v>106397</v>
      </c>
      <c r="N13" s="60">
        <v>469435</v>
      </c>
      <c r="O13" s="60">
        <v>238545</v>
      </c>
      <c r="P13" s="60">
        <v>35247</v>
      </c>
      <c r="Q13" s="60">
        <v>146659</v>
      </c>
      <c r="R13" s="60">
        <v>420451</v>
      </c>
      <c r="S13" s="60">
        <v>0</v>
      </c>
      <c r="T13" s="60">
        <v>577138</v>
      </c>
      <c r="U13" s="60">
        <v>102161</v>
      </c>
      <c r="V13" s="60">
        <v>679299</v>
      </c>
      <c r="W13" s="60">
        <v>2461668</v>
      </c>
      <c r="X13" s="60">
        <v>2000000</v>
      </c>
      <c r="Y13" s="60">
        <v>461668</v>
      </c>
      <c r="Z13" s="140">
        <v>23.08</v>
      </c>
      <c r="AA13" s="155">
        <v>2560000</v>
      </c>
    </row>
    <row r="14" spans="1:27" ht="13.5">
      <c r="A14" s="181" t="s">
        <v>110</v>
      </c>
      <c r="B14" s="185"/>
      <c r="C14" s="155">
        <v>14575929</v>
      </c>
      <c r="D14" s="155">
        <v>0</v>
      </c>
      <c r="E14" s="156">
        <v>18171250</v>
      </c>
      <c r="F14" s="60">
        <v>18171250</v>
      </c>
      <c r="G14" s="60">
        <v>1136028</v>
      </c>
      <c r="H14" s="60">
        <v>1264308</v>
      </c>
      <c r="I14" s="60">
        <v>1339938</v>
      </c>
      <c r="J14" s="60">
        <v>3740274</v>
      </c>
      <c r="K14" s="60">
        <v>1248753</v>
      </c>
      <c r="L14" s="60">
        <v>1332808</v>
      </c>
      <c r="M14" s="60">
        <v>1389236</v>
      </c>
      <c r="N14" s="60">
        <v>3970797</v>
      </c>
      <c r="O14" s="60">
        <v>1315161</v>
      </c>
      <c r="P14" s="60">
        <v>1612437</v>
      </c>
      <c r="Q14" s="60">
        <v>1645555</v>
      </c>
      <c r="R14" s="60">
        <v>4573153</v>
      </c>
      <c r="S14" s="60">
        <v>1689614</v>
      </c>
      <c r="T14" s="60">
        <v>1675923</v>
      </c>
      <c r="U14" s="60">
        <v>724051</v>
      </c>
      <c r="V14" s="60">
        <v>4089588</v>
      </c>
      <c r="W14" s="60">
        <v>16373812</v>
      </c>
      <c r="X14" s="60">
        <v>18171250</v>
      </c>
      <c r="Y14" s="60">
        <v>-1797438</v>
      </c>
      <c r="Z14" s="140">
        <v>-9.89</v>
      </c>
      <c r="AA14" s="155">
        <v>18171250</v>
      </c>
    </row>
    <row r="15" spans="1:27" ht="13.5">
      <c r="A15" s="181" t="s">
        <v>111</v>
      </c>
      <c r="B15" s="185"/>
      <c r="C15" s="155">
        <v>88183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22876411</v>
      </c>
      <c r="D16" s="155">
        <v>0</v>
      </c>
      <c r="E16" s="156">
        <v>6023500</v>
      </c>
      <c r="F16" s="60">
        <v>5023900</v>
      </c>
      <c r="G16" s="60">
        <v>112888</v>
      </c>
      <c r="H16" s="60">
        <v>140168</v>
      </c>
      <c r="I16" s="60">
        <v>138411</v>
      </c>
      <c r="J16" s="60">
        <v>391467</v>
      </c>
      <c r="K16" s="60">
        <v>129382</v>
      </c>
      <c r="L16" s="60">
        <v>4311052</v>
      </c>
      <c r="M16" s="60">
        <v>-3894860</v>
      </c>
      <c r="N16" s="60">
        <v>545574</v>
      </c>
      <c r="O16" s="60">
        <v>56055</v>
      </c>
      <c r="P16" s="60">
        <v>112888</v>
      </c>
      <c r="Q16" s="60">
        <v>199131</v>
      </c>
      <c r="R16" s="60">
        <v>368074</v>
      </c>
      <c r="S16" s="60">
        <v>197319</v>
      </c>
      <c r="T16" s="60">
        <v>231994</v>
      </c>
      <c r="U16" s="60">
        <v>322336</v>
      </c>
      <c r="V16" s="60">
        <v>751649</v>
      </c>
      <c r="W16" s="60">
        <v>2056764</v>
      </c>
      <c r="X16" s="60">
        <v>6023500</v>
      </c>
      <c r="Y16" s="60">
        <v>-3966736</v>
      </c>
      <c r="Z16" s="140">
        <v>-65.85</v>
      </c>
      <c r="AA16" s="155">
        <v>5023900</v>
      </c>
    </row>
    <row r="17" spans="1:27" ht="13.5">
      <c r="A17" s="181" t="s">
        <v>113</v>
      </c>
      <c r="B17" s="185"/>
      <c r="C17" s="155">
        <v>148515</v>
      </c>
      <c r="D17" s="155">
        <v>0</v>
      </c>
      <c r="E17" s="156">
        <v>180800</v>
      </c>
      <c r="F17" s="60">
        <v>180800</v>
      </c>
      <c r="G17" s="60">
        <v>25</v>
      </c>
      <c r="H17" s="60">
        <v>18048</v>
      </c>
      <c r="I17" s="60">
        <v>11000</v>
      </c>
      <c r="J17" s="60">
        <v>29073</v>
      </c>
      <c r="K17" s="60">
        <v>14600</v>
      </c>
      <c r="L17" s="60">
        <v>20700</v>
      </c>
      <c r="M17" s="60">
        <v>4600</v>
      </c>
      <c r="N17" s="60">
        <v>39900</v>
      </c>
      <c r="O17" s="60">
        <v>0</v>
      </c>
      <c r="P17" s="60">
        <v>12025</v>
      </c>
      <c r="Q17" s="60">
        <v>25700</v>
      </c>
      <c r="R17" s="60">
        <v>37725</v>
      </c>
      <c r="S17" s="60">
        <v>14359</v>
      </c>
      <c r="T17" s="60">
        <v>10000</v>
      </c>
      <c r="U17" s="60">
        <v>28004</v>
      </c>
      <c r="V17" s="60">
        <v>52363</v>
      </c>
      <c r="W17" s="60">
        <v>159061</v>
      </c>
      <c r="X17" s="60">
        <v>180800</v>
      </c>
      <c r="Y17" s="60">
        <v>-21739</v>
      </c>
      <c r="Z17" s="140">
        <v>-12.02</v>
      </c>
      <c r="AA17" s="155">
        <v>180800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112033568</v>
      </c>
      <c r="D19" s="155">
        <v>0</v>
      </c>
      <c r="E19" s="156">
        <v>125831330</v>
      </c>
      <c r="F19" s="60">
        <v>123831330</v>
      </c>
      <c r="G19" s="60">
        <v>49898000</v>
      </c>
      <c r="H19" s="60">
        <v>2872477</v>
      </c>
      <c r="I19" s="60">
        <v>408000</v>
      </c>
      <c r="J19" s="60">
        <v>53178477</v>
      </c>
      <c r="K19" s="60">
        <v>2116342</v>
      </c>
      <c r="L19" s="60">
        <v>39437430</v>
      </c>
      <c r="M19" s="60">
        <v>202301</v>
      </c>
      <c r="N19" s="60">
        <v>41756073</v>
      </c>
      <c r="O19" s="60">
        <v>-252725</v>
      </c>
      <c r="P19" s="60">
        <v>977663</v>
      </c>
      <c r="Q19" s="60">
        <v>27899675</v>
      </c>
      <c r="R19" s="60">
        <v>28624613</v>
      </c>
      <c r="S19" s="60">
        <v>0</v>
      </c>
      <c r="T19" s="60">
        <v>1078625</v>
      </c>
      <c r="U19" s="60">
        <v>-1</v>
      </c>
      <c r="V19" s="60">
        <v>1078624</v>
      </c>
      <c r="W19" s="60">
        <v>124637787</v>
      </c>
      <c r="X19" s="60">
        <v>125831330</v>
      </c>
      <c r="Y19" s="60">
        <v>-1193543</v>
      </c>
      <c r="Z19" s="140">
        <v>-0.95</v>
      </c>
      <c r="AA19" s="155">
        <v>123831330</v>
      </c>
    </row>
    <row r="20" spans="1:27" ht="13.5">
      <c r="A20" s="181" t="s">
        <v>35</v>
      </c>
      <c r="B20" s="185"/>
      <c r="C20" s="155">
        <v>18659400</v>
      </c>
      <c r="D20" s="155">
        <v>0</v>
      </c>
      <c r="E20" s="156">
        <v>5859690</v>
      </c>
      <c r="F20" s="54">
        <v>17034770</v>
      </c>
      <c r="G20" s="54">
        <v>497568</v>
      </c>
      <c r="H20" s="54">
        <v>1912025</v>
      </c>
      <c r="I20" s="54">
        <v>1164514</v>
      </c>
      <c r="J20" s="54">
        <v>3574107</v>
      </c>
      <c r="K20" s="54">
        <v>1004955</v>
      </c>
      <c r="L20" s="54">
        <v>1121838</v>
      </c>
      <c r="M20" s="54">
        <v>2048298</v>
      </c>
      <c r="N20" s="54">
        <v>4175091</v>
      </c>
      <c r="O20" s="54">
        <v>949712</v>
      </c>
      <c r="P20" s="54">
        <v>1247545</v>
      </c>
      <c r="Q20" s="54">
        <v>1191708</v>
      </c>
      <c r="R20" s="54">
        <v>3388965</v>
      </c>
      <c r="S20" s="54">
        <v>1347278</v>
      </c>
      <c r="T20" s="54">
        <v>1381686</v>
      </c>
      <c r="U20" s="54">
        <v>2185956</v>
      </c>
      <c r="V20" s="54">
        <v>4914920</v>
      </c>
      <c r="W20" s="54">
        <v>16053083</v>
      </c>
      <c r="X20" s="54">
        <v>5859620</v>
      </c>
      <c r="Y20" s="54">
        <v>10193463</v>
      </c>
      <c r="Z20" s="184">
        <v>173.96</v>
      </c>
      <c r="AA20" s="130">
        <v>17034770</v>
      </c>
    </row>
    <row r="21" spans="1:27" ht="13.5">
      <c r="A21" s="181" t="s">
        <v>115</v>
      </c>
      <c r="B21" s="185"/>
      <c r="C21" s="155">
        <v>2314106</v>
      </c>
      <c r="D21" s="155">
        <v>0</v>
      </c>
      <c r="E21" s="156">
        <v>5000000</v>
      </c>
      <c r="F21" s="60">
        <v>5000000</v>
      </c>
      <c r="G21" s="60">
        <v>0</v>
      </c>
      <c r="H21" s="60">
        <v>0</v>
      </c>
      <c r="I21" s="82">
        <v>700</v>
      </c>
      <c r="J21" s="60">
        <v>700</v>
      </c>
      <c r="K21" s="60">
        <v>614</v>
      </c>
      <c r="L21" s="60">
        <v>0</v>
      </c>
      <c r="M21" s="60">
        <v>0</v>
      </c>
      <c r="N21" s="60">
        <v>614</v>
      </c>
      <c r="O21" s="60">
        <v>1100</v>
      </c>
      <c r="P21" s="82">
        <v>0</v>
      </c>
      <c r="Q21" s="60">
        <v>0</v>
      </c>
      <c r="R21" s="60">
        <v>1100</v>
      </c>
      <c r="S21" s="60">
        <v>1100</v>
      </c>
      <c r="T21" s="60">
        <v>0</v>
      </c>
      <c r="U21" s="60">
        <v>0</v>
      </c>
      <c r="V21" s="60">
        <v>1100</v>
      </c>
      <c r="W21" s="82">
        <v>3514</v>
      </c>
      <c r="X21" s="60">
        <v>5000000</v>
      </c>
      <c r="Y21" s="60">
        <v>-4996486</v>
      </c>
      <c r="Z21" s="140">
        <v>-99.93</v>
      </c>
      <c r="AA21" s="155">
        <v>5000000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776474346</v>
      </c>
      <c r="D22" s="188">
        <f>SUM(D5:D21)</f>
        <v>0</v>
      </c>
      <c r="E22" s="189">
        <f t="shared" si="0"/>
        <v>894194500</v>
      </c>
      <c r="F22" s="190">
        <f t="shared" si="0"/>
        <v>897896690</v>
      </c>
      <c r="G22" s="190">
        <f t="shared" si="0"/>
        <v>115430877</v>
      </c>
      <c r="H22" s="190">
        <f t="shared" si="0"/>
        <v>62069626</v>
      </c>
      <c r="I22" s="190">
        <f t="shared" si="0"/>
        <v>53066235</v>
      </c>
      <c r="J22" s="190">
        <f t="shared" si="0"/>
        <v>230566738</v>
      </c>
      <c r="K22" s="190">
        <f t="shared" si="0"/>
        <v>62093114</v>
      </c>
      <c r="L22" s="190">
        <f t="shared" si="0"/>
        <v>91539445</v>
      </c>
      <c r="M22" s="190">
        <f t="shared" si="0"/>
        <v>58113335</v>
      </c>
      <c r="N22" s="190">
        <f t="shared" si="0"/>
        <v>211745894</v>
      </c>
      <c r="O22" s="190">
        <f t="shared" si="0"/>
        <v>67589317</v>
      </c>
      <c r="P22" s="190">
        <f t="shared" si="0"/>
        <v>79655921</v>
      </c>
      <c r="Q22" s="190">
        <f t="shared" si="0"/>
        <v>51256136</v>
      </c>
      <c r="R22" s="190">
        <f t="shared" si="0"/>
        <v>198501374</v>
      </c>
      <c r="S22" s="190">
        <f t="shared" si="0"/>
        <v>57449785</v>
      </c>
      <c r="T22" s="190">
        <f t="shared" si="0"/>
        <v>53801217</v>
      </c>
      <c r="U22" s="190">
        <f t="shared" si="0"/>
        <v>39912699</v>
      </c>
      <c r="V22" s="190">
        <f t="shared" si="0"/>
        <v>151163701</v>
      </c>
      <c r="W22" s="190">
        <f t="shared" si="0"/>
        <v>791977707</v>
      </c>
      <c r="X22" s="190">
        <f t="shared" si="0"/>
        <v>894194730</v>
      </c>
      <c r="Y22" s="190">
        <f t="shared" si="0"/>
        <v>-102217023</v>
      </c>
      <c r="Z22" s="191">
        <f>+IF(X22&lt;&gt;0,+(Y22/X22)*100,0)</f>
        <v>-11.43118155035425</v>
      </c>
      <c r="AA22" s="188">
        <f>SUM(AA5:AA21)</f>
        <v>897896690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175079689</v>
      </c>
      <c r="D25" s="155">
        <v>0</v>
      </c>
      <c r="E25" s="156">
        <v>222959430</v>
      </c>
      <c r="F25" s="60">
        <v>234763160</v>
      </c>
      <c r="G25" s="60">
        <v>17608390</v>
      </c>
      <c r="H25" s="60">
        <v>16878036</v>
      </c>
      <c r="I25" s="60">
        <v>20410076</v>
      </c>
      <c r="J25" s="60">
        <v>54896502</v>
      </c>
      <c r="K25" s="60">
        <v>17876164</v>
      </c>
      <c r="L25" s="60">
        <v>18859365</v>
      </c>
      <c r="M25" s="60">
        <v>18925428</v>
      </c>
      <c r="N25" s="60">
        <v>55660957</v>
      </c>
      <c r="O25" s="60">
        <v>18653671</v>
      </c>
      <c r="P25" s="60">
        <v>20888520</v>
      </c>
      <c r="Q25" s="60">
        <v>18852080</v>
      </c>
      <c r="R25" s="60">
        <v>58394271</v>
      </c>
      <c r="S25" s="60">
        <v>18711873</v>
      </c>
      <c r="T25" s="60">
        <v>18781372</v>
      </c>
      <c r="U25" s="60">
        <v>18937639</v>
      </c>
      <c r="V25" s="60">
        <v>56430884</v>
      </c>
      <c r="W25" s="60">
        <v>225382614</v>
      </c>
      <c r="X25" s="60">
        <v>222959550</v>
      </c>
      <c r="Y25" s="60">
        <v>2423064</v>
      </c>
      <c r="Z25" s="140">
        <v>1.09</v>
      </c>
      <c r="AA25" s="155">
        <v>234763160</v>
      </c>
    </row>
    <row r="26" spans="1:27" ht="13.5">
      <c r="A26" s="183" t="s">
        <v>38</v>
      </c>
      <c r="B26" s="182"/>
      <c r="C26" s="155">
        <v>14409514</v>
      </c>
      <c r="D26" s="155">
        <v>0</v>
      </c>
      <c r="E26" s="156">
        <v>15518870</v>
      </c>
      <c r="F26" s="60">
        <v>15518870</v>
      </c>
      <c r="G26" s="60">
        <v>1190340</v>
      </c>
      <c r="H26" s="60">
        <v>1182057</v>
      </c>
      <c r="I26" s="60">
        <v>1337237</v>
      </c>
      <c r="J26" s="60">
        <v>3709634</v>
      </c>
      <c r="K26" s="60">
        <v>1227209</v>
      </c>
      <c r="L26" s="60">
        <v>1171804</v>
      </c>
      <c r="M26" s="60">
        <v>1182062</v>
      </c>
      <c r="N26" s="60">
        <v>3581075</v>
      </c>
      <c r="O26" s="60">
        <v>1233171</v>
      </c>
      <c r="P26" s="60">
        <v>1258956</v>
      </c>
      <c r="Q26" s="60">
        <v>1258956</v>
      </c>
      <c r="R26" s="60">
        <v>3751083</v>
      </c>
      <c r="S26" s="60">
        <v>1259215</v>
      </c>
      <c r="T26" s="60">
        <v>1704995</v>
      </c>
      <c r="U26" s="60">
        <v>1369501</v>
      </c>
      <c r="V26" s="60">
        <v>4333711</v>
      </c>
      <c r="W26" s="60">
        <v>15375503</v>
      </c>
      <c r="X26" s="60">
        <v>15518870</v>
      </c>
      <c r="Y26" s="60">
        <v>-143367</v>
      </c>
      <c r="Z26" s="140">
        <v>-0.92</v>
      </c>
      <c r="AA26" s="155">
        <v>15518870</v>
      </c>
    </row>
    <row r="27" spans="1:27" ht="13.5">
      <c r="A27" s="183" t="s">
        <v>118</v>
      </c>
      <c r="B27" s="182"/>
      <c r="C27" s="155">
        <v>114845605</v>
      </c>
      <c r="D27" s="155">
        <v>0</v>
      </c>
      <c r="E27" s="156">
        <v>84278540</v>
      </c>
      <c r="F27" s="60">
        <v>97145700</v>
      </c>
      <c r="G27" s="60">
        <v>7023213</v>
      </c>
      <c r="H27" s="60">
        <v>7023213</v>
      </c>
      <c r="I27" s="60">
        <v>7023213</v>
      </c>
      <c r="J27" s="60">
        <v>21069639</v>
      </c>
      <c r="K27" s="60">
        <v>7023213</v>
      </c>
      <c r="L27" s="60">
        <v>7023213</v>
      </c>
      <c r="M27" s="60">
        <v>7023213</v>
      </c>
      <c r="N27" s="60">
        <v>21069639</v>
      </c>
      <c r="O27" s="60">
        <v>7023213</v>
      </c>
      <c r="P27" s="60">
        <v>7023213</v>
      </c>
      <c r="Q27" s="60">
        <v>7023213</v>
      </c>
      <c r="R27" s="60">
        <v>21069639</v>
      </c>
      <c r="S27" s="60">
        <v>17745844</v>
      </c>
      <c r="T27" s="60">
        <v>8095475</v>
      </c>
      <c r="U27" s="60">
        <v>8095475</v>
      </c>
      <c r="V27" s="60">
        <v>33936794</v>
      </c>
      <c r="W27" s="60">
        <v>97145711</v>
      </c>
      <c r="X27" s="60">
        <v>84278540</v>
      </c>
      <c r="Y27" s="60">
        <v>12867171</v>
      </c>
      <c r="Z27" s="140">
        <v>15.27</v>
      </c>
      <c r="AA27" s="155">
        <v>97145700</v>
      </c>
    </row>
    <row r="28" spans="1:27" ht="13.5">
      <c r="A28" s="183" t="s">
        <v>39</v>
      </c>
      <c r="B28" s="182"/>
      <c r="C28" s="155">
        <v>38692098</v>
      </c>
      <c r="D28" s="155">
        <v>0</v>
      </c>
      <c r="E28" s="156">
        <v>70083730</v>
      </c>
      <c r="F28" s="60">
        <v>70083730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22446309</v>
      </c>
      <c r="M28" s="60">
        <v>4489309</v>
      </c>
      <c r="N28" s="60">
        <v>26935618</v>
      </c>
      <c r="O28" s="60">
        <v>0</v>
      </c>
      <c r="P28" s="60">
        <v>9002202</v>
      </c>
      <c r="Q28" s="60">
        <v>4494168</v>
      </c>
      <c r="R28" s="60">
        <v>13496370</v>
      </c>
      <c r="S28" s="60">
        <v>4500835</v>
      </c>
      <c r="T28" s="60">
        <v>4501004</v>
      </c>
      <c r="U28" s="60">
        <v>0</v>
      </c>
      <c r="V28" s="60">
        <v>9001839</v>
      </c>
      <c r="W28" s="60">
        <v>49433827</v>
      </c>
      <c r="X28" s="60">
        <v>70083730</v>
      </c>
      <c r="Y28" s="60">
        <v>-20649903</v>
      </c>
      <c r="Z28" s="140">
        <v>-29.46</v>
      </c>
      <c r="AA28" s="155">
        <v>70083730</v>
      </c>
    </row>
    <row r="29" spans="1:27" ht="13.5">
      <c r="A29" s="183" t="s">
        <v>40</v>
      </c>
      <c r="B29" s="182"/>
      <c r="C29" s="155">
        <v>4602127</v>
      </c>
      <c r="D29" s="155">
        <v>0</v>
      </c>
      <c r="E29" s="156">
        <v>2331270</v>
      </c>
      <c r="F29" s="60">
        <v>1357840</v>
      </c>
      <c r="G29" s="60">
        <v>3019</v>
      </c>
      <c r="H29" s="60">
        <v>48773</v>
      </c>
      <c r="I29" s="60">
        <v>330</v>
      </c>
      <c r="J29" s="60">
        <v>52122</v>
      </c>
      <c r="K29" s="60">
        <v>1662</v>
      </c>
      <c r="L29" s="60">
        <v>4203</v>
      </c>
      <c r="M29" s="60">
        <v>307273</v>
      </c>
      <c r="N29" s="60">
        <v>313138</v>
      </c>
      <c r="O29" s="60">
        <v>110435</v>
      </c>
      <c r="P29" s="60">
        <v>54032</v>
      </c>
      <c r="Q29" s="60">
        <v>30969</v>
      </c>
      <c r="R29" s="60">
        <v>195436</v>
      </c>
      <c r="S29" s="60">
        <v>6206</v>
      </c>
      <c r="T29" s="60">
        <v>85458</v>
      </c>
      <c r="U29" s="60">
        <v>292051</v>
      </c>
      <c r="V29" s="60">
        <v>383715</v>
      </c>
      <c r="W29" s="60">
        <v>944411</v>
      </c>
      <c r="X29" s="60">
        <v>2331270</v>
      </c>
      <c r="Y29" s="60">
        <v>-1386859</v>
      </c>
      <c r="Z29" s="140">
        <v>-59.49</v>
      </c>
      <c r="AA29" s="155">
        <v>1357840</v>
      </c>
    </row>
    <row r="30" spans="1:27" ht="13.5">
      <c r="A30" s="183" t="s">
        <v>119</v>
      </c>
      <c r="B30" s="182"/>
      <c r="C30" s="155">
        <v>279220268</v>
      </c>
      <c r="D30" s="155">
        <v>0</v>
      </c>
      <c r="E30" s="156">
        <v>324863560</v>
      </c>
      <c r="F30" s="60">
        <v>324883560</v>
      </c>
      <c r="G30" s="60">
        <v>109665</v>
      </c>
      <c r="H30" s="60">
        <v>33970763</v>
      </c>
      <c r="I30" s="60">
        <v>31892391</v>
      </c>
      <c r="J30" s="60">
        <v>65972819</v>
      </c>
      <c r="K30" s="60">
        <v>51344472</v>
      </c>
      <c r="L30" s="60">
        <v>24444812</v>
      </c>
      <c r="M30" s="60">
        <v>23710794</v>
      </c>
      <c r="N30" s="60">
        <v>99500078</v>
      </c>
      <c r="O30" s="60">
        <v>24013596</v>
      </c>
      <c r="P30" s="60">
        <v>23530825</v>
      </c>
      <c r="Q30" s="60">
        <v>22121214</v>
      </c>
      <c r="R30" s="60">
        <v>69665635</v>
      </c>
      <c r="S30" s="60">
        <v>22776918</v>
      </c>
      <c r="T30" s="60">
        <v>22719476</v>
      </c>
      <c r="U30" s="60">
        <v>24154702</v>
      </c>
      <c r="V30" s="60">
        <v>69651096</v>
      </c>
      <c r="W30" s="60">
        <v>304789628</v>
      </c>
      <c r="X30" s="60">
        <v>324863560</v>
      </c>
      <c r="Y30" s="60">
        <v>-20073932</v>
      </c>
      <c r="Z30" s="140">
        <v>-6.18</v>
      </c>
      <c r="AA30" s="155">
        <v>324883560</v>
      </c>
    </row>
    <row r="31" spans="1:27" ht="13.5">
      <c r="A31" s="183" t="s">
        <v>120</v>
      </c>
      <c r="B31" s="182"/>
      <c r="C31" s="155">
        <v>25693030</v>
      </c>
      <c r="D31" s="155">
        <v>0</v>
      </c>
      <c r="E31" s="156">
        <v>33536980</v>
      </c>
      <c r="F31" s="60">
        <v>33790610</v>
      </c>
      <c r="G31" s="60">
        <v>24785</v>
      </c>
      <c r="H31" s="60">
        <v>619595</v>
      </c>
      <c r="I31" s="60">
        <v>1423098</v>
      </c>
      <c r="J31" s="60">
        <v>2067478</v>
      </c>
      <c r="K31" s="60">
        <v>1025437</v>
      </c>
      <c r="L31" s="60">
        <v>1030270</v>
      </c>
      <c r="M31" s="60">
        <v>746625</v>
      </c>
      <c r="N31" s="60">
        <v>2802332</v>
      </c>
      <c r="O31" s="60">
        <v>2017327</v>
      </c>
      <c r="P31" s="60">
        <v>1845319</v>
      </c>
      <c r="Q31" s="60">
        <v>447570</v>
      </c>
      <c r="R31" s="60">
        <v>4310216</v>
      </c>
      <c r="S31" s="60">
        <v>1353095</v>
      </c>
      <c r="T31" s="60">
        <v>1729236</v>
      </c>
      <c r="U31" s="60">
        <v>3839927</v>
      </c>
      <c r="V31" s="60">
        <v>6922258</v>
      </c>
      <c r="W31" s="60">
        <v>16102284</v>
      </c>
      <c r="X31" s="60">
        <v>33536980</v>
      </c>
      <c r="Y31" s="60">
        <v>-17434696</v>
      </c>
      <c r="Z31" s="140">
        <v>-51.99</v>
      </c>
      <c r="AA31" s="155">
        <v>33790610</v>
      </c>
    </row>
    <row r="32" spans="1:27" ht="13.5">
      <c r="A32" s="183" t="s">
        <v>121</v>
      </c>
      <c r="B32" s="182"/>
      <c r="C32" s="155">
        <v>83216300</v>
      </c>
      <c r="D32" s="155">
        <v>0</v>
      </c>
      <c r="E32" s="156">
        <v>33601420</v>
      </c>
      <c r="F32" s="60">
        <v>33346980</v>
      </c>
      <c r="G32" s="60">
        <v>61522</v>
      </c>
      <c r="H32" s="60">
        <v>2824014</v>
      </c>
      <c r="I32" s="60">
        <v>322669</v>
      </c>
      <c r="J32" s="60">
        <v>3208205</v>
      </c>
      <c r="K32" s="60">
        <v>3596298</v>
      </c>
      <c r="L32" s="60">
        <v>559469</v>
      </c>
      <c r="M32" s="60">
        <v>3099343</v>
      </c>
      <c r="N32" s="60">
        <v>7255110</v>
      </c>
      <c r="O32" s="60">
        <v>1608427</v>
      </c>
      <c r="P32" s="60">
        <v>2049707</v>
      </c>
      <c r="Q32" s="60">
        <v>2210559</v>
      </c>
      <c r="R32" s="60">
        <v>5868693</v>
      </c>
      <c r="S32" s="60">
        <v>390962</v>
      </c>
      <c r="T32" s="60">
        <v>2572019</v>
      </c>
      <c r="U32" s="60">
        <v>3005325</v>
      </c>
      <c r="V32" s="60">
        <v>5968306</v>
      </c>
      <c r="W32" s="60">
        <v>22300314</v>
      </c>
      <c r="X32" s="60">
        <v>33601110</v>
      </c>
      <c r="Y32" s="60">
        <v>-11300796</v>
      </c>
      <c r="Z32" s="140">
        <v>-33.63</v>
      </c>
      <c r="AA32" s="155">
        <v>33346980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37745370</v>
      </c>
      <c r="F33" s="60">
        <v>31662000</v>
      </c>
      <c r="G33" s="60">
        <v>475756</v>
      </c>
      <c r="H33" s="60">
        <v>2141721</v>
      </c>
      <c r="I33" s="60">
        <v>2221646</v>
      </c>
      <c r="J33" s="60">
        <v>4839123</v>
      </c>
      <c r="K33" s="60">
        <v>2202826</v>
      </c>
      <c r="L33" s="60">
        <v>2266586</v>
      </c>
      <c r="M33" s="60">
        <v>2384906</v>
      </c>
      <c r="N33" s="60">
        <v>6854318</v>
      </c>
      <c r="O33" s="60">
        <v>2126735</v>
      </c>
      <c r="P33" s="60">
        <v>2264415</v>
      </c>
      <c r="Q33" s="60">
        <v>2216038</v>
      </c>
      <c r="R33" s="60">
        <v>6607188</v>
      </c>
      <c r="S33" s="60">
        <v>495946</v>
      </c>
      <c r="T33" s="60">
        <v>496554</v>
      </c>
      <c r="U33" s="60">
        <v>-13525667</v>
      </c>
      <c r="V33" s="60">
        <v>-12533167</v>
      </c>
      <c r="W33" s="60">
        <v>5767462</v>
      </c>
      <c r="X33" s="60">
        <v>37745370</v>
      </c>
      <c r="Y33" s="60">
        <v>-31977908</v>
      </c>
      <c r="Z33" s="140">
        <v>-84.72</v>
      </c>
      <c r="AA33" s="155">
        <v>31662000</v>
      </c>
    </row>
    <row r="34" spans="1:27" ht="13.5">
      <c r="A34" s="183" t="s">
        <v>43</v>
      </c>
      <c r="B34" s="182"/>
      <c r="C34" s="155">
        <v>73661002</v>
      </c>
      <c r="D34" s="155">
        <v>0</v>
      </c>
      <c r="E34" s="156">
        <v>107052960</v>
      </c>
      <c r="F34" s="60">
        <v>104181240</v>
      </c>
      <c r="G34" s="60">
        <v>11890344</v>
      </c>
      <c r="H34" s="60">
        <v>-4550979</v>
      </c>
      <c r="I34" s="60">
        <v>8260696</v>
      </c>
      <c r="J34" s="60">
        <v>15600061</v>
      </c>
      <c r="K34" s="60">
        <v>5724812</v>
      </c>
      <c r="L34" s="60">
        <v>6897896</v>
      </c>
      <c r="M34" s="60">
        <v>5032672</v>
      </c>
      <c r="N34" s="60">
        <v>17655380</v>
      </c>
      <c r="O34" s="60">
        <v>6453747</v>
      </c>
      <c r="P34" s="60">
        <v>4271373</v>
      </c>
      <c r="Q34" s="60">
        <v>5292506</v>
      </c>
      <c r="R34" s="60">
        <v>16017626</v>
      </c>
      <c r="S34" s="60">
        <v>6499908</v>
      </c>
      <c r="T34" s="60">
        <v>5378000</v>
      </c>
      <c r="U34" s="60">
        <v>6641542</v>
      </c>
      <c r="V34" s="60">
        <v>18519450</v>
      </c>
      <c r="W34" s="60">
        <v>67792517</v>
      </c>
      <c r="X34" s="60">
        <v>107053380</v>
      </c>
      <c r="Y34" s="60">
        <v>-39260863</v>
      </c>
      <c r="Z34" s="140">
        <v>-36.67</v>
      </c>
      <c r="AA34" s="155">
        <v>104181240</v>
      </c>
    </row>
    <row r="35" spans="1:27" ht="13.5">
      <c r="A35" s="181" t="s">
        <v>122</v>
      </c>
      <c r="B35" s="185"/>
      <c r="C35" s="155">
        <v>5516399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814936032</v>
      </c>
      <c r="D36" s="188">
        <f>SUM(D25:D35)</f>
        <v>0</v>
      </c>
      <c r="E36" s="189">
        <f t="shared" si="1"/>
        <v>931972130</v>
      </c>
      <c r="F36" s="190">
        <f t="shared" si="1"/>
        <v>946733690</v>
      </c>
      <c r="G36" s="190">
        <f t="shared" si="1"/>
        <v>38387034</v>
      </c>
      <c r="H36" s="190">
        <f t="shared" si="1"/>
        <v>60137193</v>
      </c>
      <c r="I36" s="190">
        <f t="shared" si="1"/>
        <v>72891356</v>
      </c>
      <c r="J36" s="190">
        <f t="shared" si="1"/>
        <v>171415583</v>
      </c>
      <c r="K36" s="190">
        <f t="shared" si="1"/>
        <v>90022093</v>
      </c>
      <c r="L36" s="190">
        <f t="shared" si="1"/>
        <v>84703927</v>
      </c>
      <c r="M36" s="190">
        <f t="shared" si="1"/>
        <v>66901625</v>
      </c>
      <c r="N36" s="190">
        <f t="shared" si="1"/>
        <v>241627645</v>
      </c>
      <c r="O36" s="190">
        <f t="shared" si="1"/>
        <v>63240322</v>
      </c>
      <c r="P36" s="190">
        <f t="shared" si="1"/>
        <v>72188562</v>
      </c>
      <c r="Q36" s="190">
        <f t="shared" si="1"/>
        <v>63947273</v>
      </c>
      <c r="R36" s="190">
        <f t="shared" si="1"/>
        <v>199376157</v>
      </c>
      <c r="S36" s="190">
        <f t="shared" si="1"/>
        <v>73740802</v>
      </c>
      <c r="T36" s="190">
        <f t="shared" si="1"/>
        <v>66063589</v>
      </c>
      <c r="U36" s="190">
        <f t="shared" si="1"/>
        <v>52810495</v>
      </c>
      <c r="V36" s="190">
        <f t="shared" si="1"/>
        <v>192614886</v>
      </c>
      <c r="W36" s="190">
        <f t="shared" si="1"/>
        <v>805034271</v>
      </c>
      <c r="X36" s="190">
        <f t="shared" si="1"/>
        <v>931972360</v>
      </c>
      <c r="Y36" s="190">
        <f t="shared" si="1"/>
        <v>-126938089</v>
      </c>
      <c r="Z36" s="191">
        <f>+IF(X36&lt;&gt;0,+(Y36/X36)*100,0)</f>
        <v>-13.62037056549617</v>
      </c>
      <c r="AA36" s="188">
        <f>SUM(AA25:AA35)</f>
        <v>946733690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-38461686</v>
      </c>
      <c r="D38" s="199">
        <f>+D22-D36</f>
        <v>0</v>
      </c>
      <c r="E38" s="200">
        <f t="shared" si="2"/>
        <v>-37777630</v>
      </c>
      <c r="F38" s="106">
        <f t="shared" si="2"/>
        <v>-48837000</v>
      </c>
      <c r="G38" s="106">
        <f t="shared" si="2"/>
        <v>77043843</v>
      </c>
      <c r="H38" s="106">
        <f t="shared" si="2"/>
        <v>1932433</v>
      </c>
      <c r="I38" s="106">
        <f t="shared" si="2"/>
        <v>-19825121</v>
      </c>
      <c r="J38" s="106">
        <f t="shared" si="2"/>
        <v>59151155</v>
      </c>
      <c r="K38" s="106">
        <f t="shared" si="2"/>
        <v>-27928979</v>
      </c>
      <c r="L38" s="106">
        <f t="shared" si="2"/>
        <v>6835518</v>
      </c>
      <c r="M38" s="106">
        <f t="shared" si="2"/>
        <v>-8788290</v>
      </c>
      <c r="N38" s="106">
        <f t="shared" si="2"/>
        <v>-29881751</v>
      </c>
      <c r="O38" s="106">
        <f t="shared" si="2"/>
        <v>4348995</v>
      </c>
      <c r="P38" s="106">
        <f t="shared" si="2"/>
        <v>7467359</v>
      </c>
      <c r="Q38" s="106">
        <f t="shared" si="2"/>
        <v>-12691137</v>
      </c>
      <c r="R38" s="106">
        <f t="shared" si="2"/>
        <v>-874783</v>
      </c>
      <c r="S38" s="106">
        <f t="shared" si="2"/>
        <v>-16291017</v>
      </c>
      <c r="T38" s="106">
        <f t="shared" si="2"/>
        <v>-12262372</v>
      </c>
      <c r="U38" s="106">
        <f t="shared" si="2"/>
        <v>-12897796</v>
      </c>
      <c r="V38" s="106">
        <f t="shared" si="2"/>
        <v>-41451185</v>
      </c>
      <c r="W38" s="106">
        <f t="shared" si="2"/>
        <v>-13056564</v>
      </c>
      <c r="X38" s="106">
        <f>IF(F22=F36,0,X22-X36)</f>
        <v>-37777630</v>
      </c>
      <c r="Y38" s="106">
        <f t="shared" si="2"/>
        <v>24721066</v>
      </c>
      <c r="Z38" s="201">
        <f>+IF(X38&lt;&gt;0,+(Y38/X38)*100,0)</f>
        <v>-65.4383718618664</v>
      </c>
      <c r="AA38" s="199">
        <f>+AA22-AA36</f>
        <v>-48837000</v>
      </c>
    </row>
    <row r="39" spans="1:27" ht="13.5">
      <c r="A39" s="181" t="s">
        <v>46</v>
      </c>
      <c r="B39" s="185"/>
      <c r="C39" s="155">
        <v>190784150</v>
      </c>
      <c r="D39" s="155">
        <v>0</v>
      </c>
      <c r="E39" s="156">
        <v>78854670</v>
      </c>
      <c r="F39" s="60">
        <v>78854670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500000</v>
      </c>
      <c r="N39" s="60">
        <v>500000</v>
      </c>
      <c r="O39" s="60">
        <v>0</v>
      </c>
      <c r="P39" s="60">
        <v>3436506</v>
      </c>
      <c r="Q39" s="60">
        <v>0</v>
      </c>
      <c r="R39" s="60">
        <v>3436506</v>
      </c>
      <c r="S39" s="60">
        <v>0</v>
      </c>
      <c r="T39" s="60">
        <v>0</v>
      </c>
      <c r="U39" s="60">
        <v>0</v>
      </c>
      <c r="V39" s="60">
        <v>0</v>
      </c>
      <c r="W39" s="60">
        <v>3936506</v>
      </c>
      <c r="X39" s="60">
        <v>78854670</v>
      </c>
      <c r="Y39" s="60">
        <v>-74918164</v>
      </c>
      <c r="Z39" s="140">
        <v>-95.01</v>
      </c>
      <c r="AA39" s="155">
        <v>78854670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152322464</v>
      </c>
      <c r="D42" s="206">
        <f>SUM(D38:D41)</f>
        <v>0</v>
      </c>
      <c r="E42" s="207">
        <f t="shared" si="3"/>
        <v>41077040</v>
      </c>
      <c r="F42" s="88">
        <f t="shared" si="3"/>
        <v>30017670</v>
      </c>
      <c r="G42" s="88">
        <f t="shared" si="3"/>
        <v>77043843</v>
      </c>
      <c r="H42" s="88">
        <f t="shared" si="3"/>
        <v>1932433</v>
      </c>
      <c r="I42" s="88">
        <f t="shared" si="3"/>
        <v>-19825121</v>
      </c>
      <c r="J42" s="88">
        <f t="shared" si="3"/>
        <v>59151155</v>
      </c>
      <c r="K42" s="88">
        <f t="shared" si="3"/>
        <v>-27928979</v>
      </c>
      <c r="L42" s="88">
        <f t="shared" si="3"/>
        <v>6835518</v>
      </c>
      <c r="M42" s="88">
        <f t="shared" si="3"/>
        <v>-8288290</v>
      </c>
      <c r="N42" s="88">
        <f t="shared" si="3"/>
        <v>-29381751</v>
      </c>
      <c r="O42" s="88">
        <f t="shared" si="3"/>
        <v>4348995</v>
      </c>
      <c r="P42" s="88">
        <f t="shared" si="3"/>
        <v>10903865</v>
      </c>
      <c r="Q42" s="88">
        <f t="shared" si="3"/>
        <v>-12691137</v>
      </c>
      <c r="R42" s="88">
        <f t="shared" si="3"/>
        <v>2561723</v>
      </c>
      <c r="S42" s="88">
        <f t="shared" si="3"/>
        <v>-16291017</v>
      </c>
      <c r="T42" s="88">
        <f t="shared" si="3"/>
        <v>-12262372</v>
      </c>
      <c r="U42" s="88">
        <f t="shared" si="3"/>
        <v>-12897796</v>
      </c>
      <c r="V42" s="88">
        <f t="shared" si="3"/>
        <v>-41451185</v>
      </c>
      <c r="W42" s="88">
        <f t="shared" si="3"/>
        <v>-9120058</v>
      </c>
      <c r="X42" s="88">
        <f t="shared" si="3"/>
        <v>41077040</v>
      </c>
      <c r="Y42" s="88">
        <f t="shared" si="3"/>
        <v>-50197098</v>
      </c>
      <c r="Z42" s="208">
        <f>+IF(X42&lt;&gt;0,+(Y42/X42)*100,0)</f>
        <v>-122.20232519188335</v>
      </c>
      <c r="AA42" s="206">
        <f>SUM(AA38:AA41)</f>
        <v>30017670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152322464</v>
      </c>
      <c r="D44" s="210">
        <f>+D42-D43</f>
        <v>0</v>
      </c>
      <c r="E44" s="211">
        <f t="shared" si="4"/>
        <v>41077040</v>
      </c>
      <c r="F44" s="77">
        <f t="shared" si="4"/>
        <v>30017670</v>
      </c>
      <c r="G44" s="77">
        <f t="shared" si="4"/>
        <v>77043843</v>
      </c>
      <c r="H44" s="77">
        <f t="shared" si="4"/>
        <v>1932433</v>
      </c>
      <c r="I44" s="77">
        <f t="shared" si="4"/>
        <v>-19825121</v>
      </c>
      <c r="J44" s="77">
        <f t="shared" si="4"/>
        <v>59151155</v>
      </c>
      <c r="K44" s="77">
        <f t="shared" si="4"/>
        <v>-27928979</v>
      </c>
      <c r="L44" s="77">
        <f t="shared" si="4"/>
        <v>6835518</v>
      </c>
      <c r="M44" s="77">
        <f t="shared" si="4"/>
        <v>-8288290</v>
      </c>
      <c r="N44" s="77">
        <f t="shared" si="4"/>
        <v>-29381751</v>
      </c>
      <c r="O44" s="77">
        <f t="shared" si="4"/>
        <v>4348995</v>
      </c>
      <c r="P44" s="77">
        <f t="shared" si="4"/>
        <v>10903865</v>
      </c>
      <c r="Q44" s="77">
        <f t="shared" si="4"/>
        <v>-12691137</v>
      </c>
      <c r="R44" s="77">
        <f t="shared" si="4"/>
        <v>2561723</v>
      </c>
      <c r="S44" s="77">
        <f t="shared" si="4"/>
        <v>-16291017</v>
      </c>
      <c r="T44" s="77">
        <f t="shared" si="4"/>
        <v>-12262372</v>
      </c>
      <c r="U44" s="77">
        <f t="shared" si="4"/>
        <v>-12897796</v>
      </c>
      <c r="V44" s="77">
        <f t="shared" si="4"/>
        <v>-41451185</v>
      </c>
      <c r="W44" s="77">
        <f t="shared" si="4"/>
        <v>-9120058</v>
      </c>
      <c r="X44" s="77">
        <f t="shared" si="4"/>
        <v>41077040</v>
      </c>
      <c r="Y44" s="77">
        <f t="shared" si="4"/>
        <v>-50197098</v>
      </c>
      <c r="Z44" s="212">
        <f>+IF(X44&lt;&gt;0,+(Y44/X44)*100,0)</f>
        <v>-122.20232519188335</v>
      </c>
      <c r="AA44" s="210">
        <f>+AA42-AA43</f>
        <v>30017670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152322464</v>
      </c>
      <c r="D46" s="206">
        <f>SUM(D44:D45)</f>
        <v>0</v>
      </c>
      <c r="E46" s="207">
        <f t="shared" si="5"/>
        <v>41077040</v>
      </c>
      <c r="F46" s="88">
        <f t="shared" si="5"/>
        <v>30017670</v>
      </c>
      <c r="G46" s="88">
        <f t="shared" si="5"/>
        <v>77043843</v>
      </c>
      <c r="H46" s="88">
        <f t="shared" si="5"/>
        <v>1932433</v>
      </c>
      <c r="I46" s="88">
        <f t="shared" si="5"/>
        <v>-19825121</v>
      </c>
      <c r="J46" s="88">
        <f t="shared" si="5"/>
        <v>59151155</v>
      </c>
      <c r="K46" s="88">
        <f t="shared" si="5"/>
        <v>-27928979</v>
      </c>
      <c r="L46" s="88">
        <f t="shared" si="5"/>
        <v>6835518</v>
      </c>
      <c r="M46" s="88">
        <f t="shared" si="5"/>
        <v>-8288290</v>
      </c>
      <c r="N46" s="88">
        <f t="shared" si="5"/>
        <v>-29381751</v>
      </c>
      <c r="O46" s="88">
        <f t="shared" si="5"/>
        <v>4348995</v>
      </c>
      <c r="P46" s="88">
        <f t="shared" si="5"/>
        <v>10903865</v>
      </c>
      <c r="Q46" s="88">
        <f t="shared" si="5"/>
        <v>-12691137</v>
      </c>
      <c r="R46" s="88">
        <f t="shared" si="5"/>
        <v>2561723</v>
      </c>
      <c r="S46" s="88">
        <f t="shared" si="5"/>
        <v>-16291017</v>
      </c>
      <c r="T46" s="88">
        <f t="shared" si="5"/>
        <v>-12262372</v>
      </c>
      <c r="U46" s="88">
        <f t="shared" si="5"/>
        <v>-12897796</v>
      </c>
      <c r="V46" s="88">
        <f t="shared" si="5"/>
        <v>-41451185</v>
      </c>
      <c r="W46" s="88">
        <f t="shared" si="5"/>
        <v>-9120058</v>
      </c>
      <c r="X46" s="88">
        <f t="shared" si="5"/>
        <v>41077040</v>
      </c>
      <c r="Y46" s="88">
        <f t="shared" si="5"/>
        <v>-50197098</v>
      </c>
      <c r="Z46" s="208">
        <f>+IF(X46&lt;&gt;0,+(Y46/X46)*100,0)</f>
        <v>-122.20232519188335</v>
      </c>
      <c r="AA46" s="206">
        <f>SUM(AA44:AA45)</f>
        <v>30017670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152322464</v>
      </c>
      <c r="D48" s="217">
        <f>SUM(D46:D47)</f>
        <v>0</v>
      </c>
      <c r="E48" s="218">
        <f t="shared" si="6"/>
        <v>41077040</v>
      </c>
      <c r="F48" s="219">
        <f t="shared" si="6"/>
        <v>30017670</v>
      </c>
      <c r="G48" s="219">
        <f t="shared" si="6"/>
        <v>77043843</v>
      </c>
      <c r="H48" s="220">
        <f t="shared" si="6"/>
        <v>1932433</v>
      </c>
      <c r="I48" s="220">
        <f t="shared" si="6"/>
        <v>-19825121</v>
      </c>
      <c r="J48" s="220">
        <f t="shared" si="6"/>
        <v>59151155</v>
      </c>
      <c r="K48" s="220">
        <f t="shared" si="6"/>
        <v>-27928979</v>
      </c>
      <c r="L48" s="220">
        <f t="shared" si="6"/>
        <v>6835518</v>
      </c>
      <c r="M48" s="219">
        <f t="shared" si="6"/>
        <v>-8288290</v>
      </c>
      <c r="N48" s="219">
        <f t="shared" si="6"/>
        <v>-29381751</v>
      </c>
      <c r="O48" s="220">
        <f t="shared" si="6"/>
        <v>4348995</v>
      </c>
      <c r="P48" s="220">
        <f t="shared" si="6"/>
        <v>10903865</v>
      </c>
      <c r="Q48" s="220">
        <f t="shared" si="6"/>
        <v>-12691137</v>
      </c>
      <c r="R48" s="220">
        <f t="shared" si="6"/>
        <v>2561723</v>
      </c>
      <c r="S48" s="220">
        <f t="shared" si="6"/>
        <v>-16291017</v>
      </c>
      <c r="T48" s="219">
        <f t="shared" si="6"/>
        <v>-12262372</v>
      </c>
      <c r="U48" s="219">
        <f t="shared" si="6"/>
        <v>-12897796</v>
      </c>
      <c r="V48" s="220">
        <f t="shared" si="6"/>
        <v>-41451185</v>
      </c>
      <c r="W48" s="220">
        <f t="shared" si="6"/>
        <v>-9120058</v>
      </c>
      <c r="X48" s="220">
        <f t="shared" si="6"/>
        <v>41077040</v>
      </c>
      <c r="Y48" s="220">
        <f t="shared" si="6"/>
        <v>-50197098</v>
      </c>
      <c r="Z48" s="221">
        <f>+IF(X48&lt;&gt;0,+(Y48/X48)*100,0)</f>
        <v>-122.20232519188335</v>
      </c>
      <c r="AA48" s="222">
        <f>SUM(AA46:AA47)</f>
        <v>30017670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137006058</v>
      </c>
      <c r="D5" s="153">
        <f>SUM(D6:D8)</f>
        <v>0</v>
      </c>
      <c r="E5" s="154">
        <f t="shared" si="0"/>
        <v>13263320</v>
      </c>
      <c r="F5" s="100">
        <f t="shared" si="0"/>
        <v>12800430</v>
      </c>
      <c r="G5" s="100">
        <f t="shared" si="0"/>
        <v>0</v>
      </c>
      <c r="H5" s="100">
        <f t="shared" si="0"/>
        <v>55144</v>
      </c>
      <c r="I5" s="100">
        <f t="shared" si="0"/>
        <v>38450</v>
      </c>
      <c r="J5" s="100">
        <f t="shared" si="0"/>
        <v>93594</v>
      </c>
      <c r="K5" s="100">
        <f t="shared" si="0"/>
        <v>0</v>
      </c>
      <c r="L5" s="100">
        <f t="shared" si="0"/>
        <v>15588</v>
      </c>
      <c r="M5" s="100">
        <f t="shared" si="0"/>
        <v>124537</v>
      </c>
      <c r="N5" s="100">
        <f t="shared" si="0"/>
        <v>140125</v>
      </c>
      <c r="O5" s="100">
        <f t="shared" si="0"/>
        <v>655827</v>
      </c>
      <c r="P5" s="100">
        <f t="shared" si="0"/>
        <v>938440</v>
      </c>
      <c r="Q5" s="100">
        <f t="shared" si="0"/>
        <v>100042</v>
      </c>
      <c r="R5" s="100">
        <f t="shared" si="0"/>
        <v>1694309</v>
      </c>
      <c r="S5" s="100">
        <f t="shared" si="0"/>
        <v>19832</v>
      </c>
      <c r="T5" s="100">
        <f t="shared" si="0"/>
        <v>0</v>
      </c>
      <c r="U5" s="100">
        <f t="shared" si="0"/>
        <v>1868437</v>
      </c>
      <c r="V5" s="100">
        <f t="shared" si="0"/>
        <v>1888269</v>
      </c>
      <c r="W5" s="100">
        <f t="shared" si="0"/>
        <v>3816297</v>
      </c>
      <c r="X5" s="100">
        <f t="shared" si="0"/>
        <v>13263320</v>
      </c>
      <c r="Y5" s="100">
        <f t="shared" si="0"/>
        <v>-9447023</v>
      </c>
      <c r="Z5" s="137">
        <f>+IF(X5&lt;&gt;0,+(Y5/X5)*100,0)</f>
        <v>-71.2266838167216</v>
      </c>
      <c r="AA5" s="153">
        <f>SUM(AA6:AA8)</f>
        <v>12800430</v>
      </c>
    </row>
    <row r="6" spans="1:27" ht="13.5">
      <c r="A6" s="138" t="s">
        <v>75</v>
      </c>
      <c r="B6" s="136"/>
      <c r="C6" s="155">
        <v>470469</v>
      </c>
      <c r="D6" s="155"/>
      <c r="E6" s="156">
        <v>1802320</v>
      </c>
      <c r="F6" s="60">
        <v>1802320</v>
      </c>
      <c r="G6" s="60"/>
      <c r="H6" s="60"/>
      <c r="I6" s="60"/>
      <c r="J6" s="60"/>
      <c r="K6" s="60"/>
      <c r="L6" s="60"/>
      <c r="M6" s="60">
        <v>124537</v>
      </c>
      <c r="N6" s="60">
        <v>124537</v>
      </c>
      <c r="O6" s="60"/>
      <c r="P6" s="60"/>
      <c r="Q6" s="60">
        <v>70342</v>
      </c>
      <c r="R6" s="60">
        <v>70342</v>
      </c>
      <c r="S6" s="60"/>
      <c r="T6" s="60"/>
      <c r="U6" s="60"/>
      <c r="V6" s="60"/>
      <c r="W6" s="60">
        <v>194879</v>
      </c>
      <c r="X6" s="60">
        <v>1802320</v>
      </c>
      <c r="Y6" s="60">
        <v>-1607441</v>
      </c>
      <c r="Z6" s="140">
        <v>-89.19</v>
      </c>
      <c r="AA6" s="62">
        <v>1802320</v>
      </c>
    </row>
    <row r="7" spans="1:27" ht="13.5">
      <c r="A7" s="138" t="s">
        <v>76</v>
      </c>
      <c r="B7" s="136"/>
      <c r="C7" s="157"/>
      <c r="D7" s="157"/>
      <c r="E7" s="158">
        <v>240000</v>
      </c>
      <c r="F7" s="159">
        <v>661430</v>
      </c>
      <c r="G7" s="159"/>
      <c r="H7" s="159">
        <v>38450</v>
      </c>
      <c r="I7" s="159">
        <v>38450</v>
      </c>
      <c r="J7" s="159">
        <v>76900</v>
      </c>
      <c r="K7" s="159"/>
      <c r="L7" s="159">
        <v>500</v>
      </c>
      <c r="M7" s="159"/>
      <c r="N7" s="159">
        <v>500</v>
      </c>
      <c r="O7" s="159"/>
      <c r="P7" s="159"/>
      <c r="Q7" s="159"/>
      <c r="R7" s="159"/>
      <c r="S7" s="159"/>
      <c r="T7" s="159"/>
      <c r="U7" s="159"/>
      <c r="V7" s="159"/>
      <c r="W7" s="159">
        <v>77400</v>
      </c>
      <c r="X7" s="159">
        <v>240000</v>
      </c>
      <c r="Y7" s="159">
        <v>-162600</v>
      </c>
      <c r="Z7" s="141">
        <v>-67.75</v>
      </c>
      <c r="AA7" s="225">
        <v>661430</v>
      </c>
    </row>
    <row r="8" spans="1:27" ht="13.5">
      <c r="A8" s="138" t="s">
        <v>77</v>
      </c>
      <c r="B8" s="136"/>
      <c r="C8" s="155">
        <v>136535589</v>
      </c>
      <c r="D8" s="155"/>
      <c r="E8" s="156">
        <v>11221000</v>
      </c>
      <c r="F8" s="60">
        <v>10336680</v>
      </c>
      <c r="G8" s="60"/>
      <c r="H8" s="60">
        <v>16694</v>
      </c>
      <c r="I8" s="60"/>
      <c r="J8" s="60">
        <v>16694</v>
      </c>
      <c r="K8" s="60"/>
      <c r="L8" s="60">
        <v>15088</v>
      </c>
      <c r="M8" s="60"/>
      <c r="N8" s="60">
        <v>15088</v>
      </c>
      <c r="O8" s="60">
        <v>655827</v>
      </c>
      <c r="P8" s="60">
        <v>938440</v>
      </c>
      <c r="Q8" s="60">
        <v>29700</v>
      </c>
      <c r="R8" s="60">
        <v>1623967</v>
      </c>
      <c r="S8" s="60">
        <v>19832</v>
      </c>
      <c r="T8" s="60"/>
      <c r="U8" s="60">
        <v>1868437</v>
      </c>
      <c r="V8" s="60">
        <v>1888269</v>
      </c>
      <c r="W8" s="60">
        <v>3544018</v>
      </c>
      <c r="X8" s="60">
        <v>11221000</v>
      </c>
      <c r="Y8" s="60">
        <v>-7676982</v>
      </c>
      <c r="Z8" s="140">
        <v>-68.42</v>
      </c>
      <c r="AA8" s="62">
        <v>10336680</v>
      </c>
    </row>
    <row r="9" spans="1:27" ht="13.5">
      <c r="A9" s="135" t="s">
        <v>78</v>
      </c>
      <c r="B9" s="136"/>
      <c r="C9" s="153">
        <f aca="true" t="shared" si="1" ref="C9:Y9">SUM(C10:C14)</f>
        <v>46400</v>
      </c>
      <c r="D9" s="153">
        <f>SUM(D10:D14)</f>
        <v>0</v>
      </c>
      <c r="E9" s="154">
        <f t="shared" si="1"/>
        <v>35107980</v>
      </c>
      <c r="F9" s="100">
        <f t="shared" si="1"/>
        <v>27764770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69298</v>
      </c>
      <c r="L9" s="100">
        <f t="shared" si="1"/>
        <v>656408</v>
      </c>
      <c r="M9" s="100">
        <f t="shared" si="1"/>
        <v>0</v>
      </c>
      <c r="N9" s="100">
        <f t="shared" si="1"/>
        <v>725706</v>
      </c>
      <c r="O9" s="100">
        <f t="shared" si="1"/>
        <v>21010</v>
      </c>
      <c r="P9" s="100">
        <f t="shared" si="1"/>
        <v>475579</v>
      </c>
      <c r="Q9" s="100">
        <f t="shared" si="1"/>
        <v>99183</v>
      </c>
      <c r="R9" s="100">
        <f t="shared" si="1"/>
        <v>595772</v>
      </c>
      <c r="S9" s="100">
        <f t="shared" si="1"/>
        <v>13743</v>
      </c>
      <c r="T9" s="100">
        <f t="shared" si="1"/>
        <v>2631585</v>
      </c>
      <c r="U9" s="100">
        <f t="shared" si="1"/>
        <v>5792611</v>
      </c>
      <c r="V9" s="100">
        <f t="shared" si="1"/>
        <v>8437939</v>
      </c>
      <c r="W9" s="100">
        <f t="shared" si="1"/>
        <v>9759417</v>
      </c>
      <c r="X9" s="100">
        <f t="shared" si="1"/>
        <v>35107980</v>
      </c>
      <c r="Y9" s="100">
        <f t="shared" si="1"/>
        <v>-25348563</v>
      </c>
      <c r="Z9" s="137">
        <f>+IF(X9&lt;&gt;0,+(Y9/X9)*100,0)</f>
        <v>-72.20171311479612</v>
      </c>
      <c r="AA9" s="102">
        <f>SUM(AA10:AA14)</f>
        <v>27764770</v>
      </c>
    </row>
    <row r="10" spans="1:27" ht="13.5">
      <c r="A10" s="138" t="s">
        <v>79</v>
      </c>
      <c r="B10" s="136"/>
      <c r="C10" s="155"/>
      <c r="D10" s="155"/>
      <c r="E10" s="156">
        <v>4524000</v>
      </c>
      <c r="F10" s="60">
        <v>4520200</v>
      </c>
      <c r="G10" s="60"/>
      <c r="H10" s="60"/>
      <c r="I10" s="60"/>
      <c r="J10" s="60"/>
      <c r="K10" s="60"/>
      <c r="L10" s="60"/>
      <c r="M10" s="60"/>
      <c r="N10" s="60"/>
      <c r="O10" s="60"/>
      <c r="P10" s="60">
        <v>15285</v>
      </c>
      <c r="Q10" s="60">
        <v>803</v>
      </c>
      <c r="R10" s="60">
        <v>16088</v>
      </c>
      <c r="S10" s="60">
        <v>7440</v>
      </c>
      <c r="T10" s="60"/>
      <c r="U10" s="60">
        <v>500000</v>
      </c>
      <c r="V10" s="60">
        <v>507440</v>
      </c>
      <c r="W10" s="60">
        <v>523528</v>
      </c>
      <c r="X10" s="60">
        <v>4524000</v>
      </c>
      <c r="Y10" s="60">
        <v>-4000472</v>
      </c>
      <c r="Z10" s="140">
        <v>-88.43</v>
      </c>
      <c r="AA10" s="62">
        <v>4520200</v>
      </c>
    </row>
    <row r="11" spans="1:27" ht="13.5">
      <c r="A11" s="138" t="s">
        <v>80</v>
      </c>
      <c r="B11" s="136"/>
      <c r="C11" s="155">
        <v>46400</v>
      </c>
      <c r="D11" s="155"/>
      <c r="E11" s="156">
        <v>12873880</v>
      </c>
      <c r="F11" s="60">
        <v>12719660</v>
      </c>
      <c r="G11" s="60"/>
      <c r="H11" s="60"/>
      <c r="I11" s="60"/>
      <c r="J11" s="60"/>
      <c r="K11" s="60">
        <v>69298</v>
      </c>
      <c r="L11" s="60">
        <v>656408</v>
      </c>
      <c r="M11" s="60"/>
      <c r="N11" s="60">
        <v>725706</v>
      </c>
      <c r="O11" s="60">
        <v>21010</v>
      </c>
      <c r="P11" s="60">
        <v>460294</v>
      </c>
      <c r="Q11" s="60"/>
      <c r="R11" s="60">
        <v>481304</v>
      </c>
      <c r="S11" s="60"/>
      <c r="T11" s="60">
        <v>2236132</v>
      </c>
      <c r="U11" s="60">
        <v>5288050</v>
      </c>
      <c r="V11" s="60">
        <v>7524182</v>
      </c>
      <c r="W11" s="60">
        <v>8731192</v>
      </c>
      <c r="X11" s="60">
        <v>12873880</v>
      </c>
      <c r="Y11" s="60">
        <v>-4142688</v>
      </c>
      <c r="Z11" s="140">
        <v>-32.18</v>
      </c>
      <c r="AA11" s="62">
        <v>12719660</v>
      </c>
    </row>
    <row r="12" spans="1:27" ht="13.5">
      <c r="A12" s="138" t="s">
        <v>81</v>
      </c>
      <c r="B12" s="136"/>
      <c r="C12" s="155"/>
      <c r="D12" s="155"/>
      <c r="E12" s="156">
        <v>17710100</v>
      </c>
      <c r="F12" s="60">
        <v>10524910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>
        <v>98380</v>
      </c>
      <c r="R12" s="60">
        <v>98380</v>
      </c>
      <c r="S12" s="60">
        <v>6303</v>
      </c>
      <c r="T12" s="60">
        <v>395453</v>
      </c>
      <c r="U12" s="60">
        <v>4561</v>
      </c>
      <c r="V12" s="60">
        <v>406317</v>
      </c>
      <c r="W12" s="60">
        <v>504697</v>
      </c>
      <c r="X12" s="60">
        <v>17710100</v>
      </c>
      <c r="Y12" s="60">
        <v>-17205403</v>
      </c>
      <c r="Z12" s="140">
        <v>-97.15</v>
      </c>
      <c r="AA12" s="62">
        <v>10524910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2461368</v>
      </c>
      <c r="D15" s="153">
        <f>SUM(D16:D18)</f>
        <v>0</v>
      </c>
      <c r="E15" s="154">
        <f t="shared" si="2"/>
        <v>37559550</v>
      </c>
      <c r="F15" s="100">
        <f t="shared" si="2"/>
        <v>28436370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2071624</v>
      </c>
      <c r="N15" s="100">
        <f t="shared" si="2"/>
        <v>2071624</v>
      </c>
      <c r="O15" s="100">
        <f t="shared" si="2"/>
        <v>856029</v>
      </c>
      <c r="P15" s="100">
        <f t="shared" si="2"/>
        <v>2008181</v>
      </c>
      <c r="Q15" s="100">
        <f t="shared" si="2"/>
        <v>1880603</v>
      </c>
      <c r="R15" s="100">
        <f t="shared" si="2"/>
        <v>4744813</v>
      </c>
      <c r="S15" s="100">
        <f t="shared" si="2"/>
        <v>1973258</v>
      </c>
      <c r="T15" s="100">
        <f t="shared" si="2"/>
        <v>1810330</v>
      </c>
      <c r="U15" s="100">
        <f t="shared" si="2"/>
        <v>11404841</v>
      </c>
      <c r="V15" s="100">
        <f t="shared" si="2"/>
        <v>15188429</v>
      </c>
      <c r="W15" s="100">
        <f t="shared" si="2"/>
        <v>22004866</v>
      </c>
      <c r="X15" s="100">
        <f t="shared" si="2"/>
        <v>37559550</v>
      </c>
      <c r="Y15" s="100">
        <f t="shared" si="2"/>
        <v>-15554684</v>
      </c>
      <c r="Z15" s="137">
        <f>+IF(X15&lt;&gt;0,+(Y15/X15)*100,0)</f>
        <v>-41.41339286546298</v>
      </c>
      <c r="AA15" s="102">
        <f>SUM(AA16:AA18)</f>
        <v>28436370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2461368</v>
      </c>
      <c r="D17" s="155"/>
      <c r="E17" s="156">
        <v>37559550</v>
      </c>
      <c r="F17" s="60">
        <v>28436370</v>
      </c>
      <c r="G17" s="60"/>
      <c r="H17" s="60"/>
      <c r="I17" s="60"/>
      <c r="J17" s="60"/>
      <c r="K17" s="60"/>
      <c r="L17" s="60"/>
      <c r="M17" s="60">
        <v>2071624</v>
      </c>
      <c r="N17" s="60">
        <v>2071624</v>
      </c>
      <c r="O17" s="60">
        <v>856029</v>
      </c>
      <c r="P17" s="60">
        <v>2008181</v>
      </c>
      <c r="Q17" s="60">
        <v>1880603</v>
      </c>
      <c r="R17" s="60">
        <v>4744813</v>
      </c>
      <c r="S17" s="60">
        <v>1973258</v>
      </c>
      <c r="T17" s="60">
        <v>1810330</v>
      </c>
      <c r="U17" s="60">
        <v>11404841</v>
      </c>
      <c r="V17" s="60">
        <v>15188429</v>
      </c>
      <c r="W17" s="60">
        <v>22004866</v>
      </c>
      <c r="X17" s="60">
        <v>37559550</v>
      </c>
      <c r="Y17" s="60">
        <v>-15554684</v>
      </c>
      <c r="Z17" s="140">
        <v>-41.41</v>
      </c>
      <c r="AA17" s="62">
        <v>28436370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48753328</v>
      </c>
      <c r="D19" s="153">
        <f>SUM(D20:D23)</f>
        <v>0</v>
      </c>
      <c r="E19" s="154">
        <f t="shared" si="3"/>
        <v>99920770</v>
      </c>
      <c r="F19" s="100">
        <f t="shared" si="3"/>
        <v>82716250</v>
      </c>
      <c r="G19" s="100">
        <f t="shared" si="3"/>
        <v>10466303</v>
      </c>
      <c r="H19" s="100">
        <f t="shared" si="3"/>
        <v>0</v>
      </c>
      <c r="I19" s="100">
        <f t="shared" si="3"/>
        <v>1558629</v>
      </c>
      <c r="J19" s="100">
        <f t="shared" si="3"/>
        <v>12024932</v>
      </c>
      <c r="K19" s="100">
        <f t="shared" si="3"/>
        <v>16997227</v>
      </c>
      <c r="L19" s="100">
        <f t="shared" si="3"/>
        <v>6849132</v>
      </c>
      <c r="M19" s="100">
        <f t="shared" si="3"/>
        <v>2129760</v>
      </c>
      <c r="N19" s="100">
        <f t="shared" si="3"/>
        <v>25976119</v>
      </c>
      <c r="O19" s="100">
        <f t="shared" si="3"/>
        <v>119756</v>
      </c>
      <c r="P19" s="100">
        <f t="shared" si="3"/>
        <v>2628837</v>
      </c>
      <c r="Q19" s="100">
        <f t="shared" si="3"/>
        <v>826039</v>
      </c>
      <c r="R19" s="100">
        <f t="shared" si="3"/>
        <v>3574632</v>
      </c>
      <c r="S19" s="100">
        <f t="shared" si="3"/>
        <v>3909535</v>
      </c>
      <c r="T19" s="100">
        <f t="shared" si="3"/>
        <v>4011996</v>
      </c>
      <c r="U19" s="100">
        <f t="shared" si="3"/>
        <v>1190526</v>
      </c>
      <c r="V19" s="100">
        <f t="shared" si="3"/>
        <v>9112057</v>
      </c>
      <c r="W19" s="100">
        <f t="shared" si="3"/>
        <v>50687740</v>
      </c>
      <c r="X19" s="100">
        <f t="shared" si="3"/>
        <v>99920770</v>
      </c>
      <c r="Y19" s="100">
        <f t="shared" si="3"/>
        <v>-49233030</v>
      </c>
      <c r="Z19" s="137">
        <f>+IF(X19&lt;&gt;0,+(Y19/X19)*100,0)</f>
        <v>-49.27206825968214</v>
      </c>
      <c r="AA19" s="102">
        <f>SUM(AA20:AA23)</f>
        <v>82716250</v>
      </c>
    </row>
    <row r="20" spans="1:27" ht="13.5">
      <c r="A20" s="138" t="s">
        <v>89</v>
      </c>
      <c r="B20" s="136"/>
      <c r="C20" s="155">
        <v>7126109</v>
      </c>
      <c r="D20" s="155"/>
      <c r="E20" s="156">
        <v>52860000</v>
      </c>
      <c r="F20" s="60">
        <v>36840000</v>
      </c>
      <c r="G20" s="60"/>
      <c r="H20" s="60"/>
      <c r="I20" s="60">
        <v>794629</v>
      </c>
      <c r="J20" s="60">
        <v>794629</v>
      </c>
      <c r="K20" s="60">
        <v>13708861</v>
      </c>
      <c r="L20" s="60">
        <v>1861457</v>
      </c>
      <c r="M20" s="60">
        <v>480707</v>
      </c>
      <c r="N20" s="60">
        <v>16051025</v>
      </c>
      <c r="O20" s="60">
        <v>119756</v>
      </c>
      <c r="P20" s="60">
        <v>1585484</v>
      </c>
      <c r="Q20" s="60">
        <v>48689</v>
      </c>
      <c r="R20" s="60">
        <v>1753929</v>
      </c>
      <c r="S20" s="60">
        <v>3909535</v>
      </c>
      <c r="T20" s="60">
        <v>212675</v>
      </c>
      <c r="U20" s="60">
        <v>912986</v>
      </c>
      <c r="V20" s="60">
        <v>5035196</v>
      </c>
      <c r="W20" s="60">
        <v>23634779</v>
      </c>
      <c r="X20" s="60">
        <v>52860000</v>
      </c>
      <c r="Y20" s="60">
        <v>-29225221</v>
      </c>
      <c r="Z20" s="140">
        <v>-55.29</v>
      </c>
      <c r="AA20" s="62">
        <v>36840000</v>
      </c>
    </row>
    <row r="21" spans="1:27" ht="13.5">
      <c r="A21" s="138" t="s">
        <v>90</v>
      </c>
      <c r="B21" s="136"/>
      <c r="C21" s="155">
        <v>5254184</v>
      </c>
      <c r="D21" s="155"/>
      <c r="E21" s="156">
        <v>5824850</v>
      </c>
      <c r="F21" s="60">
        <v>5871490</v>
      </c>
      <c r="G21" s="60"/>
      <c r="H21" s="60"/>
      <c r="I21" s="60">
        <v>764000</v>
      </c>
      <c r="J21" s="60">
        <v>764000</v>
      </c>
      <c r="K21" s="60"/>
      <c r="L21" s="60">
        <v>462495</v>
      </c>
      <c r="M21" s="60">
        <v>1066085</v>
      </c>
      <c r="N21" s="60">
        <v>1528580</v>
      </c>
      <c r="O21" s="60"/>
      <c r="P21" s="60"/>
      <c r="Q21" s="60">
        <v>777350</v>
      </c>
      <c r="R21" s="60">
        <v>777350</v>
      </c>
      <c r="S21" s="60"/>
      <c r="T21" s="60"/>
      <c r="U21" s="60"/>
      <c r="V21" s="60"/>
      <c r="W21" s="60">
        <v>3069930</v>
      </c>
      <c r="X21" s="60">
        <v>5824850</v>
      </c>
      <c r="Y21" s="60">
        <v>-2754920</v>
      </c>
      <c r="Z21" s="140">
        <v>-47.3</v>
      </c>
      <c r="AA21" s="62">
        <v>5871490</v>
      </c>
    </row>
    <row r="22" spans="1:27" ht="13.5">
      <c r="A22" s="138" t="s">
        <v>91</v>
      </c>
      <c r="B22" s="136"/>
      <c r="C22" s="157">
        <v>32762585</v>
      </c>
      <c r="D22" s="157"/>
      <c r="E22" s="158">
        <v>35235920</v>
      </c>
      <c r="F22" s="159">
        <v>35282560</v>
      </c>
      <c r="G22" s="159">
        <v>10466303</v>
      </c>
      <c r="H22" s="159"/>
      <c r="I22" s="159"/>
      <c r="J22" s="159">
        <v>10466303</v>
      </c>
      <c r="K22" s="159">
        <v>2967541</v>
      </c>
      <c r="L22" s="159">
        <v>4525180</v>
      </c>
      <c r="M22" s="159">
        <v>582968</v>
      </c>
      <c r="N22" s="159">
        <v>8075689</v>
      </c>
      <c r="O22" s="159"/>
      <c r="P22" s="159">
        <v>1043353</v>
      </c>
      <c r="Q22" s="159"/>
      <c r="R22" s="159">
        <v>1043353</v>
      </c>
      <c r="S22" s="159"/>
      <c r="T22" s="159">
        <v>3799321</v>
      </c>
      <c r="U22" s="159">
        <v>277540</v>
      </c>
      <c r="V22" s="159">
        <v>4076861</v>
      </c>
      <c r="W22" s="159">
        <v>23662206</v>
      </c>
      <c r="X22" s="159">
        <v>35235920</v>
      </c>
      <c r="Y22" s="159">
        <v>-11573714</v>
      </c>
      <c r="Z22" s="141">
        <v>-32.85</v>
      </c>
      <c r="AA22" s="225">
        <v>35282560</v>
      </c>
    </row>
    <row r="23" spans="1:27" ht="13.5">
      <c r="A23" s="138" t="s">
        <v>92</v>
      </c>
      <c r="B23" s="136"/>
      <c r="C23" s="155">
        <v>3610450</v>
      </c>
      <c r="D23" s="155"/>
      <c r="E23" s="156">
        <v>6000000</v>
      </c>
      <c r="F23" s="60">
        <v>4722200</v>
      </c>
      <c r="G23" s="60"/>
      <c r="H23" s="60"/>
      <c r="I23" s="60"/>
      <c r="J23" s="60"/>
      <c r="K23" s="60">
        <v>320825</v>
      </c>
      <c r="L23" s="60"/>
      <c r="M23" s="60"/>
      <c r="N23" s="60">
        <v>320825</v>
      </c>
      <c r="O23" s="60"/>
      <c r="P23" s="60"/>
      <c r="Q23" s="60"/>
      <c r="R23" s="60"/>
      <c r="S23" s="60"/>
      <c r="T23" s="60"/>
      <c r="U23" s="60"/>
      <c r="V23" s="60"/>
      <c r="W23" s="60">
        <v>320825</v>
      </c>
      <c r="X23" s="60">
        <v>6000000</v>
      </c>
      <c r="Y23" s="60">
        <v>-5679175</v>
      </c>
      <c r="Z23" s="140">
        <v>-94.65</v>
      </c>
      <c r="AA23" s="62">
        <v>4722200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188267154</v>
      </c>
      <c r="D25" s="217">
        <f>+D5+D9+D15+D19+D24</f>
        <v>0</v>
      </c>
      <c r="E25" s="230">
        <f t="shared" si="4"/>
        <v>185851620</v>
      </c>
      <c r="F25" s="219">
        <f t="shared" si="4"/>
        <v>151717820</v>
      </c>
      <c r="G25" s="219">
        <f t="shared" si="4"/>
        <v>10466303</v>
      </c>
      <c r="H25" s="219">
        <f t="shared" si="4"/>
        <v>55144</v>
      </c>
      <c r="I25" s="219">
        <f t="shared" si="4"/>
        <v>1597079</v>
      </c>
      <c r="J25" s="219">
        <f t="shared" si="4"/>
        <v>12118526</v>
      </c>
      <c r="K25" s="219">
        <f t="shared" si="4"/>
        <v>17066525</v>
      </c>
      <c r="L25" s="219">
        <f t="shared" si="4"/>
        <v>7521128</v>
      </c>
      <c r="M25" s="219">
        <f t="shared" si="4"/>
        <v>4325921</v>
      </c>
      <c r="N25" s="219">
        <f t="shared" si="4"/>
        <v>28913574</v>
      </c>
      <c r="O25" s="219">
        <f t="shared" si="4"/>
        <v>1652622</v>
      </c>
      <c r="P25" s="219">
        <f t="shared" si="4"/>
        <v>6051037</v>
      </c>
      <c r="Q25" s="219">
        <f t="shared" si="4"/>
        <v>2905867</v>
      </c>
      <c r="R25" s="219">
        <f t="shared" si="4"/>
        <v>10609526</v>
      </c>
      <c r="S25" s="219">
        <f t="shared" si="4"/>
        <v>5916368</v>
      </c>
      <c r="T25" s="219">
        <f t="shared" si="4"/>
        <v>8453911</v>
      </c>
      <c r="U25" s="219">
        <f t="shared" si="4"/>
        <v>20256415</v>
      </c>
      <c r="V25" s="219">
        <f t="shared" si="4"/>
        <v>34626694</v>
      </c>
      <c r="W25" s="219">
        <f t="shared" si="4"/>
        <v>86268320</v>
      </c>
      <c r="X25" s="219">
        <f t="shared" si="4"/>
        <v>185851620</v>
      </c>
      <c r="Y25" s="219">
        <f t="shared" si="4"/>
        <v>-99583300</v>
      </c>
      <c r="Z25" s="231">
        <f>+IF(X25&lt;&gt;0,+(Y25/X25)*100,0)</f>
        <v>-53.582153332857686</v>
      </c>
      <c r="AA25" s="232">
        <f>+AA5+AA9+AA15+AA19+AA24</f>
        <v>151717820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184086395</v>
      </c>
      <c r="D28" s="155"/>
      <c r="E28" s="156">
        <v>96354620</v>
      </c>
      <c r="F28" s="60">
        <v>77707170</v>
      </c>
      <c r="G28" s="60">
        <v>10466303</v>
      </c>
      <c r="H28" s="60"/>
      <c r="I28" s="60">
        <v>1558629</v>
      </c>
      <c r="J28" s="60">
        <v>12024932</v>
      </c>
      <c r="K28" s="60">
        <v>16676402</v>
      </c>
      <c r="L28" s="60">
        <v>7493060</v>
      </c>
      <c r="M28" s="60">
        <v>2009287</v>
      </c>
      <c r="N28" s="60">
        <v>26178749</v>
      </c>
      <c r="O28" s="60">
        <v>655827</v>
      </c>
      <c r="P28" s="60">
        <v>3543998</v>
      </c>
      <c r="Q28" s="60">
        <v>777350</v>
      </c>
      <c r="R28" s="60">
        <v>4977175</v>
      </c>
      <c r="S28" s="60">
        <v>3875299</v>
      </c>
      <c r="T28" s="60">
        <v>3505613</v>
      </c>
      <c r="U28" s="60">
        <v>16242960</v>
      </c>
      <c r="V28" s="60">
        <v>23623872</v>
      </c>
      <c r="W28" s="60">
        <v>66804728</v>
      </c>
      <c r="X28" s="60">
        <v>96354670</v>
      </c>
      <c r="Y28" s="60">
        <v>-29549942</v>
      </c>
      <c r="Z28" s="140">
        <v>-30.67</v>
      </c>
      <c r="AA28" s="155">
        <v>77707170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184086395</v>
      </c>
      <c r="D32" s="210">
        <f>SUM(D28:D31)</f>
        <v>0</v>
      </c>
      <c r="E32" s="211">
        <f t="shared" si="5"/>
        <v>96354620</v>
      </c>
      <c r="F32" s="77">
        <f t="shared" si="5"/>
        <v>77707170</v>
      </c>
      <c r="G32" s="77">
        <f t="shared" si="5"/>
        <v>10466303</v>
      </c>
      <c r="H32" s="77">
        <f t="shared" si="5"/>
        <v>0</v>
      </c>
      <c r="I32" s="77">
        <f t="shared" si="5"/>
        <v>1558629</v>
      </c>
      <c r="J32" s="77">
        <f t="shared" si="5"/>
        <v>12024932</v>
      </c>
      <c r="K32" s="77">
        <f t="shared" si="5"/>
        <v>16676402</v>
      </c>
      <c r="L32" s="77">
        <f t="shared" si="5"/>
        <v>7493060</v>
      </c>
      <c r="M32" s="77">
        <f t="shared" si="5"/>
        <v>2009287</v>
      </c>
      <c r="N32" s="77">
        <f t="shared" si="5"/>
        <v>26178749</v>
      </c>
      <c r="O32" s="77">
        <f t="shared" si="5"/>
        <v>655827</v>
      </c>
      <c r="P32" s="77">
        <f t="shared" si="5"/>
        <v>3543998</v>
      </c>
      <c r="Q32" s="77">
        <f t="shared" si="5"/>
        <v>777350</v>
      </c>
      <c r="R32" s="77">
        <f t="shared" si="5"/>
        <v>4977175</v>
      </c>
      <c r="S32" s="77">
        <f t="shared" si="5"/>
        <v>3875299</v>
      </c>
      <c r="T32" s="77">
        <f t="shared" si="5"/>
        <v>3505613</v>
      </c>
      <c r="U32" s="77">
        <f t="shared" si="5"/>
        <v>16242960</v>
      </c>
      <c r="V32" s="77">
        <f t="shared" si="5"/>
        <v>23623872</v>
      </c>
      <c r="W32" s="77">
        <f t="shared" si="5"/>
        <v>66804728</v>
      </c>
      <c r="X32" s="77">
        <f t="shared" si="5"/>
        <v>96354670</v>
      </c>
      <c r="Y32" s="77">
        <f t="shared" si="5"/>
        <v>-29549942</v>
      </c>
      <c r="Z32" s="212">
        <f>+IF(X32&lt;&gt;0,+(Y32/X32)*100,0)</f>
        <v>-30.667887711099006</v>
      </c>
      <c r="AA32" s="79">
        <f>SUM(AA28:AA31)</f>
        <v>77707170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31880000</v>
      </c>
      <c r="F34" s="60">
        <v>18000000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>
        <v>2563764</v>
      </c>
      <c r="U34" s="60"/>
      <c r="V34" s="60">
        <v>2563764</v>
      </c>
      <c r="W34" s="60">
        <v>2563764</v>
      </c>
      <c r="X34" s="60">
        <v>31880000</v>
      </c>
      <c r="Y34" s="60">
        <v>-29316236</v>
      </c>
      <c r="Z34" s="140">
        <v>-91.96</v>
      </c>
      <c r="AA34" s="62">
        <v>18000000</v>
      </c>
    </row>
    <row r="35" spans="1:27" ht="13.5">
      <c r="A35" s="237" t="s">
        <v>53</v>
      </c>
      <c r="B35" s="136"/>
      <c r="C35" s="155">
        <v>4180759</v>
      </c>
      <c r="D35" s="155"/>
      <c r="E35" s="156">
        <v>57617000</v>
      </c>
      <c r="F35" s="60">
        <v>56010650</v>
      </c>
      <c r="G35" s="60"/>
      <c r="H35" s="60">
        <v>55144</v>
      </c>
      <c r="I35" s="60">
        <v>38450</v>
      </c>
      <c r="J35" s="60">
        <v>93594</v>
      </c>
      <c r="K35" s="60">
        <v>390123</v>
      </c>
      <c r="L35" s="60">
        <v>28068</v>
      </c>
      <c r="M35" s="60">
        <v>2316634</v>
      </c>
      <c r="N35" s="60">
        <v>2734825</v>
      </c>
      <c r="O35" s="60">
        <v>996795</v>
      </c>
      <c r="P35" s="60">
        <v>2507040</v>
      </c>
      <c r="Q35" s="60">
        <v>2128517</v>
      </c>
      <c r="R35" s="60">
        <v>5632352</v>
      </c>
      <c r="S35" s="60">
        <v>2041069</v>
      </c>
      <c r="T35" s="60">
        <v>2384535</v>
      </c>
      <c r="U35" s="60">
        <v>4013455</v>
      </c>
      <c r="V35" s="60">
        <v>8439059</v>
      </c>
      <c r="W35" s="60">
        <v>16899830</v>
      </c>
      <c r="X35" s="60">
        <v>57616950</v>
      </c>
      <c r="Y35" s="60">
        <v>-40717120</v>
      </c>
      <c r="Z35" s="140">
        <v>-70.67</v>
      </c>
      <c r="AA35" s="62">
        <v>56010650</v>
      </c>
    </row>
    <row r="36" spans="1:27" ht="13.5">
      <c r="A36" s="238" t="s">
        <v>139</v>
      </c>
      <c r="B36" s="149"/>
      <c r="C36" s="222">
        <f aca="true" t="shared" si="6" ref="C36:Y36">SUM(C32:C35)</f>
        <v>188267154</v>
      </c>
      <c r="D36" s="222">
        <f>SUM(D32:D35)</f>
        <v>0</v>
      </c>
      <c r="E36" s="218">
        <f t="shared" si="6"/>
        <v>185851620</v>
      </c>
      <c r="F36" s="220">
        <f t="shared" si="6"/>
        <v>151717820</v>
      </c>
      <c r="G36" s="220">
        <f t="shared" si="6"/>
        <v>10466303</v>
      </c>
      <c r="H36" s="220">
        <f t="shared" si="6"/>
        <v>55144</v>
      </c>
      <c r="I36" s="220">
        <f t="shared" si="6"/>
        <v>1597079</v>
      </c>
      <c r="J36" s="220">
        <f t="shared" si="6"/>
        <v>12118526</v>
      </c>
      <c r="K36" s="220">
        <f t="shared" si="6"/>
        <v>17066525</v>
      </c>
      <c r="L36" s="220">
        <f t="shared" si="6"/>
        <v>7521128</v>
      </c>
      <c r="M36" s="220">
        <f t="shared" si="6"/>
        <v>4325921</v>
      </c>
      <c r="N36" s="220">
        <f t="shared" si="6"/>
        <v>28913574</v>
      </c>
      <c r="O36" s="220">
        <f t="shared" si="6"/>
        <v>1652622</v>
      </c>
      <c r="P36" s="220">
        <f t="shared" si="6"/>
        <v>6051038</v>
      </c>
      <c r="Q36" s="220">
        <f t="shared" si="6"/>
        <v>2905867</v>
      </c>
      <c r="R36" s="220">
        <f t="shared" si="6"/>
        <v>10609527</v>
      </c>
      <c r="S36" s="220">
        <f t="shared" si="6"/>
        <v>5916368</v>
      </c>
      <c r="T36" s="220">
        <f t="shared" si="6"/>
        <v>8453912</v>
      </c>
      <c r="U36" s="220">
        <f t="shared" si="6"/>
        <v>20256415</v>
      </c>
      <c r="V36" s="220">
        <f t="shared" si="6"/>
        <v>34626695</v>
      </c>
      <c r="W36" s="220">
        <f t="shared" si="6"/>
        <v>86268322</v>
      </c>
      <c r="X36" s="220">
        <f t="shared" si="6"/>
        <v>185851620</v>
      </c>
      <c r="Y36" s="220">
        <f t="shared" si="6"/>
        <v>-99583298</v>
      </c>
      <c r="Z36" s="221">
        <f>+IF(X36&lt;&gt;0,+(Y36/X36)*100,0)</f>
        <v>-53.582152256730396</v>
      </c>
      <c r="AA36" s="239">
        <f>SUM(AA32:AA35)</f>
        <v>151717820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14862667</v>
      </c>
      <c r="D6" s="155"/>
      <c r="E6" s="59">
        <v>159000</v>
      </c>
      <c r="F6" s="60">
        <v>891000</v>
      </c>
      <c r="G6" s="60">
        <v>-79957753</v>
      </c>
      <c r="H6" s="60">
        <v>86179752</v>
      </c>
      <c r="I6" s="60">
        <v>-1251686</v>
      </c>
      <c r="J6" s="60">
        <v>-1251686</v>
      </c>
      <c r="K6" s="60">
        <v>-15364451</v>
      </c>
      <c r="L6" s="60">
        <v>-19410457</v>
      </c>
      <c r="M6" s="60">
        <v>38246175</v>
      </c>
      <c r="N6" s="60">
        <v>38246175</v>
      </c>
      <c r="O6" s="60">
        <v>-10985948</v>
      </c>
      <c r="P6" s="60">
        <v>1567420</v>
      </c>
      <c r="Q6" s="60">
        <v>4404581</v>
      </c>
      <c r="R6" s="60">
        <v>4404581</v>
      </c>
      <c r="S6" s="60">
        <v>1559581</v>
      </c>
      <c r="T6" s="60">
        <v>6903726</v>
      </c>
      <c r="U6" s="60">
        <v>5923437</v>
      </c>
      <c r="V6" s="60">
        <v>5923437</v>
      </c>
      <c r="W6" s="60">
        <v>5923437</v>
      </c>
      <c r="X6" s="60">
        <v>891000</v>
      </c>
      <c r="Y6" s="60">
        <v>5032437</v>
      </c>
      <c r="Z6" s="140">
        <v>564.81</v>
      </c>
      <c r="AA6" s="62">
        <v>891000</v>
      </c>
    </row>
    <row r="7" spans="1:27" ht="13.5">
      <c r="A7" s="249" t="s">
        <v>144</v>
      </c>
      <c r="B7" s="182"/>
      <c r="C7" s="155">
        <v>11332296</v>
      </c>
      <c r="D7" s="155"/>
      <c r="E7" s="59"/>
      <c r="F7" s="60"/>
      <c r="G7" s="60">
        <v>86989068</v>
      </c>
      <c r="H7" s="60">
        <v>-67050958</v>
      </c>
      <c r="I7" s="60">
        <v>1500000</v>
      </c>
      <c r="J7" s="60">
        <v>1500000</v>
      </c>
      <c r="K7" s="60">
        <v>-11100000</v>
      </c>
      <c r="L7" s="60">
        <v>14000000</v>
      </c>
      <c r="M7" s="60">
        <v>-19700000</v>
      </c>
      <c r="N7" s="60">
        <v>-19700000</v>
      </c>
      <c r="O7" s="60">
        <v>-13500000</v>
      </c>
      <c r="P7" s="60">
        <v>-10500000</v>
      </c>
      <c r="Q7" s="60">
        <v>26200000</v>
      </c>
      <c r="R7" s="60">
        <v>26200000</v>
      </c>
      <c r="S7" s="60">
        <v>4000000</v>
      </c>
      <c r="T7" s="60">
        <v>-20346022</v>
      </c>
      <c r="U7" s="60">
        <v>-16800000</v>
      </c>
      <c r="V7" s="60">
        <v>-16800000</v>
      </c>
      <c r="W7" s="60">
        <v>-16800000</v>
      </c>
      <c r="X7" s="60"/>
      <c r="Y7" s="60">
        <v>-16800000</v>
      </c>
      <c r="Z7" s="140"/>
      <c r="AA7" s="62"/>
    </row>
    <row r="8" spans="1:27" ht="13.5">
      <c r="A8" s="249" t="s">
        <v>145</v>
      </c>
      <c r="B8" s="182"/>
      <c r="C8" s="155">
        <v>123953903</v>
      </c>
      <c r="D8" s="155"/>
      <c r="E8" s="59">
        <v>148326000</v>
      </c>
      <c r="F8" s="60">
        <v>235916000</v>
      </c>
      <c r="G8" s="60">
        <v>23924956</v>
      </c>
      <c r="H8" s="60">
        <v>12179928</v>
      </c>
      <c r="I8" s="60">
        <v>-913044</v>
      </c>
      <c r="J8" s="60">
        <v>-913044</v>
      </c>
      <c r="K8" s="60">
        <v>2502757</v>
      </c>
      <c r="L8" s="60">
        <v>8546672</v>
      </c>
      <c r="M8" s="60">
        <v>2295604</v>
      </c>
      <c r="N8" s="60">
        <v>2295604</v>
      </c>
      <c r="O8" s="60">
        <v>13320694</v>
      </c>
      <c r="P8" s="60">
        <v>31864473</v>
      </c>
      <c r="Q8" s="60">
        <v>-34298951</v>
      </c>
      <c r="R8" s="60">
        <v>-34298951</v>
      </c>
      <c r="S8" s="60">
        <v>519624</v>
      </c>
      <c r="T8" s="60">
        <v>-3502391</v>
      </c>
      <c r="U8" s="60">
        <v>-13918572</v>
      </c>
      <c r="V8" s="60">
        <v>-13918572</v>
      </c>
      <c r="W8" s="60">
        <v>-13918572</v>
      </c>
      <c r="X8" s="60">
        <v>235916000</v>
      </c>
      <c r="Y8" s="60">
        <v>-249834572</v>
      </c>
      <c r="Z8" s="140">
        <v>-105.9</v>
      </c>
      <c r="AA8" s="62">
        <v>235916000</v>
      </c>
    </row>
    <row r="9" spans="1:27" ht="13.5">
      <c r="A9" s="249" t="s">
        <v>146</v>
      </c>
      <c r="B9" s="182"/>
      <c r="C9" s="155">
        <v>64467759</v>
      </c>
      <c r="D9" s="155"/>
      <c r="E9" s="59">
        <v>15000000</v>
      </c>
      <c r="F9" s="60">
        <v>32544000</v>
      </c>
      <c r="G9" s="60">
        <v>1981112</v>
      </c>
      <c r="H9" s="60">
        <v>423820</v>
      </c>
      <c r="I9" s="60">
        <v>-1193051</v>
      </c>
      <c r="J9" s="60">
        <v>-1193051</v>
      </c>
      <c r="K9" s="60">
        <v>404727</v>
      </c>
      <c r="L9" s="60">
        <v>253360</v>
      </c>
      <c r="M9" s="60">
        <v>755294</v>
      </c>
      <c r="N9" s="60">
        <v>755294</v>
      </c>
      <c r="O9" s="60">
        <v>448136</v>
      </c>
      <c r="P9" s="60">
        <v>471793</v>
      </c>
      <c r="Q9" s="60">
        <v>-205726</v>
      </c>
      <c r="R9" s="60">
        <v>-205726</v>
      </c>
      <c r="S9" s="60">
        <v>358337</v>
      </c>
      <c r="T9" s="60">
        <v>424257</v>
      </c>
      <c r="U9" s="60">
        <v>702341</v>
      </c>
      <c r="V9" s="60">
        <v>702341</v>
      </c>
      <c r="W9" s="60">
        <v>702341</v>
      </c>
      <c r="X9" s="60">
        <v>32544000</v>
      </c>
      <c r="Y9" s="60">
        <v>-31841659</v>
      </c>
      <c r="Z9" s="140">
        <v>-97.84</v>
      </c>
      <c r="AA9" s="62">
        <v>32544000</v>
      </c>
    </row>
    <row r="10" spans="1:27" ht="13.5">
      <c r="A10" s="249" t="s">
        <v>147</v>
      </c>
      <c r="B10" s="182"/>
      <c r="C10" s="155">
        <v>5886282</v>
      </c>
      <c r="D10" s="155"/>
      <c r="E10" s="59">
        <v>16200000</v>
      </c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8700967</v>
      </c>
      <c r="D11" s="155"/>
      <c r="E11" s="59">
        <v>20000000</v>
      </c>
      <c r="F11" s="60">
        <v>9115000</v>
      </c>
      <c r="G11" s="60"/>
      <c r="H11" s="60">
        <v>-148176</v>
      </c>
      <c r="I11" s="60">
        <v>59774</v>
      </c>
      <c r="J11" s="60">
        <v>59774</v>
      </c>
      <c r="K11" s="60">
        <v>511028</v>
      </c>
      <c r="L11" s="60">
        <v>263613</v>
      </c>
      <c r="M11" s="60">
        <v>-317735</v>
      </c>
      <c r="N11" s="60">
        <v>-317735</v>
      </c>
      <c r="O11" s="60">
        <v>108713</v>
      </c>
      <c r="P11" s="60">
        <v>103575</v>
      </c>
      <c r="Q11" s="60">
        <v>29411</v>
      </c>
      <c r="R11" s="60">
        <v>29411</v>
      </c>
      <c r="S11" s="60">
        <v>-40339</v>
      </c>
      <c r="T11" s="60">
        <v>-31161</v>
      </c>
      <c r="U11" s="60">
        <v>-283858</v>
      </c>
      <c r="V11" s="60">
        <v>-283858</v>
      </c>
      <c r="W11" s="60">
        <v>-283858</v>
      </c>
      <c r="X11" s="60">
        <v>9115000</v>
      </c>
      <c r="Y11" s="60">
        <v>-9398858</v>
      </c>
      <c r="Z11" s="140">
        <v>-103.11</v>
      </c>
      <c r="AA11" s="62">
        <v>9115000</v>
      </c>
    </row>
    <row r="12" spans="1:27" ht="13.5">
      <c r="A12" s="250" t="s">
        <v>56</v>
      </c>
      <c r="B12" s="251"/>
      <c r="C12" s="168">
        <f aca="true" t="shared" si="0" ref="C12:Y12">SUM(C6:C11)</f>
        <v>229203874</v>
      </c>
      <c r="D12" s="168">
        <f>SUM(D6:D11)</f>
        <v>0</v>
      </c>
      <c r="E12" s="72">
        <f t="shared" si="0"/>
        <v>199685000</v>
      </c>
      <c r="F12" s="73">
        <f t="shared" si="0"/>
        <v>278466000</v>
      </c>
      <c r="G12" s="73">
        <f t="shared" si="0"/>
        <v>32937383</v>
      </c>
      <c r="H12" s="73">
        <f t="shared" si="0"/>
        <v>31584366</v>
      </c>
      <c r="I12" s="73">
        <f t="shared" si="0"/>
        <v>-1798007</v>
      </c>
      <c r="J12" s="73">
        <f t="shared" si="0"/>
        <v>-1798007</v>
      </c>
      <c r="K12" s="73">
        <f t="shared" si="0"/>
        <v>-23045939</v>
      </c>
      <c r="L12" s="73">
        <f t="shared" si="0"/>
        <v>3653188</v>
      </c>
      <c r="M12" s="73">
        <f t="shared" si="0"/>
        <v>21279338</v>
      </c>
      <c r="N12" s="73">
        <f t="shared" si="0"/>
        <v>21279338</v>
      </c>
      <c r="O12" s="73">
        <f t="shared" si="0"/>
        <v>-10608405</v>
      </c>
      <c r="P12" s="73">
        <f t="shared" si="0"/>
        <v>23507261</v>
      </c>
      <c r="Q12" s="73">
        <f t="shared" si="0"/>
        <v>-3870685</v>
      </c>
      <c r="R12" s="73">
        <f t="shared" si="0"/>
        <v>-3870685</v>
      </c>
      <c r="S12" s="73">
        <f t="shared" si="0"/>
        <v>6397203</v>
      </c>
      <c r="T12" s="73">
        <f t="shared" si="0"/>
        <v>-16551591</v>
      </c>
      <c r="U12" s="73">
        <f t="shared" si="0"/>
        <v>-24376652</v>
      </c>
      <c r="V12" s="73">
        <f t="shared" si="0"/>
        <v>-24376652</v>
      </c>
      <c r="W12" s="73">
        <f t="shared" si="0"/>
        <v>-24376652</v>
      </c>
      <c r="X12" s="73">
        <f t="shared" si="0"/>
        <v>278466000</v>
      </c>
      <c r="Y12" s="73">
        <f t="shared" si="0"/>
        <v>-302842652</v>
      </c>
      <c r="Z12" s="170">
        <f>+IF(X12&lt;&gt;0,+(Y12/X12)*100,0)</f>
        <v>-108.75390604238937</v>
      </c>
      <c r="AA12" s="74">
        <f>SUM(AA6:AA11)</f>
        <v>278466000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86415127</v>
      </c>
      <c r="D17" s="155"/>
      <c r="E17" s="59">
        <v>87313000</v>
      </c>
      <c r="F17" s="60">
        <v>86415000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86415000</v>
      </c>
      <c r="Y17" s="60">
        <v>-86415000</v>
      </c>
      <c r="Z17" s="140">
        <v>-100</v>
      </c>
      <c r="AA17" s="62">
        <v>86415000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1079810641</v>
      </c>
      <c r="D19" s="155"/>
      <c r="E19" s="59">
        <v>1069345000</v>
      </c>
      <c r="F19" s="60">
        <v>1162006000</v>
      </c>
      <c r="G19" s="60">
        <v>10466303</v>
      </c>
      <c r="H19" s="60">
        <v>55144</v>
      </c>
      <c r="I19" s="60">
        <v>1597078</v>
      </c>
      <c r="J19" s="60">
        <v>1597078</v>
      </c>
      <c r="K19" s="60">
        <v>17066526</v>
      </c>
      <c r="L19" s="60">
        <v>7521127</v>
      </c>
      <c r="M19" s="60">
        <v>-22609697</v>
      </c>
      <c r="N19" s="60">
        <v>-22609697</v>
      </c>
      <c r="O19" s="60">
        <v>1652622</v>
      </c>
      <c r="P19" s="60">
        <v>-2951164</v>
      </c>
      <c r="Q19" s="60">
        <v>-1588300</v>
      </c>
      <c r="R19" s="60">
        <v>-1588300</v>
      </c>
      <c r="S19" s="60">
        <v>1415533</v>
      </c>
      <c r="T19" s="60">
        <v>3952906</v>
      </c>
      <c r="U19" s="60">
        <v>20256415</v>
      </c>
      <c r="V19" s="60">
        <v>20256415</v>
      </c>
      <c r="W19" s="60">
        <v>20256415</v>
      </c>
      <c r="X19" s="60">
        <v>1162006000</v>
      </c>
      <c r="Y19" s="60">
        <v>-1141749585</v>
      </c>
      <c r="Z19" s="140">
        <v>-98.26</v>
      </c>
      <c r="AA19" s="62">
        <v>1162006000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445177</v>
      </c>
      <c r="D22" s="155"/>
      <c r="E22" s="59">
        <v>395000</v>
      </c>
      <c r="F22" s="60">
        <v>445000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445000</v>
      </c>
      <c r="Y22" s="60">
        <v>-445000</v>
      </c>
      <c r="Z22" s="140">
        <v>-100</v>
      </c>
      <c r="AA22" s="62">
        <v>445000</v>
      </c>
    </row>
    <row r="23" spans="1:27" ht="13.5">
      <c r="A23" s="249" t="s">
        <v>158</v>
      </c>
      <c r="B23" s="182"/>
      <c r="C23" s="155">
        <v>561001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1167231946</v>
      </c>
      <c r="D24" s="168">
        <f>SUM(D15:D23)</f>
        <v>0</v>
      </c>
      <c r="E24" s="76">
        <f t="shared" si="1"/>
        <v>1157053000</v>
      </c>
      <c r="F24" s="77">
        <f t="shared" si="1"/>
        <v>1248866000</v>
      </c>
      <c r="G24" s="77">
        <f t="shared" si="1"/>
        <v>10466303</v>
      </c>
      <c r="H24" s="77">
        <f t="shared" si="1"/>
        <v>55144</v>
      </c>
      <c r="I24" s="77">
        <f t="shared" si="1"/>
        <v>1597078</v>
      </c>
      <c r="J24" s="77">
        <f t="shared" si="1"/>
        <v>1597078</v>
      </c>
      <c r="K24" s="77">
        <f t="shared" si="1"/>
        <v>17066526</v>
      </c>
      <c r="L24" s="77">
        <f t="shared" si="1"/>
        <v>7521127</v>
      </c>
      <c r="M24" s="77">
        <f t="shared" si="1"/>
        <v>-22609697</v>
      </c>
      <c r="N24" s="77">
        <f t="shared" si="1"/>
        <v>-22609697</v>
      </c>
      <c r="O24" s="77">
        <f t="shared" si="1"/>
        <v>1652622</v>
      </c>
      <c r="P24" s="77">
        <f t="shared" si="1"/>
        <v>-2951164</v>
      </c>
      <c r="Q24" s="77">
        <f t="shared" si="1"/>
        <v>-1588300</v>
      </c>
      <c r="R24" s="77">
        <f t="shared" si="1"/>
        <v>-1588300</v>
      </c>
      <c r="S24" s="77">
        <f t="shared" si="1"/>
        <v>1415533</v>
      </c>
      <c r="T24" s="77">
        <f t="shared" si="1"/>
        <v>3952906</v>
      </c>
      <c r="U24" s="77">
        <f t="shared" si="1"/>
        <v>20256415</v>
      </c>
      <c r="V24" s="77">
        <f t="shared" si="1"/>
        <v>20256415</v>
      </c>
      <c r="W24" s="77">
        <f t="shared" si="1"/>
        <v>20256415</v>
      </c>
      <c r="X24" s="77">
        <f t="shared" si="1"/>
        <v>1248866000</v>
      </c>
      <c r="Y24" s="77">
        <f t="shared" si="1"/>
        <v>-1228609585</v>
      </c>
      <c r="Z24" s="212">
        <f>+IF(X24&lt;&gt;0,+(Y24/X24)*100,0)</f>
        <v>-98.37801533551239</v>
      </c>
      <c r="AA24" s="79">
        <f>SUM(AA15:AA23)</f>
        <v>1248866000</v>
      </c>
    </row>
    <row r="25" spans="1:27" ht="13.5">
      <c r="A25" s="250" t="s">
        <v>159</v>
      </c>
      <c r="B25" s="251"/>
      <c r="C25" s="168">
        <f aca="true" t="shared" si="2" ref="C25:Y25">+C12+C24</f>
        <v>1396435820</v>
      </c>
      <c r="D25" s="168">
        <f>+D12+D24</f>
        <v>0</v>
      </c>
      <c r="E25" s="72">
        <f t="shared" si="2"/>
        <v>1356738000</v>
      </c>
      <c r="F25" s="73">
        <f t="shared" si="2"/>
        <v>1527332000</v>
      </c>
      <c r="G25" s="73">
        <f t="shared" si="2"/>
        <v>43403686</v>
      </c>
      <c r="H25" s="73">
        <f t="shared" si="2"/>
        <v>31639510</v>
      </c>
      <c r="I25" s="73">
        <f t="shared" si="2"/>
        <v>-200929</v>
      </c>
      <c r="J25" s="73">
        <f t="shared" si="2"/>
        <v>-200929</v>
      </c>
      <c r="K25" s="73">
        <f t="shared" si="2"/>
        <v>-5979413</v>
      </c>
      <c r="L25" s="73">
        <f t="shared" si="2"/>
        <v>11174315</v>
      </c>
      <c r="M25" s="73">
        <f t="shared" si="2"/>
        <v>-1330359</v>
      </c>
      <c r="N25" s="73">
        <f t="shared" si="2"/>
        <v>-1330359</v>
      </c>
      <c r="O25" s="73">
        <f t="shared" si="2"/>
        <v>-8955783</v>
      </c>
      <c r="P25" s="73">
        <f t="shared" si="2"/>
        <v>20556097</v>
      </c>
      <c r="Q25" s="73">
        <f t="shared" si="2"/>
        <v>-5458985</v>
      </c>
      <c r="R25" s="73">
        <f t="shared" si="2"/>
        <v>-5458985</v>
      </c>
      <c r="S25" s="73">
        <f t="shared" si="2"/>
        <v>7812736</v>
      </c>
      <c r="T25" s="73">
        <f t="shared" si="2"/>
        <v>-12598685</v>
      </c>
      <c r="U25" s="73">
        <f t="shared" si="2"/>
        <v>-4120237</v>
      </c>
      <c r="V25" s="73">
        <f t="shared" si="2"/>
        <v>-4120237</v>
      </c>
      <c r="W25" s="73">
        <f t="shared" si="2"/>
        <v>-4120237</v>
      </c>
      <c r="X25" s="73">
        <f t="shared" si="2"/>
        <v>1527332000</v>
      </c>
      <c r="Y25" s="73">
        <f t="shared" si="2"/>
        <v>-1531452237</v>
      </c>
      <c r="Z25" s="170">
        <f>+IF(X25&lt;&gt;0,+(Y25/X25)*100,0)</f>
        <v>-100.26976695309206</v>
      </c>
      <c r="AA25" s="74">
        <f>+AA12+AA24</f>
        <v>1527332000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2362942</v>
      </c>
      <c r="D30" s="155"/>
      <c r="E30" s="59">
        <v>4199000</v>
      </c>
      <c r="F30" s="60">
        <v>1267000</v>
      </c>
      <c r="G30" s="60"/>
      <c r="H30" s="60"/>
      <c r="I30" s="60"/>
      <c r="J30" s="60"/>
      <c r="K30" s="60"/>
      <c r="L30" s="60"/>
      <c r="M30" s="60">
        <v>-567726</v>
      </c>
      <c r="N30" s="60">
        <v>-567726</v>
      </c>
      <c r="O30" s="60"/>
      <c r="P30" s="60"/>
      <c r="Q30" s="60"/>
      <c r="R30" s="60"/>
      <c r="S30" s="60"/>
      <c r="T30" s="60">
        <v>2922690</v>
      </c>
      <c r="U30" s="60">
        <v>-595570</v>
      </c>
      <c r="V30" s="60">
        <v>-595570</v>
      </c>
      <c r="W30" s="60">
        <v>-595570</v>
      </c>
      <c r="X30" s="60">
        <v>1267000</v>
      </c>
      <c r="Y30" s="60">
        <v>-1862570</v>
      </c>
      <c r="Z30" s="140">
        <v>-147.01</v>
      </c>
      <c r="AA30" s="62">
        <v>1267000</v>
      </c>
    </row>
    <row r="31" spans="1:27" ht="13.5">
      <c r="A31" s="249" t="s">
        <v>163</v>
      </c>
      <c r="B31" s="182"/>
      <c r="C31" s="155">
        <v>16245856</v>
      </c>
      <c r="D31" s="155"/>
      <c r="E31" s="59">
        <v>17000000</v>
      </c>
      <c r="F31" s="60">
        <v>17000000</v>
      </c>
      <c r="G31" s="60">
        <v>65127</v>
      </c>
      <c r="H31" s="60">
        <v>184023</v>
      </c>
      <c r="I31" s="60">
        <v>239057</v>
      </c>
      <c r="J31" s="60">
        <v>239057</v>
      </c>
      <c r="K31" s="60">
        <v>295567</v>
      </c>
      <c r="L31" s="60">
        <v>31946</v>
      </c>
      <c r="M31" s="60">
        <v>52126</v>
      </c>
      <c r="N31" s="60">
        <v>52126</v>
      </c>
      <c r="O31" s="60">
        <v>35483</v>
      </c>
      <c r="P31" s="60">
        <v>319288</v>
      </c>
      <c r="Q31" s="60">
        <v>77056</v>
      </c>
      <c r="R31" s="60">
        <v>77056</v>
      </c>
      <c r="S31" s="60">
        <v>163900</v>
      </c>
      <c r="T31" s="60">
        <v>84328</v>
      </c>
      <c r="U31" s="60">
        <v>233236</v>
      </c>
      <c r="V31" s="60">
        <v>233236</v>
      </c>
      <c r="W31" s="60">
        <v>233236</v>
      </c>
      <c r="X31" s="60">
        <v>17000000</v>
      </c>
      <c r="Y31" s="60">
        <v>-16766764</v>
      </c>
      <c r="Z31" s="140">
        <v>-98.63</v>
      </c>
      <c r="AA31" s="62">
        <v>17000000</v>
      </c>
    </row>
    <row r="32" spans="1:27" ht="13.5">
      <c r="A32" s="249" t="s">
        <v>164</v>
      </c>
      <c r="B32" s="182"/>
      <c r="C32" s="155">
        <v>196061946</v>
      </c>
      <c r="D32" s="155"/>
      <c r="E32" s="59">
        <v>137000000</v>
      </c>
      <c r="F32" s="60">
        <v>142000000</v>
      </c>
      <c r="G32" s="60">
        <v>-46815367</v>
      </c>
      <c r="H32" s="60">
        <v>28517101</v>
      </c>
      <c r="I32" s="60">
        <v>15108476</v>
      </c>
      <c r="J32" s="60">
        <v>15108476</v>
      </c>
      <c r="K32" s="60">
        <v>8939937</v>
      </c>
      <c r="L32" s="60">
        <v>-6822143</v>
      </c>
      <c r="M32" s="60">
        <v>2517801</v>
      </c>
      <c r="N32" s="60">
        <v>2517801</v>
      </c>
      <c r="O32" s="60">
        <v>-7446080</v>
      </c>
      <c r="P32" s="60">
        <v>3158184</v>
      </c>
      <c r="Q32" s="60">
        <v>7036372</v>
      </c>
      <c r="R32" s="60">
        <v>7036372</v>
      </c>
      <c r="S32" s="60">
        <v>17080831</v>
      </c>
      <c r="T32" s="60">
        <v>-9261249</v>
      </c>
      <c r="U32" s="60">
        <v>-5435463</v>
      </c>
      <c r="V32" s="60">
        <v>-5435463</v>
      </c>
      <c r="W32" s="60">
        <v>-5435463</v>
      </c>
      <c r="X32" s="60">
        <v>142000000</v>
      </c>
      <c r="Y32" s="60">
        <v>-147435463</v>
      </c>
      <c r="Z32" s="140">
        <v>-103.83</v>
      </c>
      <c r="AA32" s="62">
        <v>142000000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214670744</v>
      </c>
      <c r="D34" s="168">
        <f>SUM(D29:D33)</f>
        <v>0</v>
      </c>
      <c r="E34" s="72">
        <f t="shared" si="3"/>
        <v>158199000</v>
      </c>
      <c r="F34" s="73">
        <f t="shared" si="3"/>
        <v>160267000</v>
      </c>
      <c r="G34" s="73">
        <f t="shared" si="3"/>
        <v>-46750240</v>
      </c>
      <c r="H34" s="73">
        <f t="shared" si="3"/>
        <v>28701124</v>
      </c>
      <c r="I34" s="73">
        <f t="shared" si="3"/>
        <v>15347533</v>
      </c>
      <c r="J34" s="73">
        <f t="shared" si="3"/>
        <v>15347533</v>
      </c>
      <c r="K34" s="73">
        <f t="shared" si="3"/>
        <v>9235504</v>
      </c>
      <c r="L34" s="73">
        <f t="shared" si="3"/>
        <v>-6790197</v>
      </c>
      <c r="M34" s="73">
        <f t="shared" si="3"/>
        <v>2002201</v>
      </c>
      <c r="N34" s="73">
        <f t="shared" si="3"/>
        <v>2002201</v>
      </c>
      <c r="O34" s="73">
        <f t="shared" si="3"/>
        <v>-7410597</v>
      </c>
      <c r="P34" s="73">
        <f t="shared" si="3"/>
        <v>3477472</v>
      </c>
      <c r="Q34" s="73">
        <f t="shared" si="3"/>
        <v>7113428</v>
      </c>
      <c r="R34" s="73">
        <f t="shared" si="3"/>
        <v>7113428</v>
      </c>
      <c r="S34" s="73">
        <f t="shared" si="3"/>
        <v>17244731</v>
      </c>
      <c r="T34" s="73">
        <f t="shared" si="3"/>
        <v>-6254231</v>
      </c>
      <c r="U34" s="73">
        <f t="shared" si="3"/>
        <v>-5797797</v>
      </c>
      <c r="V34" s="73">
        <f t="shared" si="3"/>
        <v>-5797797</v>
      </c>
      <c r="W34" s="73">
        <f t="shared" si="3"/>
        <v>-5797797</v>
      </c>
      <c r="X34" s="73">
        <f t="shared" si="3"/>
        <v>160267000</v>
      </c>
      <c r="Y34" s="73">
        <f t="shared" si="3"/>
        <v>-166064797</v>
      </c>
      <c r="Z34" s="170">
        <f>+IF(X34&lt;&gt;0,+(Y34/X34)*100,0)</f>
        <v>-103.61758627789877</v>
      </c>
      <c r="AA34" s="74">
        <f>SUM(AA29:AA33)</f>
        <v>160267000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5783751</v>
      </c>
      <c r="D37" s="155"/>
      <c r="E37" s="59">
        <v>18498000</v>
      </c>
      <c r="F37" s="60">
        <v>21333000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21333000</v>
      </c>
      <c r="Y37" s="60">
        <v>-21333000</v>
      </c>
      <c r="Z37" s="140">
        <v>-100</v>
      </c>
      <c r="AA37" s="62">
        <v>21333000</v>
      </c>
    </row>
    <row r="38" spans="1:27" ht="13.5">
      <c r="A38" s="249" t="s">
        <v>165</v>
      </c>
      <c r="B38" s="182"/>
      <c r="C38" s="155">
        <v>89518564</v>
      </c>
      <c r="D38" s="155"/>
      <c r="E38" s="59">
        <v>90926000</v>
      </c>
      <c r="F38" s="60">
        <v>94914000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94914000</v>
      </c>
      <c r="Y38" s="60">
        <v>-94914000</v>
      </c>
      <c r="Z38" s="140">
        <v>-100</v>
      </c>
      <c r="AA38" s="62">
        <v>94914000</v>
      </c>
    </row>
    <row r="39" spans="1:27" ht="13.5">
      <c r="A39" s="250" t="s">
        <v>59</v>
      </c>
      <c r="B39" s="253"/>
      <c r="C39" s="168">
        <f aca="true" t="shared" si="4" ref="C39:Y39">SUM(C37:C38)</f>
        <v>95302315</v>
      </c>
      <c r="D39" s="168">
        <f>SUM(D37:D38)</f>
        <v>0</v>
      </c>
      <c r="E39" s="76">
        <f t="shared" si="4"/>
        <v>109424000</v>
      </c>
      <c r="F39" s="77">
        <f t="shared" si="4"/>
        <v>116247000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116247000</v>
      </c>
      <c r="Y39" s="77">
        <f t="shared" si="4"/>
        <v>-116247000</v>
      </c>
      <c r="Z39" s="212">
        <f>+IF(X39&lt;&gt;0,+(Y39/X39)*100,0)</f>
        <v>-100</v>
      </c>
      <c r="AA39" s="79">
        <f>SUM(AA37:AA38)</f>
        <v>116247000</v>
      </c>
    </row>
    <row r="40" spans="1:27" ht="13.5">
      <c r="A40" s="250" t="s">
        <v>167</v>
      </c>
      <c r="B40" s="251"/>
      <c r="C40" s="168">
        <f aca="true" t="shared" si="5" ref="C40:Y40">+C34+C39</f>
        <v>309973059</v>
      </c>
      <c r="D40" s="168">
        <f>+D34+D39</f>
        <v>0</v>
      </c>
      <c r="E40" s="72">
        <f t="shared" si="5"/>
        <v>267623000</v>
      </c>
      <c r="F40" s="73">
        <f t="shared" si="5"/>
        <v>276514000</v>
      </c>
      <c r="G40" s="73">
        <f t="shared" si="5"/>
        <v>-46750240</v>
      </c>
      <c r="H40" s="73">
        <f t="shared" si="5"/>
        <v>28701124</v>
      </c>
      <c r="I40" s="73">
        <f t="shared" si="5"/>
        <v>15347533</v>
      </c>
      <c r="J40" s="73">
        <f t="shared" si="5"/>
        <v>15347533</v>
      </c>
      <c r="K40" s="73">
        <f t="shared" si="5"/>
        <v>9235504</v>
      </c>
      <c r="L40" s="73">
        <f t="shared" si="5"/>
        <v>-6790197</v>
      </c>
      <c r="M40" s="73">
        <f t="shared" si="5"/>
        <v>2002201</v>
      </c>
      <c r="N40" s="73">
        <f t="shared" si="5"/>
        <v>2002201</v>
      </c>
      <c r="O40" s="73">
        <f t="shared" si="5"/>
        <v>-7410597</v>
      </c>
      <c r="P40" s="73">
        <f t="shared" si="5"/>
        <v>3477472</v>
      </c>
      <c r="Q40" s="73">
        <f t="shared" si="5"/>
        <v>7113428</v>
      </c>
      <c r="R40" s="73">
        <f t="shared" si="5"/>
        <v>7113428</v>
      </c>
      <c r="S40" s="73">
        <f t="shared" si="5"/>
        <v>17244731</v>
      </c>
      <c r="T40" s="73">
        <f t="shared" si="5"/>
        <v>-6254231</v>
      </c>
      <c r="U40" s="73">
        <f t="shared" si="5"/>
        <v>-5797797</v>
      </c>
      <c r="V40" s="73">
        <f t="shared" si="5"/>
        <v>-5797797</v>
      </c>
      <c r="W40" s="73">
        <f t="shared" si="5"/>
        <v>-5797797</v>
      </c>
      <c r="X40" s="73">
        <f t="shared" si="5"/>
        <v>276514000</v>
      </c>
      <c r="Y40" s="73">
        <f t="shared" si="5"/>
        <v>-282311797</v>
      </c>
      <c r="Z40" s="170">
        <f>+IF(X40&lt;&gt;0,+(Y40/X40)*100,0)</f>
        <v>-102.09674627686121</v>
      </c>
      <c r="AA40" s="74">
        <f>+AA34+AA39</f>
        <v>276514000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1086462761</v>
      </c>
      <c r="D42" s="257">
        <f>+D25-D40</f>
        <v>0</v>
      </c>
      <c r="E42" s="258">
        <f t="shared" si="6"/>
        <v>1089115000</v>
      </c>
      <c r="F42" s="259">
        <f t="shared" si="6"/>
        <v>1250818000</v>
      </c>
      <c r="G42" s="259">
        <f t="shared" si="6"/>
        <v>90153926</v>
      </c>
      <c r="H42" s="259">
        <f t="shared" si="6"/>
        <v>2938386</v>
      </c>
      <c r="I42" s="259">
        <f t="shared" si="6"/>
        <v>-15548462</v>
      </c>
      <c r="J42" s="259">
        <f t="shared" si="6"/>
        <v>-15548462</v>
      </c>
      <c r="K42" s="259">
        <f t="shared" si="6"/>
        <v>-15214917</v>
      </c>
      <c r="L42" s="259">
        <f t="shared" si="6"/>
        <v>17964512</v>
      </c>
      <c r="M42" s="259">
        <f t="shared" si="6"/>
        <v>-3332560</v>
      </c>
      <c r="N42" s="259">
        <f t="shared" si="6"/>
        <v>-3332560</v>
      </c>
      <c r="O42" s="259">
        <f t="shared" si="6"/>
        <v>-1545186</v>
      </c>
      <c r="P42" s="259">
        <f t="shared" si="6"/>
        <v>17078625</v>
      </c>
      <c r="Q42" s="259">
        <f t="shared" si="6"/>
        <v>-12572413</v>
      </c>
      <c r="R42" s="259">
        <f t="shared" si="6"/>
        <v>-12572413</v>
      </c>
      <c r="S42" s="259">
        <f t="shared" si="6"/>
        <v>-9431995</v>
      </c>
      <c r="T42" s="259">
        <f t="shared" si="6"/>
        <v>-6344454</v>
      </c>
      <c r="U42" s="259">
        <f t="shared" si="6"/>
        <v>1677560</v>
      </c>
      <c r="V42" s="259">
        <f t="shared" si="6"/>
        <v>1677560</v>
      </c>
      <c r="W42" s="259">
        <f t="shared" si="6"/>
        <v>1677560</v>
      </c>
      <c r="X42" s="259">
        <f t="shared" si="6"/>
        <v>1250818000</v>
      </c>
      <c r="Y42" s="259">
        <f t="shared" si="6"/>
        <v>-1249140440</v>
      </c>
      <c r="Z42" s="260">
        <f>+IF(X42&lt;&gt;0,+(Y42/X42)*100,0)</f>
        <v>-99.86588296618693</v>
      </c>
      <c r="AA42" s="261">
        <f>+AA25-AA40</f>
        <v>1250818000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1086462761</v>
      </c>
      <c r="D45" s="155"/>
      <c r="E45" s="59">
        <v>1089115000</v>
      </c>
      <c r="F45" s="60">
        <v>1250818000</v>
      </c>
      <c r="G45" s="60">
        <v>90153926</v>
      </c>
      <c r="H45" s="60">
        <v>2938386</v>
      </c>
      <c r="I45" s="60">
        <v>-15548462</v>
      </c>
      <c r="J45" s="60">
        <v>-15548462</v>
      </c>
      <c r="K45" s="60">
        <v>-15214917</v>
      </c>
      <c r="L45" s="60">
        <v>17964512</v>
      </c>
      <c r="M45" s="60">
        <v>-3332560</v>
      </c>
      <c r="N45" s="60">
        <v>-3332560</v>
      </c>
      <c r="O45" s="60">
        <v>-1545186</v>
      </c>
      <c r="P45" s="60">
        <v>17078625</v>
      </c>
      <c r="Q45" s="60">
        <v>-12572413</v>
      </c>
      <c r="R45" s="60">
        <v>-12572413</v>
      </c>
      <c r="S45" s="60">
        <v>-9431995</v>
      </c>
      <c r="T45" s="60">
        <v>-6344454</v>
      </c>
      <c r="U45" s="60">
        <v>1677560</v>
      </c>
      <c r="V45" s="60">
        <v>1677560</v>
      </c>
      <c r="W45" s="60">
        <v>1677560</v>
      </c>
      <c r="X45" s="60">
        <v>1250818000</v>
      </c>
      <c r="Y45" s="60">
        <v>-1249140440</v>
      </c>
      <c r="Z45" s="139">
        <v>-99.87</v>
      </c>
      <c r="AA45" s="62">
        <v>1250818000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1086462761</v>
      </c>
      <c r="D48" s="217">
        <f>SUM(D45:D47)</f>
        <v>0</v>
      </c>
      <c r="E48" s="264">
        <f t="shared" si="7"/>
        <v>1089115000</v>
      </c>
      <c r="F48" s="219">
        <f t="shared" si="7"/>
        <v>1250818000</v>
      </c>
      <c r="G48" s="219">
        <f t="shared" si="7"/>
        <v>90153926</v>
      </c>
      <c r="H48" s="219">
        <f t="shared" si="7"/>
        <v>2938386</v>
      </c>
      <c r="I48" s="219">
        <f t="shared" si="7"/>
        <v>-15548462</v>
      </c>
      <c r="J48" s="219">
        <f t="shared" si="7"/>
        <v>-15548462</v>
      </c>
      <c r="K48" s="219">
        <f t="shared" si="7"/>
        <v>-15214917</v>
      </c>
      <c r="L48" s="219">
        <f t="shared" si="7"/>
        <v>17964512</v>
      </c>
      <c r="M48" s="219">
        <f t="shared" si="7"/>
        <v>-3332560</v>
      </c>
      <c r="N48" s="219">
        <f t="shared" si="7"/>
        <v>-3332560</v>
      </c>
      <c r="O48" s="219">
        <f t="shared" si="7"/>
        <v>-1545186</v>
      </c>
      <c r="P48" s="219">
        <f t="shared" si="7"/>
        <v>17078625</v>
      </c>
      <c r="Q48" s="219">
        <f t="shared" si="7"/>
        <v>-12572413</v>
      </c>
      <c r="R48" s="219">
        <f t="shared" si="7"/>
        <v>-12572413</v>
      </c>
      <c r="S48" s="219">
        <f t="shared" si="7"/>
        <v>-9431995</v>
      </c>
      <c r="T48" s="219">
        <f t="shared" si="7"/>
        <v>-6344454</v>
      </c>
      <c r="U48" s="219">
        <f t="shared" si="7"/>
        <v>1677560</v>
      </c>
      <c r="V48" s="219">
        <f t="shared" si="7"/>
        <v>1677560</v>
      </c>
      <c r="W48" s="219">
        <f t="shared" si="7"/>
        <v>1677560</v>
      </c>
      <c r="X48" s="219">
        <f t="shared" si="7"/>
        <v>1250818000</v>
      </c>
      <c r="Y48" s="219">
        <f t="shared" si="7"/>
        <v>-1249140440</v>
      </c>
      <c r="Z48" s="265">
        <f>+IF(X48&lt;&gt;0,+(Y48/X48)*100,0)</f>
        <v>-99.86588296618693</v>
      </c>
      <c r="AA48" s="232">
        <f>SUM(AA45:AA47)</f>
        <v>1250818000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87779337</v>
      </c>
      <c r="D6" s="155"/>
      <c r="E6" s="59">
        <v>91279000</v>
      </c>
      <c r="F6" s="60">
        <v>88752000</v>
      </c>
      <c r="G6" s="60">
        <v>8297530</v>
      </c>
      <c r="H6" s="60">
        <v>6754898</v>
      </c>
      <c r="I6" s="60">
        <v>12891826</v>
      </c>
      <c r="J6" s="60">
        <v>27944254</v>
      </c>
      <c r="K6" s="60">
        <v>7245729</v>
      </c>
      <c r="L6" s="60">
        <v>6744558</v>
      </c>
      <c r="M6" s="60">
        <v>7423795</v>
      </c>
      <c r="N6" s="60">
        <v>21414082</v>
      </c>
      <c r="O6" s="60">
        <v>6628995</v>
      </c>
      <c r="P6" s="60">
        <v>7021480</v>
      </c>
      <c r="Q6" s="60">
        <v>8552513</v>
      </c>
      <c r="R6" s="60">
        <v>22202988</v>
      </c>
      <c r="S6" s="60">
        <v>7277414</v>
      </c>
      <c r="T6" s="60">
        <v>8686429</v>
      </c>
      <c r="U6" s="60">
        <v>7916624</v>
      </c>
      <c r="V6" s="60">
        <v>23880467</v>
      </c>
      <c r="W6" s="60">
        <v>95441791</v>
      </c>
      <c r="X6" s="60">
        <v>88752000</v>
      </c>
      <c r="Y6" s="60">
        <v>6689791</v>
      </c>
      <c r="Z6" s="140">
        <v>7.54</v>
      </c>
      <c r="AA6" s="62">
        <v>88752000</v>
      </c>
    </row>
    <row r="7" spans="1:27" ht="13.5">
      <c r="A7" s="249" t="s">
        <v>32</v>
      </c>
      <c r="B7" s="182"/>
      <c r="C7" s="155">
        <v>382851373</v>
      </c>
      <c r="D7" s="155"/>
      <c r="E7" s="59">
        <v>547102800</v>
      </c>
      <c r="F7" s="60">
        <v>543025279</v>
      </c>
      <c r="G7" s="60">
        <v>46003913</v>
      </c>
      <c r="H7" s="60">
        <v>33895385</v>
      </c>
      <c r="I7" s="60">
        <v>35479722</v>
      </c>
      <c r="J7" s="60">
        <v>115379020</v>
      </c>
      <c r="K7" s="60">
        <v>38933769</v>
      </c>
      <c r="L7" s="60">
        <v>31588501</v>
      </c>
      <c r="M7" s="60">
        <v>47265260</v>
      </c>
      <c r="N7" s="60">
        <v>117787530</v>
      </c>
      <c r="O7" s="60">
        <v>37740317</v>
      </c>
      <c r="P7" s="60">
        <v>38190945</v>
      </c>
      <c r="Q7" s="60">
        <v>42590586</v>
      </c>
      <c r="R7" s="60">
        <v>118521848</v>
      </c>
      <c r="S7" s="60">
        <v>37381357</v>
      </c>
      <c r="T7" s="60">
        <v>40102068</v>
      </c>
      <c r="U7" s="60">
        <v>42749337</v>
      </c>
      <c r="V7" s="60">
        <v>120232762</v>
      </c>
      <c r="W7" s="60">
        <v>471921160</v>
      </c>
      <c r="X7" s="60">
        <v>543025279</v>
      </c>
      <c r="Y7" s="60">
        <v>-71104119</v>
      </c>
      <c r="Z7" s="140">
        <v>-13.09</v>
      </c>
      <c r="AA7" s="62">
        <v>543025279</v>
      </c>
    </row>
    <row r="8" spans="1:27" ht="13.5">
      <c r="A8" s="249" t="s">
        <v>178</v>
      </c>
      <c r="B8" s="182"/>
      <c r="C8" s="155">
        <v>11471888</v>
      </c>
      <c r="D8" s="155"/>
      <c r="E8" s="59">
        <v>16055000</v>
      </c>
      <c r="F8" s="60">
        <v>15076540</v>
      </c>
      <c r="G8" s="60">
        <v>6195732</v>
      </c>
      <c r="H8" s="60">
        <v>2117915</v>
      </c>
      <c r="I8" s="60">
        <v>3912977</v>
      </c>
      <c r="J8" s="60">
        <v>12226624</v>
      </c>
      <c r="K8" s="60">
        <v>5017985</v>
      </c>
      <c r="L8" s="60">
        <v>17367928</v>
      </c>
      <c r="M8" s="60">
        <v>630944</v>
      </c>
      <c r="N8" s="60">
        <v>23016857</v>
      </c>
      <c r="O8" s="60">
        <v>1503301</v>
      </c>
      <c r="P8" s="60">
        <v>6421507</v>
      </c>
      <c r="Q8" s="60">
        <v>9365273</v>
      </c>
      <c r="R8" s="60">
        <v>17290081</v>
      </c>
      <c r="S8" s="60">
        <v>29257040</v>
      </c>
      <c r="T8" s="60">
        <v>3973368</v>
      </c>
      <c r="U8" s="60">
        <v>12819227</v>
      </c>
      <c r="V8" s="60">
        <v>46049635</v>
      </c>
      <c r="W8" s="60">
        <v>98583197</v>
      </c>
      <c r="X8" s="60">
        <v>15076540</v>
      </c>
      <c r="Y8" s="60">
        <v>83506657</v>
      </c>
      <c r="Z8" s="140">
        <v>553.88</v>
      </c>
      <c r="AA8" s="62">
        <v>15076540</v>
      </c>
    </row>
    <row r="9" spans="1:27" ht="13.5">
      <c r="A9" s="249" t="s">
        <v>179</v>
      </c>
      <c r="B9" s="182"/>
      <c r="C9" s="155">
        <v>176779147</v>
      </c>
      <c r="D9" s="155"/>
      <c r="E9" s="59">
        <v>125831000</v>
      </c>
      <c r="F9" s="60">
        <v>125831000</v>
      </c>
      <c r="G9" s="60">
        <v>51498000</v>
      </c>
      <c r="H9" s="60">
        <v>2872477</v>
      </c>
      <c r="I9" s="60">
        <v>408000</v>
      </c>
      <c r="J9" s="60">
        <v>54778477</v>
      </c>
      <c r="K9" s="60">
        <v>1750000</v>
      </c>
      <c r="L9" s="60">
        <v>39437429</v>
      </c>
      <c r="M9" s="60">
        <v>500000</v>
      </c>
      <c r="N9" s="60">
        <v>41687429</v>
      </c>
      <c r="O9" s="60">
        <v>-1792166</v>
      </c>
      <c r="P9" s="60">
        <v>1477663</v>
      </c>
      <c r="Q9" s="60">
        <v>31150210</v>
      </c>
      <c r="R9" s="60">
        <v>30835707</v>
      </c>
      <c r="S9" s="60"/>
      <c r="T9" s="60"/>
      <c r="U9" s="60"/>
      <c r="V9" s="60"/>
      <c r="W9" s="60">
        <v>127301613</v>
      </c>
      <c r="X9" s="60">
        <v>125831000</v>
      </c>
      <c r="Y9" s="60">
        <v>1470613</v>
      </c>
      <c r="Z9" s="140">
        <v>1.17</v>
      </c>
      <c r="AA9" s="62">
        <v>125831000</v>
      </c>
    </row>
    <row r="10" spans="1:27" ht="13.5">
      <c r="A10" s="249" t="s">
        <v>180</v>
      </c>
      <c r="B10" s="182"/>
      <c r="C10" s="155"/>
      <c r="D10" s="155"/>
      <c r="E10" s="59">
        <v>78855000</v>
      </c>
      <c r="F10" s="60">
        <v>76855000</v>
      </c>
      <c r="G10" s="60">
        <v>42359000</v>
      </c>
      <c r="H10" s="60"/>
      <c r="I10" s="60">
        <v>11000000</v>
      </c>
      <c r="J10" s="60">
        <v>53359000</v>
      </c>
      <c r="K10" s="60">
        <v>6000000</v>
      </c>
      <c r="L10" s="60">
        <v>7820211</v>
      </c>
      <c r="M10" s="60">
        <v>2904000</v>
      </c>
      <c r="N10" s="60">
        <v>16724211</v>
      </c>
      <c r="O10" s="60">
        <v>1395100</v>
      </c>
      <c r="P10" s="60">
        <v>1000000</v>
      </c>
      <c r="Q10" s="60">
        <v>3360000</v>
      </c>
      <c r="R10" s="60">
        <v>5755100</v>
      </c>
      <c r="S10" s="60"/>
      <c r="T10" s="60">
        <v>706189</v>
      </c>
      <c r="U10" s="60"/>
      <c r="V10" s="60">
        <v>706189</v>
      </c>
      <c r="W10" s="60">
        <v>76544500</v>
      </c>
      <c r="X10" s="60">
        <v>76855000</v>
      </c>
      <c r="Y10" s="60">
        <v>-310500</v>
      </c>
      <c r="Z10" s="140">
        <v>-0.4</v>
      </c>
      <c r="AA10" s="62">
        <v>76855000</v>
      </c>
    </row>
    <row r="11" spans="1:27" ht="13.5">
      <c r="A11" s="249" t="s">
        <v>181</v>
      </c>
      <c r="B11" s="182"/>
      <c r="C11" s="155">
        <v>12967798</v>
      </c>
      <c r="D11" s="155"/>
      <c r="E11" s="59">
        <v>17446000</v>
      </c>
      <c r="F11" s="60">
        <v>17097000</v>
      </c>
      <c r="G11" s="60">
        <v>580868</v>
      </c>
      <c r="H11" s="60">
        <v>791052</v>
      </c>
      <c r="I11" s="60">
        <v>379048</v>
      </c>
      <c r="J11" s="60">
        <v>1750968</v>
      </c>
      <c r="K11" s="60">
        <v>347570</v>
      </c>
      <c r="L11" s="60">
        <v>377077</v>
      </c>
      <c r="M11" s="60">
        <v>270635</v>
      </c>
      <c r="N11" s="60">
        <v>995282</v>
      </c>
      <c r="O11" s="60">
        <v>449630</v>
      </c>
      <c r="P11" s="60">
        <v>198247</v>
      </c>
      <c r="Q11" s="60">
        <v>336784</v>
      </c>
      <c r="R11" s="60">
        <v>984661</v>
      </c>
      <c r="S11" s="60">
        <v>181759</v>
      </c>
      <c r="T11" s="60">
        <v>819688</v>
      </c>
      <c r="U11" s="60">
        <v>325096</v>
      </c>
      <c r="V11" s="60">
        <v>1326543</v>
      </c>
      <c r="W11" s="60">
        <v>5057454</v>
      </c>
      <c r="X11" s="60">
        <v>17097000</v>
      </c>
      <c r="Y11" s="60">
        <v>-12039546</v>
      </c>
      <c r="Z11" s="140">
        <v>-70.42</v>
      </c>
      <c r="AA11" s="62">
        <v>17097000</v>
      </c>
    </row>
    <row r="12" spans="1:27" ht="13.5">
      <c r="A12" s="249" t="s">
        <v>182</v>
      </c>
      <c r="B12" s="182"/>
      <c r="C12" s="155">
        <v>88183</v>
      </c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-622580681</v>
      </c>
      <c r="D14" s="155"/>
      <c r="E14" s="59">
        <v>-723331290</v>
      </c>
      <c r="F14" s="60">
        <v>-729481117</v>
      </c>
      <c r="G14" s="60">
        <v>-129107148</v>
      </c>
      <c r="H14" s="60">
        <v>-90886940</v>
      </c>
      <c r="I14" s="60">
        <v>-66058919</v>
      </c>
      <c r="J14" s="60">
        <v>-286053007</v>
      </c>
      <c r="K14" s="60">
        <v>-48538358</v>
      </c>
      <c r="L14" s="60">
        <v>-61753389</v>
      </c>
      <c r="M14" s="60">
        <v>-49132063</v>
      </c>
      <c r="N14" s="60">
        <v>-159423810</v>
      </c>
      <c r="O14" s="60">
        <v>-57761289</v>
      </c>
      <c r="P14" s="60">
        <v>-49502091</v>
      </c>
      <c r="Q14" s="60">
        <v>-84975722</v>
      </c>
      <c r="R14" s="60">
        <v>-192239102</v>
      </c>
      <c r="S14" s="60">
        <v>-52534553</v>
      </c>
      <c r="T14" s="60">
        <v>-62556741</v>
      </c>
      <c r="U14" s="60">
        <v>-47872303</v>
      </c>
      <c r="V14" s="60">
        <v>-162963597</v>
      </c>
      <c r="W14" s="60">
        <v>-800679516</v>
      </c>
      <c r="X14" s="60">
        <v>-729481117</v>
      </c>
      <c r="Y14" s="60">
        <v>-71198399</v>
      </c>
      <c r="Z14" s="140">
        <v>9.76</v>
      </c>
      <c r="AA14" s="62">
        <v>-729481117</v>
      </c>
    </row>
    <row r="15" spans="1:27" ht="13.5">
      <c r="A15" s="249" t="s">
        <v>40</v>
      </c>
      <c r="B15" s="182"/>
      <c r="C15" s="155">
        <v>-4602127</v>
      </c>
      <c r="D15" s="155"/>
      <c r="E15" s="59">
        <v>-2331000</v>
      </c>
      <c r="F15" s="60">
        <v>-1188850</v>
      </c>
      <c r="G15" s="60">
        <v>-3019</v>
      </c>
      <c r="H15" s="60"/>
      <c r="I15" s="60"/>
      <c r="J15" s="60">
        <v>-3019</v>
      </c>
      <c r="K15" s="60"/>
      <c r="L15" s="60"/>
      <c r="M15" s="60">
        <v>-303630</v>
      </c>
      <c r="N15" s="60">
        <v>-303630</v>
      </c>
      <c r="O15" s="60">
        <v>-110435</v>
      </c>
      <c r="P15" s="60">
        <v>-54031</v>
      </c>
      <c r="Q15" s="60">
        <v>-30969</v>
      </c>
      <c r="R15" s="60">
        <v>-195435</v>
      </c>
      <c r="S15" s="60">
        <v>-6206</v>
      </c>
      <c r="T15" s="60">
        <v>-85458</v>
      </c>
      <c r="U15" s="60">
        <v>-292051</v>
      </c>
      <c r="V15" s="60">
        <v>-383715</v>
      </c>
      <c r="W15" s="60">
        <v>-885799</v>
      </c>
      <c r="X15" s="60">
        <v>-1188850</v>
      </c>
      <c r="Y15" s="60">
        <v>303051</v>
      </c>
      <c r="Z15" s="140">
        <v>-25.49</v>
      </c>
      <c r="AA15" s="62">
        <v>-1188850</v>
      </c>
    </row>
    <row r="16" spans="1:27" ht="13.5">
      <c r="A16" s="249" t="s">
        <v>42</v>
      </c>
      <c r="B16" s="182"/>
      <c r="C16" s="155"/>
      <c r="D16" s="155"/>
      <c r="E16" s="59">
        <v>-37745000</v>
      </c>
      <c r="F16" s="60">
        <v>-31662000</v>
      </c>
      <c r="G16" s="60">
        <v>-475756</v>
      </c>
      <c r="H16" s="60">
        <v>-2141722</v>
      </c>
      <c r="I16" s="60">
        <v>-2221646</v>
      </c>
      <c r="J16" s="60">
        <v>-4839124</v>
      </c>
      <c r="K16" s="60">
        <v>-2202826</v>
      </c>
      <c r="L16" s="60">
        <v>-2266585</v>
      </c>
      <c r="M16" s="60">
        <v>-2384905</v>
      </c>
      <c r="N16" s="60">
        <v>-6854316</v>
      </c>
      <c r="O16" s="60">
        <v>-2126735</v>
      </c>
      <c r="P16" s="60">
        <v>-2264416</v>
      </c>
      <c r="Q16" s="60">
        <v>-2216038</v>
      </c>
      <c r="R16" s="60">
        <v>-6607189</v>
      </c>
      <c r="S16" s="60">
        <v>-2226205</v>
      </c>
      <c r="T16" s="60">
        <v>-496554</v>
      </c>
      <c r="U16" s="60"/>
      <c r="V16" s="60">
        <v>-2722759</v>
      </c>
      <c r="W16" s="60">
        <v>-21023388</v>
      </c>
      <c r="X16" s="60">
        <v>-31662000</v>
      </c>
      <c r="Y16" s="60">
        <v>10638612</v>
      </c>
      <c r="Z16" s="140">
        <v>-33.6</v>
      </c>
      <c r="AA16" s="62">
        <v>-31662000</v>
      </c>
    </row>
    <row r="17" spans="1:27" ht="13.5">
      <c r="A17" s="250" t="s">
        <v>185</v>
      </c>
      <c r="B17" s="251"/>
      <c r="C17" s="168">
        <f aca="true" t="shared" si="0" ref="C17:Y17">SUM(C6:C16)</f>
        <v>44754918</v>
      </c>
      <c r="D17" s="168">
        <f t="shared" si="0"/>
        <v>0</v>
      </c>
      <c r="E17" s="72">
        <f t="shared" si="0"/>
        <v>113161510</v>
      </c>
      <c r="F17" s="73">
        <f t="shared" si="0"/>
        <v>104304852</v>
      </c>
      <c r="G17" s="73">
        <f t="shared" si="0"/>
        <v>25349120</v>
      </c>
      <c r="H17" s="73">
        <f t="shared" si="0"/>
        <v>-46596935</v>
      </c>
      <c r="I17" s="73">
        <f t="shared" si="0"/>
        <v>-4208992</v>
      </c>
      <c r="J17" s="73">
        <f t="shared" si="0"/>
        <v>-25456807</v>
      </c>
      <c r="K17" s="73">
        <f t="shared" si="0"/>
        <v>8553869</v>
      </c>
      <c r="L17" s="73">
        <f t="shared" si="0"/>
        <v>39315730</v>
      </c>
      <c r="M17" s="73">
        <f t="shared" si="0"/>
        <v>7174036</v>
      </c>
      <c r="N17" s="73">
        <f t="shared" si="0"/>
        <v>55043635</v>
      </c>
      <c r="O17" s="73">
        <f t="shared" si="0"/>
        <v>-14073282</v>
      </c>
      <c r="P17" s="73">
        <f t="shared" si="0"/>
        <v>2489304</v>
      </c>
      <c r="Q17" s="73">
        <f t="shared" si="0"/>
        <v>8132637</v>
      </c>
      <c r="R17" s="73">
        <f t="shared" si="0"/>
        <v>-3451341</v>
      </c>
      <c r="S17" s="73">
        <f t="shared" si="0"/>
        <v>19330606</v>
      </c>
      <c r="T17" s="73">
        <f t="shared" si="0"/>
        <v>-8851011</v>
      </c>
      <c r="U17" s="73">
        <f t="shared" si="0"/>
        <v>15645930</v>
      </c>
      <c r="V17" s="73">
        <f t="shared" si="0"/>
        <v>26125525</v>
      </c>
      <c r="W17" s="73">
        <f t="shared" si="0"/>
        <v>52261012</v>
      </c>
      <c r="X17" s="73">
        <f t="shared" si="0"/>
        <v>104304852</v>
      </c>
      <c r="Y17" s="73">
        <f t="shared" si="0"/>
        <v>-52043840</v>
      </c>
      <c r="Z17" s="170">
        <f>+IF(X17&lt;&gt;0,+(Y17/X17)*100,0)</f>
        <v>-49.89589554280754</v>
      </c>
      <c r="AA17" s="74">
        <f>SUM(AA6:AA16)</f>
        <v>104304852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475011</v>
      </c>
      <c r="D21" s="155"/>
      <c r="E21" s="59">
        <v>5000000</v>
      </c>
      <c r="F21" s="60">
        <v>5000000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5000000</v>
      </c>
      <c r="Y21" s="159">
        <v>-5000000</v>
      </c>
      <c r="Z21" s="141">
        <v>-100</v>
      </c>
      <c r="AA21" s="225">
        <v>5000000</v>
      </c>
    </row>
    <row r="22" spans="1:27" ht="13.5">
      <c r="A22" s="249" t="s">
        <v>188</v>
      </c>
      <c r="B22" s="182"/>
      <c r="C22" s="155">
        <v>8393969</v>
      </c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-52488055</v>
      </c>
      <c r="D26" s="155"/>
      <c r="E26" s="59">
        <v>-171852000</v>
      </c>
      <c r="F26" s="60">
        <v>-150865000</v>
      </c>
      <c r="G26" s="60">
        <v>-12832000</v>
      </c>
      <c r="H26" s="60">
        <v>-55144</v>
      </c>
      <c r="I26" s="60">
        <v>-1597078</v>
      </c>
      <c r="J26" s="60">
        <v>-14484222</v>
      </c>
      <c r="K26" s="60">
        <v>-17066526</v>
      </c>
      <c r="L26" s="60">
        <v>-7521127</v>
      </c>
      <c r="M26" s="60">
        <v>-4325920</v>
      </c>
      <c r="N26" s="60">
        <v>-28913573</v>
      </c>
      <c r="O26" s="60">
        <v>-1652922</v>
      </c>
      <c r="P26" s="60">
        <v>-6051037</v>
      </c>
      <c r="Q26" s="60">
        <v>-2905867</v>
      </c>
      <c r="R26" s="60">
        <v>-10609826</v>
      </c>
      <c r="S26" s="60">
        <v>-5916367</v>
      </c>
      <c r="T26" s="60">
        <v>-8453910</v>
      </c>
      <c r="U26" s="60">
        <v>-10979910</v>
      </c>
      <c r="V26" s="60">
        <v>-25350187</v>
      </c>
      <c r="W26" s="60">
        <v>-79357808</v>
      </c>
      <c r="X26" s="60">
        <v>-150865000</v>
      </c>
      <c r="Y26" s="60">
        <v>71507192</v>
      </c>
      <c r="Z26" s="140">
        <v>-47.4</v>
      </c>
      <c r="AA26" s="62">
        <v>-150865000</v>
      </c>
    </row>
    <row r="27" spans="1:27" ht="13.5">
      <c r="A27" s="250" t="s">
        <v>192</v>
      </c>
      <c r="B27" s="251"/>
      <c r="C27" s="168">
        <f aca="true" t="shared" si="1" ref="C27:Y27">SUM(C21:C26)</f>
        <v>-43619075</v>
      </c>
      <c r="D27" s="168">
        <f>SUM(D21:D26)</f>
        <v>0</v>
      </c>
      <c r="E27" s="72">
        <f t="shared" si="1"/>
        <v>-166852000</v>
      </c>
      <c r="F27" s="73">
        <f t="shared" si="1"/>
        <v>-145865000</v>
      </c>
      <c r="G27" s="73">
        <f t="shared" si="1"/>
        <v>-12832000</v>
      </c>
      <c r="H27" s="73">
        <f t="shared" si="1"/>
        <v>-55144</v>
      </c>
      <c r="I27" s="73">
        <f t="shared" si="1"/>
        <v>-1597078</v>
      </c>
      <c r="J27" s="73">
        <f t="shared" si="1"/>
        <v>-14484222</v>
      </c>
      <c r="K27" s="73">
        <f t="shared" si="1"/>
        <v>-17066526</v>
      </c>
      <c r="L27" s="73">
        <f t="shared" si="1"/>
        <v>-7521127</v>
      </c>
      <c r="M27" s="73">
        <f t="shared" si="1"/>
        <v>-4325920</v>
      </c>
      <c r="N27" s="73">
        <f t="shared" si="1"/>
        <v>-28913573</v>
      </c>
      <c r="O27" s="73">
        <f t="shared" si="1"/>
        <v>-1652922</v>
      </c>
      <c r="P27" s="73">
        <f t="shared" si="1"/>
        <v>-6051037</v>
      </c>
      <c r="Q27" s="73">
        <f t="shared" si="1"/>
        <v>-2905867</v>
      </c>
      <c r="R27" s="73">
        <f t="shared" si="1"/>
        <v>-10609826</v>
      </c>
      <c r="S27" s="73">
        <f t="shared" si="1"/>
        <v>-5916367</v>
      </c>
      <c r="T27" s="73">
        <f t="shared" si="1"/>
        <v>-8453910</v>
      </c>
      <c r="U27" s="73">
        <f t="shared" si="1"/>
        <v>-10979910</v>
      </c>
      <c r="V27" s="73">
        <f t="shared" si="1"/>
        <v>-25350187</v>
      </c>
      <c r="W27" s="73">
        <f t="shared" si="1"/>
        <v>-79357808</v>
      </c>
      <c r="X27" s="73">
        <f t="shared" si="1"/>
        <v>-145865000</v>
      </c>
      <c r="Y27" s="73">
        <f t="shared" si="1"/>
        <v>66507192</v>
      </c>
      <c r="Z27" s="170">
        <f>+IF(X27&lt;&gt;0,+(Y27/X27)*100,0)</f>
        <v>-45.59503102183526</v>
      </c>
      <c r="AA27" s="74">
        <f>SUM(AA21:AA26)</f>
        <v>-145865000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>
        <v>31880000</v>
      </c>
      <c r="F32" s="60">
        <v>18000000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18000000</v>
      </c>
      <c r="Y32" s="60">
        <v>-18000000</v>
      </c>
      <c r="Z32" s="140">
        <v>-100</v>
      </c>
      <c r="AA32" s="62">
        <v>18000000</v>
      </c>
    </row>
    <row r="33" spans="1:27" ht="13.5">
      <c r="A33" s="249" t="s">
        <v>196</v>
      </c>
      <c r="B33" s="182"/>
      <c r="C33" s="155"/>
      <c r="D33" s="155"/>
      <c r="E33" s="59">
        <v>2000000</v>
      </c>
      <c r="F33" s="60">
        <v>200000</v>
      </c>
      <c r="G33" s="60">
        <v>65127</v>
      </c>
      <c r="H33" s="159">
        <v>184023</v>
      </c>
      <c r="I33" s="159">
        <v>239057</v>
      </c>
      <c r="J33" s="159">
        <v>488207</v>
      </c>
      <c r="K33" s="60">
        <v>295567</v>
      </c>
      <c r="L33" s="60">
        <v>31946</v>
      </c>
      <c r="M33" s="60">
        <v>52126</v>
      </c>
      <c r="N33" s="60">
        <v>379639</v>
      </c>
      <c r="O33" s="159">
        <v>35483</v>
      </c>
      <c r="P33" s="159">
        <v>319288</v>
      </c>
      <c r="Q33" s="159">
        <v>-77056</v>
      </c>
      <c r="R33" s="60">
        <v>277715</v>
      </c>
      <c r="S33" s="60">
        <v>163900</v>
      </c>
      <c r="T33" s="60">
        <v>84328</v>
      </c>
      <c r="U33" s="60">
        <v>233236</v>
      </c>
      <c r="V33" s="159">
        <v>481464</v>
      </c>
      <c r="W33" s="159">
        <v>1627025</v>
      </c>
      <c r="X33" s="159">
        <v>200000</v>
      </c>
      <c r="Y33" s="60">
        <v>1427025</v>
      </c>
      <c r="Z33" s="140">
        <v>713.51</v>
      </c>
      <c r="AA33" s="62">
        <v>200000</v>
      </c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-1070029</v>
      </c>
      <c r="D35" s="155"/>
      <c r="E35" s="59">
        <v>-4199500</v>
      </c>
      <c r="F35" s="60">
        <v>-2103000</v>
      </c>
      <c r="G35" s="60"/>
      <c r="H35" s="60"/>
      <c r="I35" s="60"/>
      <c r="J35" s="60"/>
      <c r="K35" s="60"/>
      <c r="L35" s="60"/>
      <c r="M35" s="60">
        <v>-567726</v>
      </c>
      <c r="N35" s="60">
        <v>-567726</v>
      </c>
      <c r="O35" s="60"/>
      <c r="P35" s="60"/>
      <c r="Q35" s="60"/>
      <c r="R35" s="60"/>
      <c r="S35" s="60"/>
      <c r="T35" s="60"/>
      <c r="U35" s="60">
        <v>-595570</v>
      </c>
      <c r="V35" s="60">
        <v>-595570</v>
      </c>
      <c r="W35" s="60">
        <v>-1163296</v>
      </c>
      <c r="X35" s="60">
        <v>-2103000</v>
      </c>
      <c r="Y35" s="60">
        <v>939704</v>
      </c>
      <c r="Z35" s="140">
        <v>-44.68</v>
      </c>
      <c r="AA35" s="62">
        <v>-2103000</v>
      </c>
    </row>
    <row r="36" spans="1:27" ht="13.5">
      <c r="A36" s="250" t="s">
        <v>198</v>
      </c>
      <c r="B36" s="251"/>
      <c r="C36" s="168">
        <f aca="true" t="shared" si="2" ref="C36:Y36">SUM(C31:C35)</f>
        <v>-1070029</v>
      </c>
      <c r="D36" s="168">
        <f>SUM(D31:D35)</f>
        <v>0</v>
      </c>
      <c r="E36" s="72">
        <f t="shared" si="2"/>
        <v>29680500</v>
      </c>
      <c r="F36" s="73">
        <f t="shared" si="2"/>
        <v>16097000</v>
      </c>
      <c r="G36" s="73">
        <f t="shared" si="2"/>
        <v>65127</v>
      </c>
      <c r="H36" s="73">
        <f t="shared" si="2"/>
        <v>184023</v>
      </c>
      <c r="I36" s="73">
        <f t="shared" si="2"/>
        <v>239057</v>
      </c>
      <c r="J36" s="73">
        <f t="shared" si="2"/>
        <v>488207</v>
      </c>
      <c r="K36" s="73">
        <f t="shared" si="2"/>
        <v>295567</v>
      </c>
      <c r="L36" s="73">
        <f t="shared" si="2"/>
        <v>31946</v>
      </c>
      <c r="M36" s="73">
        <f t="shared" si="2"/>
        <v>-515600</v>
      </c>
      <c r="N36" s="73">
        <f t="shared" si="2"/>
        <v>-188087</v>
      </c>
      <c r="O36" s="73">
        <f t="shared" si="2"/>
        <v>35483</v>
      </c>
      <c r="P36" s="73">
        <f t="shared" si="2"/>
        <v>319288</v>
      </c>
      <c r="Q36" s="73">
        <f t="shared" si="2"/>
        <v>-77056</v>
      </c>
      <c r="R36" s="73">
        <f t="shared" si="2"/>
        <v>277715</v>
      </c>
      <c r="S36" s="73">
        <f t="shared" si="2"/>
        <v>163900</v>
      </c>
      <c r="T36" s="73">
        <f t="shared" si="2"/>
        <v>84328</v>
      </c>
      <c r="U36" s="73">
        <f t="shared" si="2"/>
        <v>-362334</v>
      </c>
      <c r="V36" s="73">
        <f t="shared" si="2"/>
        <v>-114106</v>
      </c>
      <c r="W36" s="73">
        <f t="shared" si="2"/>
        <v>463729</v>
      </c>
      <c r="X36" s="73">
        <f t="shared" si="2"/>
        <v>16097000</v>
      </c>
      <c r="Y36" s="73">
        <f t="shared" si="2"/>
        <v>-15633271</v>
      </c>
      <c r="Z36" s="170">
        <f>+IF(X36&lt;&gt;0,+(Y36/X36)*100,0)</f>
        <v>-97.11915884947506</v>
      </c>
      <c r="AA36" s="74">
        <f>SUM(AA31:AA35)</f>
        <v>16097000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65814</v>
      </c>
      <c r="D38" s="153">
        <f>+D17+D27+D36</f>
        <v>0</v>
      </c>
      <c r="E38" s="99">
        <f t="shared" si="3"/>
        <v>-24009990</v>
      </c>
      <c r="F38" s="100">
        <f t="shared" si="3"/>
        <v>-25463148</v>
      </c>
      <c r="G38" s="100">
        <f t="shared" si="3"/>
        <v>12582247</v>
      </c>
      <c r="H38" s="100">
        <f t="shared" si="3"/>
        <v>-46468056</v>
      </c>
      <c r="I38" s="100">
        <f t="shared" si="3"/>
        <v>-5567013</v>
      </c>
      <c r="J38" s="100">
        <f t="shared" si="3"/>
        <v>-39452822</v>
      </c>
      <c r="K38" s="100">
        <f t="shared" si="3"/>
        <v>-8217090</v>
      </c>
      <c r="L38" s="100">
        <f t="shared" si="3"/>
        <v>31826549</v>
      </c>
      <c r="M38" s="100">
        <f t="shared" si="3"/>
        <v>2332516</v>
      </c>
      <c r="N38" s="100">
        <f t="shared" si="3"/>
        <v>25941975</v>
      </c>
      <c r="O38" s="100">
        <f t="shared" si="3"/>
        <v>-15690721</v>
      </c>
      <c r="P38" s="100">
        <f t="shared" si="3"/>
        <v>-3242445</v>
      </c>
      <c r="Q38" s="100">
        <f t="shared" si="3"/>
        <v>5149714</v>
      </c>
      <c r="R38" s="100">
        <f t="shared" si="3"/>
        <v>-13783452</v>
      </c>
      <c r="S38" s="100">
        <f t="shared" si="3"/>
        <v>13578139</v>
      </c>
      <c r="T38" s="100">
        <f t="shared" si="3"/>
        <v>-17220593</v>
      </c>
      <c r="U38" s="100">
        <f t="shared" si="3"/>
        <v>4303686</v>
      </c>
      <c r="V38" s="100">
        <f t="shared" si="3"/>
        <v>661232</v>
      </c>
      <c r="W38" s="100">
        <f t="shared" si="3"/>
        <v>-26633067</v>
      </c>
      <c r="X38" s="100">
        <f t="shared" si="3"/>
        <v>-25463148</v>
      </c>
      <c r="Y38" s="100">
        <f t="shared" si="3"/>
        <v>-1169919</v>
      </c>
      <c r="Z38" s="137">
        <f>+IF(X38&lt;&gt;0,+(Y38/X38)*100,0)</f>
        <v>4.5945575935858365</v>
      </c>
      <c r="AA38" s="102">
        <f>+AA17+AA27+AA36</f>
        <v>-25463148</v>
      </c>
    </row>
    <row r="39" spans="1:27" ht="13.5">
      <c r="A39" s="249" t="s">
        <v>200</v>
      </c>
      <c r="B39" s="182"/>
      <c r="C39" s="153">
        <v>26129149</v>
      </c>
      <c r="D39" s="153"/>
      <c r="E39" s="99">
        <v>24169000</v>
      </c>
      <c r="F39" s="100">
        <v>26195000</v>
      </c>
      <c r="G39" s="100">
        <v>27050071</v>
      </c>
      <c r="H39" s="100">
        <v>39632318</v>
      </c>
      <c r="I39" s="100">
        <v>-6835738</v>
      </c>
      <c r="J39" s="100">
        <v>27050071</v>
      </c>
      <c r="K39" s="100">
        <v>-12402751</v>
      </c>
      <c r="L39" s="100">
        <v>-20619841</v>
      </c>
      <c r="M39" s="100">
        <v>11206708</v>
      </c>
      <c r="N39" s="100">
        <v>-12402751</v>
      </c>
      <c r="O39" s="100">
        <v>13539224</v>
      </c>
      <c r="P39" s="100">
        <v>-2151497</v>
      </c>
      <c r="Q39" s="100">
        <v>-5393942</v>
      </c>
      <c r="R39" s="100">
        <v>13539224</v>
      </c>
      <c r="S39" s="100">
        <v>-244228</v>
      </c>
      <c r="T39" s="100">
        <v>13333911</v>
      </c>
      <c r="U39" s="100">
        <v>-3886682</v>
      </c>
      <c r="V39" s="100">
        <v>-244228</v>
      </c>
      <c r="W39" s="100">
        <v>27050071</v>
      </c>
      <c r="X39" s="100">
        <v>26195000</v>
      </c>
      <c r="Y39" s="100">
        <v>855071</v>
      </c>
      <c r="Z39" s="137">
        <v>3.26</v>
      </c>
      <c r="AA39" s="102">
        <v>26195000</v>
      </c>
    </row>
    <row r="40" spans="1:27" ht="13.5">
      <c r="A40" s="269" t="s">
        <v>201</v>
      </c>
      <c r="B40" s="256"/>
      <c r="C40" s="257">
        <v>26194963</v>
      </c>
      <c r="D40" s="257"/>
      <c r="E40" s="258">
        <v>159010</v>
      </c>
      <c r="F40" s="259">
        <v>731852</v>
      </c>
      <c r="G40" s="259">
        <v>39632318</v>
      </c>
      <c r="H40" s="259">
        <v>-6835738</v>
      </c>
      <c r="I40" s="259">
        <v>-12402751</v>
      </c>
      <c r="J40" s="259">
        <v>-12402751</v>
      </c>
      <c r="K40" s="259">
        <v>-20619841</v>
      </c>
      <c r="L40" s="259">
        <v>11206708</v>
      </c>
      <c r="M40" s="259">
        <v>13539224</v>
      </c>
      <c r="N40" s="259">
        <v>13539224</v>
      </c>
      <c r="O40" s="259">
        <v>-2151497</v>
      </c>
      <c r="P40" s="259">
        <v>-5393942</v>
      </c>
      <c r="Q40" s="259">
        <v>-244228</v>
      </c>
      <c r="R40" s="259">
        <v>-2151497</v>
      </c>
      <c r="S40" s="259">
        <v>13333911</v>
      </c>
      <c r="T40" s="259">
        <v>-3886682</v>
      </c>
      <c r="U40" s="259">
        <v>417004</v>
      </c>
      <c r="V40" s="259">
        <v>417004</v>
      </c>
      <c r="W40" s="259">
        <v>417004</v>
      </c>
      <c r="X40" s="259">
        <v>731852</v>
      </c>
      <c r="Y40" s="259">
        <v>-314848</v>
      </c>
      <c r="Z40" s="260">
        <v>-43.02</v>
      </c>
      <c r="AA40" s="261">
        <v>731852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188267154</v>
      </c>
      <c r="D5" s="200">
        <f t="shared" si="0"/>
        <v>0</v>
      </c>
      <c r="E5" s="106">
        <f t="shared" si="0"/>
        <v>183831620</v>
      </c>
      <c r="F5" s="106">
        <f t="shared" si="0"/>
        <v>151717820</v>
      </c>
      <c r="G5" s="106">
        <f t="shared" si="0"/>
        <v>10466303</v>
      </c>
      <c r="H5" s="106">
        <f t="shared" si="0"/>
        <v>55144</v>
      </c>
      <c r="I5" s="106">
        <f t="shared" si="0"/>
        <v>1597079</v>
      </c>
      <c r="J5" s="106">
        <f t="shared" si="0"/>
        <v>12118526</v>
      </c>
      <c r="K5" s="106">
        <f t="shared" si="0"/>
        <v>17066525</v>
      </c>
      <c r="L5" s="106">
        <f t="shared" si="0"/>
        <v>7521128</v>
      </c>
      <c r="M5" s="106">
        <f t="shared" si="0"/>
        <v>4325921</v>
      </c>
      <c r="N5" s="106">
        <f t="shared" si="0"/>
        <v>28913574</v>
      </c>
      <c r="O5" s="106">
        <f t="shared" si="0"/>
        <v>1652622</v>
      </c>
      <c r="P5" s="106">
        <f t="shared" si="0"/>
        <v>6051037</v>
      </c>
      <c r="Q5" s="106">
        <f t="shared" si="0"/>
        <v>2905867</v>
      </c>
      <c r="R5" s="106">
        <f t="shared" si="0"/>
        <v>10609526</v>
      </c>
      <c r="S5" s="106">
        <f t="shared" si="0"/>
        <v>5916368</v>
      </c>
      <c r="T5" s="106">
        <f t="shared" si="0"/>
        <v>8453911</v>
      </c>
      <c r="U5" s="106">
        <f t="shared" si="0"/>
        <v>20256415</v>
      </c>
      <c r="V5" s="106">
        <f t="shared" si="0"/>
        <v>34626694</v>
      </c>
      <c r="W5" s="106">
        <f t="shared" si="0"/>
        <v>86268320</v>
      </c>
      <c r="X5" s="106">
        <f t="shared" si="0"/>
        <v>151717820</v>
      </c>
      <c r="Y5" s="106">
        <f t="shared" si="0"/>
        <v>-65449500</v>
      </c>
      <c r="Z5" s="201">
        <f>+IF(X5&lt;&gt;0,+(Y5/X5)*100,0)</f>
        <v>-43.13896680034026</v>
      </c>
      <c r="AA5" s="199">
        <f>SUM(AA11:AA18)</f>
        <v>151717820</v>
      </c>
    </row>
    <row r="6" spans="1:27" ht="13.5">
      <c r="A6" s="291" t="s">
        <v>205</v>
      </c>
      <c r="B6" s="142"/>
      <c r="C6" s="62">
        <v>2461368</v>
      </c>
      <c r="D6" s="156"/>
      <c r="E6" s="60">
        <v>37560000</v>
      </c>
      <c r="F6" s="60">
        <v>28136700</v>
      </c>
      <c r="G6" s="60"/>
      <c r="H6" s="60"/>
      <c r="I6" s="60"/>
      <c r="J6" s="60"/>
      <c r="K6" s="60"/>
      <c r="L6" s="60"/>
      <c r="M6" s="60">
        <v>2071624</v>
      </c>
      <c r="N6" s="60">
        <v>2071624</v>
      </c>
      <c r="O6" s="60">
        <v>772109</v>
      </c>
      <c r="P6" s="60">
        <v>2008181</v>
      </c>
      <c r="Q6" s="60">
        <v>1880603</v>
      </c>
      <c r="R6" s="60">
        <v>4660893</v>
      </c>
      <c r="S6" s="60">
        <v>1973258</v>
      </c>
      <c r="T6" s="60">
        <v>1810330</v>
      </c>
      <c r="U6" s="60">
        <v>11404841</v>
      </c>
      <c r="V6" s="60">
        <v>15188429</v>
      </c>
      <c r="W6" s="60">
        <v>21920946</v>
      </c>
      <c r="X6" s="60">
        <v>28136700</v>
      </c>
      <c r="Y6" s="60">
        <v>-6215754</v>
      </c>
      <c r="Z6" s="140">
        <v>-22.09</v>
      </c>
      <c r="AA6" s="155">
        <v>28136700</v>
      </c>
    </row>
    <row r="7" spans="1:27" ht="13.5">
      <c r="A7" s="291" t="s">
        <v>206</v>
      </c>
      <c r="B7" s="142"/>
      <c r="C7" s="62">
        <v>7036749</v>
      </c>
      <c r="D7" s="156"/>
      <c r="E7" s="60">
        <v>53419000</v>
      </c>
      <c r="F7" s="60">
        <v>35880000</v>
      </c>
      <c r="G7" s="60"/>
      <c r="H7" s="60"/>
      <c r="I7" s="60">
        <v>794629</v>
      </c>
      <c r="J7" s="60">
        <v>794629</v>
      </c>
      <c r="K7" s="60">
        <v>13708861</v>
      </c>
      <c r="L7" s="60">
        <v>1861457</v>
      </c>
      <c r="M7" s="60">
        <v>480707</v>
      </c>
      <c r="N7" s="60">
        <v>16051025</v>
      </c>
      <c r="O7" s="60">
        <v>119756</v>
      </c>
      <c r="P7" s="60">
        <v>1585484</v>
      </c>
      <c r="Q7" s="60"/>
      <c r="R7" s="60">
        <v>1705240</v>
      </c>
      <c r="S7" s="60">
        <v>3909535</v>
      </c>
      <c r="T7" s="60">
        <v>169915</v>
      </c>
      <c r="U7" s="60">
        <v>912986</v>
      </c>
      <c r="V7" s="60">
        <v>4992436</v>
      </c>
      <c r="W7" s="60">
        <v>23543330</v>
      </c>
      <c r="X7" s="60">
        <v>35880000</v>
      </c>
      <c r="Y7" s="60">
        <v>-12336670</v>
      </c>
      <c r="Z7" s="140">
        <v>-34.38</v>
      </c>
      <c r="AA7" s="155">
        <v>35880000</v>
      </c>
    </row>
    <row r="8" spans="1:27" ht="13.5">
      <c r="A8" s="291" t="s">
        <v>207</v>
      </c>
      <c r="B8" s="142"/>
      <c r="C8" s="62">
        <v>5254184</v>
      </c>
      <c r="D8" s="156"/>
      <c r="E8" s="60">
        <v>5825000</v>
      </c>
      <c r="F8" s="60">
        <v>5565000</v>
      </c>
      <c r="G8" s="60"/>
      <c r="H8" s="60"/>
      <c r="I8" s="60">
        <v>764000</v>
      </c>
      <c r="J8" s="60">
        <v>764000</v>
      </c>
      <c r="K8" s="60"/>
      <c r="L8" s="60">
        <v>462495</v>
      </c>
      <c r="M8" s="60">
        <v>1066085</v>
      </c>
      <c r="N8" s="60">
        <v>1528580</v>
      </c>
      <c r="O8" s="60"/>
      <c r="P8" s="60"/>
      <c r="Q8" s="60">
        <v>777350</v>
      </c>
      <c r="R8" s="60">
        <v>777350</v>
      </c>
      <c r="S8" s="60"/>
      <c r="T8" s="60"/>
      <c r="U8" s="60"/>
      <c r="V8" s="60"/>
      <c r="W8" s="60">
        <v>3069930</v>
      </c>
      <c r="X8" s="60">
        <v>5565000</v>
      </c>
      <c r="Y8" s="60">
        <v>-2495070</v>
      </c>
      <c r="Z8" s="140">
        <v>-44.84</v>
      </c>
      <c r="AA8" s="155">
        <v>5565000</v>
      </c>
    </row>
    <row r="9" spans="1:27" ht="13.5">
      <c r="A9" s="291" t="s">
        <v>208</v>
      </c>
      <c r="B9" s="142"/>
      <c r="C9" s="62">
        <v>32762585</v>
      </c>
      <c r="D9" s="156"/>
      <c r="E9" s="60">
        <v>35235720</v>
      </c>
      <c r="F9" s="60">
        <v>34848720</v>
      </c>
      <c r="G9" s="60">
        <v>10466303</v>
      </c>
      <c r="H9" s="60"/>
      <c r="I9" s="60"/>
      <c r="J9" s="60">
        <v>10466303</v>
      </c>
      <c r="K9" s="60">
        <v>2967541</v>
      </c>
      <c r="L9" s="60">
        <v>4525180</v>
      </c>
      <c r="M9" s="60">
        <v>462495</v>
      </c>
      <c r="N9" s="60">
        <v>7955216</v>
      </c>
      <c r="O9" s="60"/>
      <c r="P9" s="60">
        <v>1043353</v>
      </c>
      <c r="Q9" s="60"/>
      <c r="R9" s="60">
        <v>1043353</v>
      </c>
      <c r="S9" s="60"/>
      <c r="T9" s="60">
        <v>3799321</v>
      </c>
      <c r="U9" s="60">
        <v>277540</v>
      </c>
      <c r="V9" s="60">
        <v>4076861</v>
      </c>
      <c r="W9" s="60">
        <v>23541733</v>
      </c>
      <c r="X9" s="60">
        <v>34848720</v>
      </c>
      <c r="Y9" s="60">
        <v>-11306987</v>
      </c>
      <c r="Z9" s="140">
        <v>-32.45</v>
      </c>
      <c r="AA9" s="155">
        <v>34848720</v>
      </c>
    </row>
    <row r="10" spans="1:27" ht="13.5">
      <c r="A10" s="291" t="s">
        <v>209</v>
      </c>
      <c r="B10" s="142"/>
      <c r="C10" s="62">
        <v>133827359</v>
      </c>
      <c r="D10" s="156"/>
      <c r="E10" s="60">
        <v>2000000</v>
      </c>
      <c r="F10" s="60">
        <v>2000000</v>
      </c>
      <c r="G10" s="60"/>
      <c r="H10" s="60"/>
      <c r="I10" s="60"/>
      <c r="J10" s="60"/>
      <c r="K10" s="60">
        <v>320825</v>
      </c>
      <c r="L10" s="60"/>
      <c r="M10" s="60"/>
      <c r="N10" s="60">
        <v>320825</v>
      </c>
      <c r="O10" s="60"/>
      <c r="P10" s="60"/>
      <c r="Q10" s="60"/>
      <c r="R10" s="60"/>
      <c r="S10" s="60"/>
      <c r="T10" s="60"/>
      <c r="U10" s="60"/>
      <c r="V10" s="60"/>
      <c r="W10" s="60">
        <v>320825</v>
      </c>
      <c r="X10" s="60">
        <v>2000000</v>
      </c>
      <c r="Y10" s="60">
        <v>-1679175</v>
      </c>
      <c r="Z10" s="140">
        <v>-83.96</v>
      </c>
      <c r="AA10" s="155">
        <v>2000000</v>
      </c>
    </row>
    <row r="11" spans="1:27" ht="13.5">
      <c r="A11" s="292" t="s">
        <v>210</v>
      </c>
      <c r="B11" s="142"/>
      <c r="C11" s="293">
        <f aca="true" t="shared" si="1" ref="C11:Y11">SUM(C6:C10)</f>
        <v>181342245</v>
      </c>
      <c r="D11" s="294">
        <f t="shared" si="1"/>
        <v>0</v>
      </c>
      <c r="E11" s="295">
        <f t="shared" si="1"/>
        <v>134039720</v>
      </c>
      <c r="F11" s="295">
        <f t="shared" si="1"/>
        <v>106430420</v>
      </c>
      <c r="G11" s="295">
        <f t="shared" si="1"/>
        <v>10466303</v>
      </c>
      <c r="H11" s="295">
        <f t="shared" si="1"/>
        <v>0</v>
      </c>
      <c r="I11" s="295">
        <f t="shared" si="1"/>
        <v>1558629</v>
      </c>
      <c r="J11" s="295">
        <f t="shared" si="1"/>
        <v>12024932</v>
      </c>
      <c r="K11" s="295">
        <f t="shared" si="1"/>
        <v>16997227</v>
      </c>
      <c r="L11" s="295">
        <f t="shared" si="1"/>
        <v>6849132</v>
      </c>
      <c r="M11" s="295">
        <f t="shared" si="1"/>
        <v>4080911</v>
      </c>
      <c r="N11" s="295">
        <f t="shared" si="1"/>
        <v>27927270</v>
      </c>
      <c r="O11" s="295">
        <f t="shared" si="1"/>
        <v>891865</v>
      </c>
      <c r="P11" s="295">
        <f t="shared" si="1"/>
        <v>4637018</v>
      </c>
      <c r="Q11" s="295">
        <f t="shared" si="1"/>
        <v>2657953</v>
      </c>
      <c r="R11" s="295">
        <f t="shared" si="1"/>
        <v>8186836</v>
      </c>
      <c r="S11" s="295">
        <f t="shared" si="1"/>
        <v>5882793</v>
      </c>
      <c r="T11" s="295">
        <f t="shared" si="1"/>
        <v>5779566</v>
      </c>
      <c r="U11" s="295">
        <f t="shared" si="1"/>
        <v>12595367</v>
      </c>
      <c r="V11" s="295">
        <f t="shared" si="1"/>
        <v>24257726</v>
      </c>
      <c r="W11" s="295">
        <f t="shared" si="1"/>
        <v>72396764</v>
      </c>
      <c r="X11" s="295">
        <f t="shared" si="1"/>
        <v>106430420</v>
      </c>
      <c r="Y11" s="295">
        <f t="shared" si="1"/>
        <v>-34033656</v>
      </c>
      <c r="Z11" s="296">
        <f>+IF(X11&lt;&gt;0,+(Y11/X11)*100,0)</f>
        <v>-31.977376392952316</v>
      </c>
      <c r="AA11" s="297">
        <f>SUM(AA6:AA10)</f>
        <v>106430420</v>
      </c>
    </row>
    <row r="12" spans="1:27" ht="13.5">
      <c r="A12" s="298" t="s">
        <v>211</v>
      </c>
      <c r="B12" s="136"/>
      <c r="C12" s="62"/>
      <c r="D12" s="156"/>
      <c r="E12" s="60">
        <v>18148000</v>
      </c>
      <c r="F12" s="60">
        <v>14206130</v>
      </c>
      <c r="G12" s="60"/>
      <c r="H12" s="60"/>
      <c r="I12" s="60"/>
      <c r="J12" s="60"/>
      <c r="K12" s="60"/>
      <c r="L12" s="60">
        <v>643928</v>
      </c>
      <c r="M12" s="60"/>
      <c r="N12" s="60">
        <v>643928</v>
      </c>
      <c r="O12" s="60"/>
      <c r="P12" s="60"/>
      <c r="Q12" s="60"/>
      <c r="R12" s="60"/>
      <c r="S12" s="60"/>
      <c r="T12" s="60"/>
      <c r="U12" s="60">
        <v>5763050</v>
      </c>
      <c r="V12" s="60">
        <v>5763050</v>
      </c>
      <c r="W12" s="60">
        <v>6406978</v>
      </c>
      <c r="X12" s="60">
        <v>14206130</v>
      </c>
      <c r="Y12" s="60">
        <v>-7799152</v>
      </c>
      <c r="Z12" s="140">
        <v>-54.9</v>
      </c>
      <c r="AA12" s="155">
        <v>14206130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6924909</v>
      </c>
      <c r="D15" s="156"/>
      <c r="E15" s="60">
        <v>31643900</v>
      </c>
      <c r="F15" s="60">
        <v>31081270</v>
      </c>
      <c r="G15" s="60"/>
      <c r="H15" s="60">
        <v>55144</v>
      </c>
      <c r="I15" s="60">
        <v>38450</v>
      </c>
      <c r="J15" s="60">
        <v>93594</v>
      </c>
      <c r="K15" s="60">
        <v>69298</v>
      </c>
      <c r="L15" s="60">
        <v>28068</v>
      </c>
      <c r="M15" s="60">
        <v>245010</v>
      </c>
      <c r="N15" s="60">
        <v>342376</v>
      </c>
      <c r="O15" s="60">
        <v>760757</v>
      </c>
      <c r="P15" s="60">
        <v>1414019</v>
      </c>
      <c r="Q15" s="60">
        <v>247914</v>
      </c>
      <c r="R15" s="60">
        <v>2422690</v>
      </c>
      <c r="S15" s="60">
        <v>33575</v>
      </c>
      <c r="T15" s="60">
        <v>2674345</v>
      </c>
      <c r="U15" s="60">
        <v>1897998</v>
      </c>
      <c r="V15" s="60">
        <v>4605918</v>
      </c>
      <c r="W15" s="60">
        <v>7464578</v>
      </c>
      <c r="X15" s="60">
        <v>31081270</v>
      </c>
      <c r="Y15" s="60">
        <v>-23616692</v>
      </c>
      <c r="Z15" s="140">
        <v>-75.98</v>
      </c>
      <c r="AA15" s="155">
        <v>31081270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2020000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>
        <v>2020000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2461368</v>
      </c>
      <c r="D36" s="156">
        <f t="shared" si="4"/>
        <v>0</v>
      </c>
      <c r="E36" s="60">
        <f t="shared" si="4"/>
        <v>37560000</v>
      </c>
      <c r="F36" s="60">
        <f t="shared" si="4"/>
        <v>28136700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2071624</v>
      </c>
      <c r="N36" s="60">
        <f t="shared" si="4"/>
        <v>2071624</v>
      </c>
      <c r="O36" s="60">
        <f t="shared" si="4"/>
        <v>772109</v>
      </c>
      <c r="P36" s="60">
        <f t="shared" si="4"/>
        <v>2008181</v>
      </c>
      <c r="Q36" s="60">
        <f t="shared" si="4"/>
        <v>1880603</v>
      </c>
      <c r="R36" s="60">
        <f t="shared" si="4"/>
        <v>4660893</v>
      </c>
      <c r="S36" s="60">
        <f t="shared" si="4"/>
        <v>1973258</v>
      </c>
      <c r="T36" s="60">
        <f t="shared" si="4"/>
        <v>1810330</v>
      </c>
      <c r="U36" s="60">
        <f t="shared" si="4"/>
        <v>11404841</v>
      </c>
      <c r="V36" s="60">
        <f t="shared" si="4"/>
        <v>15188429</v>
      </c>
      <c r="W36" s="60">
        <f t="shared" si="4"/>
        <v>21920946</v>
      </c>
      <c r="X36" s="60">
        <f t="shared" si="4"/>
        <v>28136700</v>
      </c>
      <c r="Y36" s="60">
        <f t="shared" si="4"/>
        <v>-6215754</v>
      </c>
      <c r="Z36" s="140">
        <f aca="true" t="shared" si="5" ref="Z36:Z49">+IF(X36&lt;&gt;0,+(Y36/X36)*100,0)</f>
        <v>-22.091268698887927</v>
      </c>
      <c r="AA36" s="155">
        <f>AA6+AA21</f>
        <v>28136700</v>
      </c>
    </row>
    <row r="37" spans="1:27" ht="13.5">
      <c r="A37" s="291" t="s">
        <v>206</v>
      </c>
      <c r="B37" s="142"/>
      <c r="C37" s="62">
        <f t="shared" si="4"/>
        <v>7036749</v>
      </c>
      <c r="D37" s="156">
        <f t="shared" si="4"/>
        <v>0</v>
      </c>
      <c r="E37" s="60">
        <f t="shared" si="4"/>
        <v>53419000</v>
      </c>
      <c r="F37" s="60">
        <f t="shared" si="4"/>
        <v>35880000</v>
      </c>
      <c r="G37" s="60">
        <f t="shared" si="4"/>
        <v>0</v>
      </c>
      <c r="H37" s="60">
        <f t="shared" si="4"/>
        <v>0</v>
      </c>
      <c r="I37" s="60">
        <f t="shared" si="4"/>
        <v>794629</v>
      </c>
      <c r="J37" s="60">
        <f t="shared" si="4"/>
        <v>794629</v>
      </c>
      <c r="K37" s="60">
        <f t="shared" si="4"/>
        <v>13708861</v>
      </c>
      <c r="L37" s="60">
        <f t="shared" si="4"/>
        <v>1861457</v>
      </c>
      <c r="M37" s="60">
        <f t="shared" si="4"/>
        <v>480707</v>
      </c>
      <c r="N37" s="60">
        <f t="shared" si="4"/>
        <v>16051025</v>
      </c>
      <c r="O37" s="60">
        <f t="shared" si="4"/>
        <v>119756</v>
      </c>
      <c r="P37" s="60">
        <f t="shared" si="4"/>
        <v>1585484</v>
      </c>
      <c r="Q37" s="60">
        <f t="shared" si="4"/>
        <v>0</v>
      </c>
      <c r="R37" s="60">
        <f t="shared" si="4"/>
        <v>1705240</v>
      </c>
      <c r="S37" s="60">
        <f t="shared" si="4"/>
        <v>3909535</v>
      </c>
      <c r="T37" s="60">
        <f t="shared" si="4"/>
        <v>169915</v>
      </c>
      <c r="U37" s="60">
        <f t="shared" si="4"/>
        <v>912986</v>
      </c>
      <c r="V37" s="60">
        <f t="shared" si="4"/>
        <v>4992436</v>
      </c>
      <c r="W37" s="60">
        <f t="shared" si="4"/>
        <v>23543330</v>
      </c>
      <c r="X37" s="60">
        <f t="shared" si="4"/>
        <v>35880000</v>
      </c>
      <c r="Y37" s="60">
        <f t="shared" si="4"/>
        <v>-12336670</v>
      </c>
      <c r="Z37" s="140">
        <f t="shared" si="5"/>
        <v>-34.38313823857302</v>
      </c>
      <c r="AA37" s="155">
        <f>AA7+AA22</f>
        <v>35880000</v>
      </c>
    </row>
    <row r="38" spans="1:27" ht="13.5">
      <c r="A38" s="291" t="s">
        <v>207</v>
      </c>
      <c r="B38" s="142"/>
      <c r="C38" s="62">
        <f t="shared" si="4"/>
        <v>5254184</v>
      </c>
      <c r="D38" s="156">
        <f t="shared" si="4"/>
        <v>0</v>
      </c>
      <c r="E38" s="60">
        <f t="shared" si="4"/>
        <v>5825000</v>
      </c>
      <c r="F38" s="60">
        <f t="shared" si="4"/>
        <v>5565000</v>
      </c>
      <c r="G38" s="60">
        <f t="shared" si="4"/>
        <v>0</v>
      </c>
      <c r="H38" s="60">
        <f t="shared" si="4"/>
        <v>0</v>
      </c>
      <c r="I38" s="60">
        <f t="shared" si="4"/>
        <v>764000</v>
      </c>
      <c r="J38" s="60">
        <f t="shared" si="4"/>
        <v>764000</v>
      </c>
      <c r="K38" s="60">
        <f t="shared" si="4"/>
        <v>0</v>
      </c>
      <c r="L38" s="60">
        <f t="shared" si="4"/>
        <v>462495</v>
      </c>
      <c r="M38" s="60">
        <f t="shared" si="4"/>
        <v>1066085</v>
      </c>
      <c r="N38" s="60">
        <f t="shared" si="4"/>
        <v>1528580</v>
      </c>
      <c r="O38" s="60">
        <f t="shared" si="4"/>
        <v>0</v>
      </c>
      <c r="P38" s="60">
        <f t="shared" si="4"/>
        <v>0</v>
      </c>
      <c r="Q38" s="60">
        <f t="shared" si="4"/>
        <v>777350</v>
      </c>
      <c r="R38" s="60">
        <f t="shared" si="4"/>
        <v>777350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3069930</v>
      </c>
      <c r="X38" s="60">
        <f t="shared" si="4"/>
        <v>5565000</v>
      </c>
      <c r="Y38" s="60">
        <f t="shared" si="4"/>
        <v>-2495070</v>
      </c>
      <c r="Z38" s="140">
        <f t="shared" si="5"/>
        <v>-44.83504043126685</v>
      </c>
      <c r="AA38" s="155">
        <f>AA8+AA23</f>
        <v>5565000</v>
      </c>
    </row>
    <row r="39" spans="1:27" ht="13.5">
      <c r="A39" s="291" t="s">
        <v>208</v>
      </c>
      <c r="B39" s="142"/>
      <c r="C39" s="62">
        <f t="shared" si="4"/>
        <v>32762585</v>
      </c>
      <c r="D39" s="156">
        <f t="shared" si="4"/>
        <v>0</v>
      </c>
      <c r="E39" s="60">
        <f t="shared" si="4"/>
        <v>35235720</v>
      </c>
      <c r="F39" s="60">
        <f t="shared" si="4"/>
        <v>34848720</v>
      </c>
      <c r="G39" s="60">
        <f t="shared" si="4"/>
        <v>10466303</v>
      </c>
      <c r="H39" s="60">
        <f t="shared" si="4"/>
        <v>0</v>
      </c>
      <c r="I39" s="60">
        <f t="shared" si="4"/>
        <v>0</v>
      </c>
      <c r="J39" s="60">
        <f t="shared" si="4"/>
        <v>10466303</v>
      </c>
      <c r="K39" s="60">
        <f t="shared" si="4"/>
        <v>2967541</v>
      </c>
      <c r="L39" s="60">
        <f t="shared" si="4"/>
        <v>4525180</v>
      </c>
      <c r="M39" s="60">
        <f t="shared" si="4"/>
        <v>462495</v>
      </c>
      <c r="N39" s="60">
        <f t="shared" si="4"/>
        <v>7955216</v>
      </c>
      <c r="O39" s="60">
        <f t="shared" si="4"/>
        <v>0</v>
      </c>
      <c r="P39" s="60">
        <f t="shared" si="4"/>
        <v>1043353</v>
      </c>
      <c r="Q39" s="60">
        <f t="shared" si="4"/>
        <v>0</v>
      </c>
      <c r="R39" s="60">
        <f t="shared" si="4"/>
        <v>1043353</v>
      </c>
      <c r="S39" s="60">
        <f t="shared" si="4"/>
        <v>0</v>
      </c>
      <c r="T39" s="60">
        <f t="shared" si="4"/>
        <v>3799321</v>
      </c>
      <c r="U39" s="60">
        <f t="shared" si="4"/>
        <v>277540</v>
      </c>
      <c r="V39" s="60">
        <f t="shared" si="4"/>
        <v>4076861</v>
      </c>
      <c r="W39" s="60">
        <f t="shared" si="4"/>
        <v>23541733</v>
      </c>
      <c r="X39" s="60">
        <f t="shared" si="4"/>
        <v>34848720</v>
      </c>
      <c r="Y39" s="60">
        <f t="shared" si="4"/>
        <v>-11306987</v>
      </c>
      <c r="Z39" s="140">
        <f t="shared" si="5"/>
        <v>-32.44591766928599</v>
      </c>
      <c r="AA39" s="155">
        <f>AA9+AA24</f>
        <v>34848720</v>
      </c>
    </row>
    <row r="40" spans="1:27" ht="13.5">
      <c r="A40" s="291" t="s">
        <v>209</v>
      </c>
      <c r="B40" s="142"/>
      <c r="C40" s="62">
        <f t="shared" si="4"/>
        <v>133827359</v>
      </c>
      <c r="D40" s="156">
        <f t="shared" si="4"/>
        <v>0</v>
      </c>
      <c r="E40" s="60">
        <f t="shared" si="4"/>
        <v>2000000</v>
      </c>
      <c r="F40" s="60">
        <f t="shared" si="4"/>
        <v>2000000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320825</v>
      </c>
      <c r="L40" s="60">
        <f t="shared" si="4"/>
        <v>0</v>
      </c>
      <c r="M40" s="60">
        <f t="shared" si="4"/>
        <v>0</v>
      </c>
      <c r="N40" s="60">
        <f t="shared" si="4"/>
        <v>320825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320825</v>
      </c>
      <c r="X40" s="60">
        <f t="shared" si="4"/>
        <v>2000000</v>
      </c>
      <c r="Y40" s="60">
        <f t="shared" si="4"/>
        <v>-1679175</v>
      </c>
      <c r="Z40" s="140">
        <f t="shared" si="5"/>
        <v>-83.95875000000001</v>
      </c>
      <c r="AA40" s="155">
        <f>AA10+AA25</f>
        <v>2000000</v>
      </c>
    </row>
    <row r="41" spans="1:27" ht="13.5">
      <c r="A41" s="292" t="s">
        <v>210</v>
      </c>
      <c r="B41" s="142"/>
      <c r="C41" s="293">
        <f aca="true" t="shared" si="6" ref="C41:Y41">SUM(C36:C40)</f>
        <v>181342245</v>
      </c>
      <c r="D41" s="294">
        <f t="shared" si="6"/>
        <v>0</v>
      </c>
      <c r="E41" s="295">
        <f t="shared" si="6"/>
        <v>134039720</v>
      </c>
      <c r="F41" s="295">
        <f t="shared" si="6"/>
        <v>106430420</v>
      </c>
      <c r="G41" s="295">
        <f t="shared" si="6"/>
        <v>10466303</v>
      </c>
      <c r="H41" s="295">
        <f t="shared" si="6"/>
        <v>0</v>
      </c>
      <c r="I41" s="295">
        <f t="shared" si="6"/>
        <v>1558629</v>
      </c>
      <c r="J41" s="295">
        <f t="shared" si="6"/>
        <v>12024932</v>
      </c>
      <c r="K41" s="295">
        <f t="shared" si="6"/>
        <v>16997227</v>
      </c>
      <c r="L41" s="295">
        <f t="shared" si="6"/>
        <v>6849132</v>
      </c>
      <c r="M41" s="295">
        <f t="shared" si="6"/>
        <v>4080911</v>
      </c>
      <c r="N41" s="295">
        <f t="shared" si="6"/>
        <v>27927270</v>
      </c>
      <c r="O41" s="295">
        <f t="shared" si="6"/>
        <v>891865</v>
      </c>
      <c r="P41" s="295">
        <f t="shared" si="6"/>
        <v>4637018</v>
      </c>
      <c r="Q41" s="295">
        <f t="shared" si="6"/>
        <v>2657953</v>
      </c>
      <c r="R41" s="295">
        <f t="shared" si="6"/>
        <v>8186836</v>
      </c>
      <c r="S41" s="295">
        <f t="shared" si="6"/>
        <v>5882793</v>
      </c>
      <c r="T41" s="295">
        <f t="shared" si="6"/>
        <v>5779566</v>
      </c>
      <c r="U41" s="295">
        <f t="shared" si="6"/>
        <v>12595367</v>
      </c>
      <c r="V41" s="295">
        <f t="shared" si="6"/>
        <v>24257726</v>
      </c>
      <c r="W41" s="295">
        <f t="shared" si="6"/>
        <v>72396764</v>
      </c>
      <c r="X41" s="295">
        <f t="shared" si="6"/>
        <v>106430420</v>
      </c>
      <c r="Y41" s="295">
        <f t="shared" si="6"/>
        <v>-34033656</v>
      </c>
      <c r="Z41" s="296">
        <f t="shared" si="5"/>
        <v>-31.977376392952316</v>
      </c>
      <c r="AA41" s="297">
        <f>SUM(AA36:AA40)</f>
        <v>106430420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18148000</v>
      </c>
      <c r="F42" s="54">
        <f t="shared" si="7"/>
        <v>14206130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643928</v>
      </c>
      <c r="M42" s="54">
        <f t="shared" si="7"/>
        <v>0</v>
      </c>
      <c r="N42" s="54">
        <f t="shared" si="7"/>
        <v>643928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5763050</v>
      </c>
      <c r="V42" s="54">
        <f t="shared" si="7"/>
        <v>5763050</v>
      </c>
      <c r="W42" s="54">
        <f t="shared" si="7"/>
        <v>6406978</v>
      </c>
      <c r="X42" s="54">
        <f t="shared" si="7"/>
        <v>14206130</v>
      </c>
      <c r="Y42" s="54">
        <f t="shared" si="7"/>
        <v>-7799152</v>
      </c>
      <c r="Z42" s="184">
        <f t="shared" si="5"/>
        <v>-54.899905885698644</v>
      </c>
      <c r="AA42" s="130">
        <f aca="true" t="shared" si="8" ref="AA42:AA48">AA12+AA27</f>
        <v>14206130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6924909</v>
      </c>
      <c r="D45" s="129">
        <f t="shared" si="7"/>
        <v>0</v>
      </c>
      <c r="E45" s="54">
        <f t="shared" si="7"/>
        <v>33663900</v>
      </c>
      <c r="F45" s="54">
        <f t="shared" si="7"/>
        <v>31081270</v>
      </c>
      <c r="G45" s="54">
        <f t="shared" si="7"/>
        <v>0</v>
      </c>
      <c r="H45" s="54">
        <f t="shared" si="7"/>
        <v>55144</v>
      </c>
      <c r="I45" s="54">
        <f t="shared" si="7"/>
        <v>38450</v>
      </c>
      <c r="J45" s="54">
        <f t="shared" si="7"/>
        <v>93594</v>
      </c>
      <c r="K45" s="54">
        <f t="shared" si="7"/>
        <v>69298</v>
      </c>
      <c r="L45" s="54">
        <f t="shared" si="7"/>
        <v>28068</v>
      </c>
      <c r="M45" s="54">
        <f t="shared" si="7"/>
        <v>245010</v>
      </c>
      <c r="N45" s="54">
        <f t="shared" si="7"/>
        <v>342376</v>
      </c>
      <c r="O45" s="54">
        <f t="shared" si="7"/>
        <v>760757</v>
      </c>
      <c r="P45" s="54">
        <f t="shared" si="7"/>
        <v>1414019</v>
      </c>
      <c r="Q45" s="54">
        <f t="shared" si="7"/>
        <v>247914</v>
      </c>
      <c r="R45" s="54">
        <f t="shared" si="7"/>
        <v>2422690</v>
      </c>
      <c r="S45" s="54">
        <f t="shared" si="7"/>
        <v>33575</v>
      </c>
      <c r="T45" s="54">
        <f t="shared" si="7"/>
        <v>2674345</v>
      </c>
      <c r="U45" s="54">
        <f t="shared" si="7"/>
        <v>1897998</v>
      </c>
      <c r="V45" s="54">
        <f t="shared" si="7"/>
        <v>4605918</v>
      </c>
      <c r="W45" s="54">
        <f t="shared" si="7"/>
        <v>7464578</v>
      </c>
      <c r="X45" s="54">
        <f t="shared" si="7"/>
        <v>31081270</v>
      </c>
      <c r="Y45" s="54">
        <f t="shared" si="7"/>
        <v>-23616692</v>
      </c>
      <c r="Z45" s="184">
        <f t="shared" si="5"/>
        <v>-75.98367762964641</v>
      </c>
      <c r="AA45" s="130">
        <f t="shared" si="8"/>
        <v>31081270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188267154</v>
      </c>
      <c r="D49" s="218">
        <f t="shared" si="9"/>
        <v>0</v>
      </c>
      <c r="E49" s="220">
        <f t="shared" si="9"/>
        <v>185851620</v>
      </c>
      <c r="F49" s="220">
        <f t="shared" si="9"/>
        <v>151717820</v>
      </c>
      <c r="G49" s="220">
        <f t="shared" si="9"/>
        <v>10466303</v>
      </c>
      <c r="H49" s="220">
        <f t="shared" si="9"/>
        <v>55144</v>
      </c>
      <c r="I49" s="220">
        <f t="shared" si="9"/>
        <v>1597079</v>
      </c>
      <c r="J49" s="220">
        <f t="shared" si="9"/>
        <v>12118526</v>
      </c>
      <c r="K49" s="220">
        <f t="shared" si="9"/>
        <v>17066525</v>
      </c>
      <c r="L49" s="220">
        <f t="shared" si="9"/>
        <v>7521128</v>
      </c>
      <c r="M49" s="220">
        <f t="shared" si="9"/>
        <v>4325921</v>
      </c>
      <c r="N49" s="220">
        <f t="shared" si="9"/>
        <v>28913574</v>
      </c>
      <c r="O49" s="220">
        <f t="shared" si="9"/>
        <v>1652622</v>
      </c>
      <c r="P49" s="220">
        <f t="shared" si="9"/>
        <v>6051037</v>
      </c>
      <c r="Q49" s="220">
        <f t="shared" si="9"/>
        <v>2905867</v>
      </c>
      <c r="R49" s="220">
        <f t="shared" si="9"/>
        <v>10609526</v>
      </c>
      <c r="S49" s="220">
        <f t="shared" si="9"/>
        <v>5916368</v>
      </c>
      <c r="T49" s="220">
        <f t="shared" si="9"/>
        <v>8453911</v>
      </c>
      <c r="U49" s="220">
        <f t="shared" si="9"/>
        <v>20256415</v>
      </c>
      <c r="V49" s="220">
        <f t="shared" si="9"/>
        <v>34626694</v>
      </c>
      <c r="W49" s="220">
        <f t="shared" si="9"/>
        <v>86268320</v>
      </c>
      <c r="X49" s="220">
        <f t="shared" si="9"/>
        <v>151717820</v>
      </c>
      <c r="Y49" s="220">
        <f t="shared" si="9"/>
        <v>-65449500</v>
      </c>
      <c r="Z49" s="221">
        <f t="shared" si="5"/>
        <v>-43.13896680034026</v>
      </c>
      <c r="AA49" s="222">
        <f>SUM(AA41:AA48)</f>
        <v>151717820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25693030</v>
      </c>
      <c r="D51" s="129">
        <f t="shared" si="10"/>
        <v>0</v>
      </c>
      <c r="E51" s="54">
        <f t="shared" si="10"/>
        <v>85673030</v>
      </c>
      <c r="F51" s="54">
        <f t="shared" si="10"/>
        <v>33790610</v>
      </c>
      <c r="G51" s="54">
        <f t="shared" si="10"/>
        <v>24785</v>
      </c>
      <c r="H51" s="54">
        <f t="shared" si="10"/>
        <v>619595</v>
      </c>
      <c r="I51" s="54">
        <f t="shared" si="10"/>
        <v>1423098</v>
      </c>
      <c r="J51" s="54">
        <f t="shared" si="10"/>
        <v>2067478</v>
      </c>
      <c r="K51" s="54">
        <f t="shared" si="10"/>
        <v>1025437</v>
      </c>
      <c r="L51" s="54">
        <f t="shared" si="10"/>
        <v>1030269</v>
      </c>
      <c r="M51" s="54">
        <f t="shared" si="10"/>
        <v>746625</v>
      </c>
      <c r="N51" s="54">
        <f t="shared" si="10"/>
        <v>2802331</v>
      </c>
      <c r="O51" s="54">
        <f t="shared" si="10"/>
        <v>2017328</v>
      </c>
      <c r="P51" s="54">
        <f t="shared" si="10"/>
        <v>1845320</v>
      </c>
      <c r="Q51" s="54">
        <f t="shared" si="10"/>
        <v>447571</v>
      </c>
      <c r="R51" s="54">
        <f t="shared" si="10"/>
        <v>4310219</v>
      </c>
      <c r="S51" s="54">
        <f t="shared" si="10"/>
        <v>1353095</v>
      </c>
      <c r="T51" s="54">
        <f t="shared" si="10"/>
        <v>1729236</v>
      </c>
      <c r="U51" s="54">
        <f t="shared" si="10"/>
        <v>3839926</v>
      </c>
      <c r="V51" s="54">
        <f t="shared" si="10"/>
        <v>6922257</v>
      </c>
      <c r="W51" s="54">
        <f t="shared" si="10"/>
        <v>16102285</v>
      </c>
      <c r="X51" s="54">
        <f t="shared" si="10"/>
        <v>33790610</v>
      </c>
      <c r="Y51" s="54">
        <f t="shared" si="10"/>
        <v>-17688325</v>
      </c>
      <c r="Z51" s="184">
        <f>+IF(X51&lt;&gt;0,+(Y51/X51)*100,0)</f>
        <v>-52.34686500184519</v>
      </c>
      <c r="AA51" s="130">
        <f>SUM(AA57:AA61)</f>
        <v>33790610</v>
      </c>
    </row>
    <row r="52" spans="1:27" ht="13.5">
      <c r="A52" s="310" t="s">
        <v>205</v>
      </c>
      <c r="B52" s="142"/>
      <c r="C52" s="62">
        <v>4464618</v>
      </c>
      <c r="D52" s="156"/>
      <c r="E52" s="60">
        <v>27748420</v>
      </c>
      <c r="F52" s="60">
        <v>16202420</v>
      </c>
      <c r="G52" s="60">
        <v>857</v>
      </c>
      <c r="H52" s="60">
        <v>341470</v>
      </c>
      <c r="I52" s="60">
        <v>983524</v>
      </c>
      <c r="J52" s="60">
        <v>1325851</v>
      </c>
      <c r="K52" s="60">
        <v>290951</v>
      </c>
      <c r="L52" s="60">
        <v>209868</v>
      </c>
      <c r="M52" s="60">
        <v>185550</v>
      </c>
      <c r="N52" s="60">
        <v>686369</v>
      </c>
      <c r="O52" s="60">
        <v>939205</v>
      </c>
      <c r="P52" s="60">
        <v>855205</v>
      </c>
      <c r="Q52" s="60">
        <v>129709</v>
      </c>
      <c r="R52" s="60">
        <v>1924119</v>
      </c>
      <c r="S52" s="60">
        <v>477893</v>
      </c>
      <c r="T52" s="60">
        <v>217600</v>
      </c>
      <c r="U52" s="60">
        <v>956725</v>
      </c>
      <c r="V52" s="60">
        <v>1652218</v>
      </c>
      <c r="W52" s="60">
        <v>5588557</v>
      </c>
      <c r="X52" s="60">
        <v>16202420</v>
      </c>
      <c r="Y52" s="60">
        <v>-10613863</v>
      </c>
      <c r="Z52" s="140">
        <v>-65.51</v>
      </c>
      <c r="AA52" s="155">
        <v>16202420</v>
      </c>
    </row>
    <row r="53" spans="1:27" ht="13.5">
      <c r="A53" s="310" t="s">
        <v>206</v>
      </c>
      <c r="B53" s="142"/>
      <c r="C53" s="62">
        <v>1156097</v>
      </c>
      <c r="D53" s="156"/>
      <c r="E53" s="60">
        <v>16698460</v>
      </c>
      <c r="F53" s="60">
        <v>3561960</v>
      </c>
      <c r="G53" s="60">
        <v>443</v>
      </c>
      <c r="H53" s="60">
        <v>100800</v>
      </c>
      <c r="I53" s="60">
        <v>7870</v>
      </c>
      <c r="J53" s="60">
        <v>109113</v>
      </c>
      <c r="K53" s="60">
        <v>26792</v>
      </c>
      <c r="L53" s="60">
        <v>246416</v>
      </c>
      <c r="M53" s="60">
        <v>328772</v>
      </c>
      <c r="N53" s="60">
        <v>601980</v>
      </c>
      <c r="O53" s="60">
        <v>279912</v>
      </c>
      <c r="P53" s="60">
        <v>689045</v>
      </c>
      <c r="Q53" s="60">
        <v>162229</v>
      </c>
      <c r="R53" s="60">
        <v>1131186</v>
      </c>
      <c r="S53" s="60">
        <v>125839</v>
      </c>
      <c r="T53" s="60">
        <v>197204</v>
      </c>
      <c r="U53" s="60">
        <v>526637</v>
      </c>
      <c r="V53" s="60">
        <v>849680</v>
      </c>
      <c r="W53" s="60">
        <v>2691959</v>
      </c>
      <c r="X53" s="60">
        <v>3561960</v>
      </c>
      <c r="Y53" s="60">
        <v>-870001</v>
      </c>
      <c r="Z53" s="140">
        <v>-24.42</v>
      </c>
      <c r="AA53" s="155">
        <v>3561960</v>
      </c>
    </row>
    <row r="54" spans="1:27" ht="13.5">
      <c r="A54" s="310" t="s">
        <v>207</v>
      </c>
      <c r="B54" s="142"/>
      <c r="C54" s="62">
        <v>5407648</v>
      </c>
      <c r="D54" s="156"/>
      <c r="E54" s="60">
        <v>14216700</v>
      </c>
      <c r="F54" s="60">
        <v>2467700</v>
      </c>
      <c r="G54" s="60">
        <v>6948</v>
      </c>
      <c r="H54" s="60"/>
      <c r="I54" s="60">
        <v>6069</v>
      </c>
      <c r="J54" s="60">
        <v>13017</v>
      </c>
      <c r="K54" s="60"/>
      <c r="L54" s="60">
        <v>141001</v>
      </c>
      <c r="M54" s="60"/>
      <c r="N54" s="60">
        <v>141001</v>
      </c>
      <c r="O54" s="60">
        <v>236674</v>
      </c>
      <c r="P54" s="60"/>
      <c r="Q54" s="60"/>
      <c r="R54" s="60">
        <v>236674</v>
      </c>
      <c r="S54" s="60">
        <v>253613</v>
      </c>
      <c r="T54" s="60">
        <v>464578</v>
      </c>
      <c r="U54" s="60">
        <v>1159687</v>
      </c>
      <c r="V54" s="60">
        <v>1877878</v>
      </c>
      <c r="W54" s="60">
        <v>2268570</v>
      </c>
      <c r="X54" s="60">
        <v>2467700</v>
      </c>
      <c r="Y54" s="60">
        <v>-199130</v>
      </c>
      <c r="Z54" s="140">
        <v>-8.07</v>
      </c>
      <c r="AA54" s="155">
        <v>2467700</v>
      </c>
    </row>
    <row r="55" spans="1:27" ht="13.5">
      <c r="A55" s="310" t="s">
        <v>208</v>
      </c>
      <c r="B55" s="142"/>
      <c r="C55" s="62">
        <v>10906630</v>
      </c>
      <c r="D55" s="156"/>
      <c r="E55" s="60">
        <v>11369000</v>
      </c>
      <c r="F55" s="60">
        <v>2559950</v>
      </c>
      <c r="G55" s="60"/>
      <c r="H55" s="60">
        <v>42999</v>
      </c>
      <c r="I55" s="60">
        <v>251764</v>
      </c>
      <c r="J55" s="60">
        <v>294763</v>
      </c>
      <c r="K55" s="60">
        <v>48268</v>
      </c>
      <c r="L55" s="60">
        <v>57976</v>
      </c>
      <c r="M55" s="60">
        <v>202025</v>
      </c>
      <c r="N55" s="60">
        <v>308269</v>
      </c>
      <c r="O55" s="60">
        <v>270125</v>
      </c>
      <c r="P55" s="60">
        <v>48268</v>
      </c>
      <c r="Q55" s="60">
        <v>96536</v>
      </c>
      <c r="R55" s="60">
        <v>414929</v>
      </c>
      <c r="S55" s="60">
        <v>137963</v>
      </c>
      <c r="T55" s="60">
        <v>648096</v>
      </c>
      <c r="U55" s="60">
        <v>632253</v>
      </c>
      <c r="V55" s="60">
        <v>1418312</v>
      </c>
      <c r="W55" s="60">
        <v>2436273</v>
      </c>
      <c r="X55" s="60">
        <v>2559950</v>
      </c>
      <c r="Y55" s="60">
        <v>-123677</v>
      </c>
      <c r="Z55" s="140">
        <v>-4.83</v>
      </c>
      <c r="AA55" s="155">
        <v>2559950</v>
      </c>
    </row>
    <row r="56" spans="1:27" ht="13.5">
      <c r="A56" s="310" t="s">
        <v>209</v>
      </c>
      <c r="B56" s="142"/>
      <c r="C56" s="62"/>
      <c r="D56" s="156"/>
      <c r="E56" s="60">
        <v>5695120</v>
      </c>
      <c r="F56" s="60">
        <v>845500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845500</v>
      </c>
      <c r="Y56" s="60">
        <v>-845500</v>
      </c>
      <c r="Z56" s="140">
        <v>-100</v>
      </c>
      <c r="AA56" s="155">
        <v>845500</v>
      </c>
    </row>
    <row r="57" spans="1:27" ht="13.5">
      <c r="A57" s="138" t="s">
        <v>210</v>
      </c>
      <c r="B57" s="142"/>
      <c r="C57" s="293">
        <f aca="true" t="shared" si="11" ref="C57:Y57">SUM(C52:C56)</f>
        <v>21934993</v>
      </c>
      <c r="D57" s="294">
        <f t="shared" si="11"/>
        <v>0</v>
      </c>
      <c r="E57" s="295">
        <f t="shared" si="11"/>
        <v>75727700</v>
      </c>
      <c r="F57" s="295">
        <f t="shared" si="11"/>
        <v>25637530</v>
      </c>
      <c r="G57" s="295">
        <f t="shared" si="11"/>
        <v>8248</v>
      </c>
      <c r="H57" s="295">
        <f t="shared" si="11"/>
        <v>485269</v>
      </c>
      <c r="I57" s="295">
        <f t="shared" si="11"/>
        <v>1249227</v>
      </c>
      <c r="J57" s="295">
        <f t="shared" si="11"/>
        <v>1742744</v>
      </c>
      <c r="K57" s="295">
        <f t="shared" si="11"/>
        <v>366011</v>
      </c>
      <c r="L57" s="295">
        <f t="shared" si="11"/>
        <v>655261</v>
      </c>
      <c r="M57" s="295">
        <f t="shared" si="11"/>
        <v>716347</v>
      </c>
      <c r="N57" s="295">
        <f t="shared" si="11"/>
        <v>1737619</v>
      </c>
      <c r="O57" s="295">
        <f t="shared" si="11"/>
        <v>1725916</v>
      </c>
      <c r="P57" s="295">
        <f t="shared" si="11"/>
        <v>1592518</v>
      </c>
      <c r="Q57" s="295">
        <f t="shared" si="11"/>
        <v>388474</v>
      </c>
      <c r="R57" s="295">
        <f t="shared" si="11"/>
        <v>3706908</v>
      </c>
      <c r="S57" s="295">
        <f t="shared" si="11"/>
        <v>995308</v>
      </c>
      <c r="T57" s="295">
        <f t="shared" si="11"/>
        <v>1527478</v>
      </c>
      <c r="U57" s="295">
        <f t="shared" si="11"/>
        <v>3275302</v>
      </c>
      <c r="V57" s="295">
        <f t="shared" si="11"/>
        <v>5798088</v>
      </c>
      <c r="W57" s="295">
        <f t="shared" si="11"/>
        <v>12985359</v>
      </c>
      <c r="X57" s="295">
        <f t="shared" si="11"/>
        <v>25637530</v>
      </c>
      <c r="Y57" s="295">
        <f t="shared" si="11"/>
        <v>-12652171</v>
      </c>
      <c r="Z57" s="296">
        <f>+IF(X57&lt;&gt;0,+(Y57/X57)*100,0)</f>
        <v>-49.35019481205873</v>
      </c>
      <c r="AA57" s="297">
        <f>SUM(AA52:AA56)</f>
        <v>25637530</v>
      </c>
    </row>
    <row r="58" spans="1:27" ht="13.5">
      <c r="A58" s="311" t="s">
        <v>211</v>
      </c>
      <c r="B58" s="136"/>
      <c r="C58" s="62">
        <v>96929</v>
      </c>
      <c r="D58" s="156"/>
      <c r="E58" s="60">
        <v>669060</v>
      </c>
      <c r="F58" s="60">
        <v>384410</v>
      </c>
      <c r="G58" s="60"/>
      <c r="H58" s="60"/>
      <c r="I58" s="60"/>
      <c r="J58" s="60"/>
      <c r="K58" s="60">
        <v>-105</v>
      </c>
      <c r="L58" s="60">
        <v>30447</v>
      </c>
      <c r="M58" s="60">
        <v>750</v>
      </c>
      <c r="N58" s="60">
        <v>31092</v>
      </c>
      <c r="O58" s="60">
        <v>9155</v>
      </c>
      <c r="P58" s="60"/>
      <c r="Q58" s="60"/>
      <c r="R58" s="60">
        <v>9155</v>
      </c>
      <c r="S58" s="60">
        <v>63993</v>
      </c>
      <c r="T58" s="60">
        <v>1955</v>
      </c>
      <c r="U58" s="60">
        <v>-4140</v>
      </c>
      <c r="V58" s="60">
        <v>61808</v>
      </c>
      <c r="W58" s="60">
        <v>102055</v>
      </c>
      <c r="X58" s="60">
        <v>384410</v>
      </c>
      <c r="Y58" s="60">
        <v>-282355</v>
      </c>
      <c r="Z58" s="140">
        <v>-73.45</v>
      </c>
      <c r="AA58" s="155">
        <v>384410</v>
      </c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>
        <v>3661108</v>
      </c>
      <c r="D61" s="156"/>
      <c r="E61" s="60">
        <v>9276270</v>
      </c>
      <c r="F61" s="60">
        <v>7768670</v>
      </c>
      <c r="G61" s="60">
        <v>16537</v>
      </c>
      <c r="H61" s="60">
        <v>134326</v>
      </c>
      <c r="I61" s="60">
        <v>173871</v>
      </c>
      <c r="J61" s="60">
        <v>324734</v>
      </c>
      <c r="K61" s="60">
        <v>659531</v>
      </c>
      <c r="L61" s="60">
        <v>344561</v>
      </c>
      <c r="M61" s="60">
        <v>29528</v>
      </c>
      <c r="N61" s="60">
        <v>1033620</v>
      </c>
      <c r="O61" s="60">
        <v>282257</v>
      </c>
      <c r="P61" s="60">
        <v>252802</v>
      </c>
      <c r="Q61" s="60">
        <v>59097</v>
      </c>
      <c r="R61" s="60">
        <v>594156</v>
      </c>
      <c r="S61" s="60">
        <v>293794</v>
      </c>
      <c r="T61" s="60">
        <v>199803</v>
      </c>
      <c r="U61" s="60">
        <v>568764</v>
      </c>
      <c r="V61" s="60">
        <v>1062361</v>
      </c>
      <c r="W61" s="60">
        <v>3014871</v>
      </c>
      <c r="X61" s="60">
        <v>7768670</v>
      </c>
      <c r="Y61" s="60">
        <v>-4753799</v>
      </c>
      <c r="Z61" s="140">
        <v>-61.19</v>
      </c>
      <c r="AA61" s="155">
        <v>7768670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>
        <v>33431000</v>
      </c>
      <c r="D65" s="156"/>
      <c r="E65" s="60">
        <v>52135000</v>
      </c>
      <c r="F65" s="60">
        <v>53735000</v>
      </c>
      <c r="G65" s="60">
        <v>4269876</v>
      </c>
      <c r="H65" s="60">
        <v>4333575</v>
      </c>
      <c r="I65" s="60">
        <v>5174063</v>
      </c>
      <c r="J65" s="60">
        <v>13777514</v>
      </c>
      <c r="K65" s="60">
        <v>4533667</v>
      </c>
      <c r="L65" s="60">
        <v>4743815</v>
      </c>
      <c r="M65" s="60">
        <v>5019882</v>
      </c>
      <c r="N65" s="60">
        <v>14297364</v>
      </c>
      <c r="O65" s="60">
        <v>4655660</v>
      </c>
      <c r="P65" s="60">
        <v>4655660</v>
      </c>
      <c r="Q65" s="60">
        <v>5027005</v>
      </c>
      <c r="R65" s="60">
        <v>14338325</v>
      </c>
      <c r="S65" s="60">
        <v>4707240</v>
      </c>
      <c r="T65" s="60"/>
      <c r="U65" s="60">
        <v>4777952</v>
      </c>
      <c r="V65" s="60">
        <v>9485192</v>
      </c>
      <c r="W65" s="60">
        <v>51898395</v>
      </c>
      <c r="X65" s="60">
        <v>53735000</v>
      </c>
      <c r="Y65" s="60">
        <v>-1836605</v>
      </c>
      <c r="Z65" s="140">
        <v>-3.42</v>
      </c>
      <c r="AA65" s="155"/>
    </row>
    <row r="66" spans="1:27" ht="13.5">
      <c r="A66" s="311" t="s">
        <v>224</v>
      </c>
      <c r="B66" s="316"/>
      <c r="C66" s="273">
        <v>25693000</v>
      </c>
      <c r="D66" s="274"/>
      <c r="E66" s="275">
        <v>33537000</v>
      </c>
      <c r="F66" s="275">
        <v>33791000</v>
      </c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>
        <v>33791000</v>
      </c>
      <c r="Y66" s="275">
        <v>-33791000</v>
      </c>
      <c r="Z66" s="140">
        <v>-100</v>
      </c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24784</v>
      </c>
      <c r="H68" s="60">
        <v>619595</v>
      </c>
      <c r="I68" s="60">
        <v>1423098</v>
      </c>
      <c r="J68" s="60">
        <v>2067477</v>
      </c>
      <c r="K68" s="60">
        <v>1025435</v>
      </c>
      <c r="L68" s="60">
        <v>1030269</v>
      </c>
      <c r="M68" s="60">
        <v>746625</v>
      </c>
      <c r="N68" s="60">
        <v>2802329</v>
      </c>
      <c r="O68" s="60">
        <v>2017327</v>
      </c>
      <c r="P68" s="60">
        <v>1845318</v>
      </c>
      <c r="Q68" s="60">
        <v>447570</v>
      </c>
      <c r="R68" s="60">
        <v>4310215</v>
      </c>
      <c r="S68" s="60">
        <v>1353094</v>
      </c>
      <c r="T68" s="60"/>
      <c r="U68" s="60">
        <v>3839925</v>
      </c>
      <c r="V68" s="60">
        <v>5193019</v>
      </c>
      <c r="W68" s="60">
        <v>14373040</v>
      </c>
      <c r="X68" s="60"/>
      <c r="Y68" s="60">
        <v>14373040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59124000</v>
      </c>
      <c r="D69" s="218">
        <f t="shared" si="12"/>
        <v>0</v>
      </c>
      <c r="E69" s="220">
        <f t="shared" si="12"/>
        <v>85672000</v>
      </c>
      <c r="F69" s="220">
        <f t="shared" si="12"/>
        <v>87526000</v>
      </c>
      <c r="G69" s="220">
        <f t="shared" si="12"/>
        <v>4294660</v>
      </c>
      <c r="H69" s="220">
        <f t="shared" si="12"/>
        <v>4953170</v>
      </c>
      <c r="I69" s="220">
        <f t="shared" si="12"/>
        <v>6597161</v>
      </c>
      <c r="J69" s="220">
        <f t="shared" si="12"/>
        <v>15844991</v>
      </c>
      <c r="K69" s="220">
        <f t="shared" si="12"/>
        <v>5559102</v>
      </c>
      <c r="L69" s="220">
        <f t="shared" si="12"/>
        <v>5774084</v>
      </c>
      <c r="M69" s="220">
        <f t="shared" si="12"/>
        <v>5766507</v>
      </c>
      <c r="N69" s="220">
        <f t="shared" si="12"/>
        <v>17099693</v>
      </c>
      <c r="O69" s="220">
        <f t="shared" si="12"/>
        <v>6672987</v>
      </c>
      <c r="P69" s="220">
        <f t="shared" si="12"/>
        <v>6500978</v>
      </c>
      <c r="Q69" s="220">
        <f t="shared" si="12"/>
        <v>5474575</v>
      </c>
      <c r="R69" s="220">
        <f t="shared" si="12"/>
        <v>18648540</v>
      </c>
      <c r="S69" s="220">
        <f t="shared" si="12"/>
        <v>6060334</v>
      </c>
      <c r="T69" s="220">
        <f t="shared" si="12"/>
        <v>0</v>
      </c>
      <c r="U69" s="220">
        <f t="shared" si="12"/>
        <v>8617877</v>
      </c>
      <c r="V69" s="220">
        <f t="shared" si="12"/>
        <v>14678211</v>
      </c>
      <c r="W69" s="220">
        <f t="shared" si="12"/>
        <v>66271435</v>
      </c>
      <c r="X69" s="220">
        <f t="shared" si="12"/>
        <v>87526000</v>
      </c>
      <c r="Y69" s="220">
        <f t="shared" si="12"/>
        <v>-21254565</v>
      </c>
      <c r="Z69" s="221">
        <f>+IF(X69&lt;&gt;0,+(Y69/X69)*100,0)</f>
        <v>-24.2837156959075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181342245</v>
      </c>
      <c r="D5" s="357">
        <f t="shared" si="0"/>
        <v>0</v>
      </c>
      <c r="E5" s="356">
        <f t="shared" si="0"/>
        <v>134039720</v>
      </c>
      <c r="F5" s="358">
        <f t="shared" si="0"/>
        <v>106430420</v>
      </c>
      <c r="G5" s="358">
        <f t="shared" si="0"/>
        <v>10466303</v>
      </c>
      <c r="H5" s="356">
        <f t="shared" si="0"/>
        <v>0</v>
      </c>
      <c r="I5" s="356">
        <f t="shared" si="0"/>
        <v>1558629</v>
      </c>
      <c r="J5" s="358">
        <f t="shared" si="0"/>
        <v>12024932</v>
      </c>
      <c r="K5" s="358">
        <f t="shared" si="0"/>
        <v>16997227</v>
      </c>
      <c r="L5" s="356">
        <f t="shared" si="0"/>
        <v>6849132</v>
      </c>
      <c r="M5" s="356">
        <f t="shared" si="0"/>
        <v>4080911</v>
      </c>
      <c r="N5" s="358">
        <f t="shared" si="0"/>
        <v>27927270</v>
      </c>
      <c r="O5" s="358">
        <f t="shared" si="0"/>
        <v>891865</v>
      </c>
      <c r="P5" s="356">
        <f t="shared" si="0"/>
        <v>4637018</v>
      </c>
      <c r="Q5" s="356">
        <f t="shared" si="0"/>
        <v>2657953</v>
      </c>
      <c r="R5" s="358">
        <f t="shared" si="0"/>
        <v>8186836</v>
      </c>
      <c r="S5" s="358">
        <f t="shared" si="0"/>
        <v>5882793</v>
      </c>
      <c r="T5" s="356">
        <f t="shared" si="0"/>
        <v>5779566</v>
      </c>
      <c r="U5" s="356">
        <f t="shared" si="0"/>
        <v>12595367</v>
      </c>
      <c r="V5" s="358">
        <f t="shared" si="0"/>
        <v>24257726</v>
      </c>
      <c r="W5" s="358">
        <f t="shared" si="0"/>
        <v>72396764</v>
      </c>
      <c r="X5" s="356">
        <f t="shared" si="0"/>
        <v>106430420</v>
      </c>
      <c r="Y5" s="358">
        <f t="shared" si="0"/>
        <v>-34033656</v>
      </c>
      <c r="Z5" s="359">
        <f>+IF(X5&lt;&gt;0,+(Y5/X5)*100,0)</f>
        <v>-31.977376392952316</v>
      </c>
      <c r="AA5" s="360">
        <f>+AA6+AA8+AA11+AA13+AA15</f>
        <v>106430420</v>
      </c>
    </row>
    <row r="6" spans="1:27" ht="13.5">
      <c r="A6" s="361" t="s">
        <v>205</v>
      </c>
      <c r="B6" s="142"/>
      <c r="C6" s="60">
        <f>+C7</f>
        <v>2461368</v>
      </c>
      <c r="D6" s="340">
        <f aca="true" t="shared" si="1" ref="D6:AA6">+D7</f>
        <v>0</v>
      </c>
      <c r="E6" s="60">
        <f t="shared" si="1"/>
        <v>37560000</v>
      </c>
      <c r="F6" s="59">
        <f t="shared" si="1"/>
        <v>28136700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2071624</v>
      </c>
      <c r="N6" s="59">
        <f t="shared" si="1"/>
        <v>2071624</v>
      </c>
      <c r="O6" s="59">
        <f t="shared" si="1"/>
        <v>772109</v>
      </c>
      <c r="P6" s="60">
        <f t="shared" si="1"/>
        <v>2008181</v>
      </c>
      <c r="Q6" s="60">
        <f t="shared" si="1"/>
        <v>1880603</v>
      </c>
      <c r="R6" s="59">
        <f t="shared" si="1"/>
        <v>4660893</v>
      </c>
      <c r="S6" s="59">
        <f t="shared" si="1"/>
        <v>1973258</v>
      </c>
      <c r="T6" s="60">
        <f t="shared" si="1"/>
        <v>1810330</v>
      </c>
      <c r="U6" s="60">
        <f t="shared" si="1"/>
        <v>11404841</v>
      </c>
      <c r="V6" s="59">
        <f t="shared" si="1"/>
        <v>15188429</v>
      </c>
      <c r="W6" s="59">
        <f t="shared" si="1"/>
        <v>21920946</v>
      </c>
      <c r="X6" s="60">
        <f t="shared" si="1"/>
        <v>28136700</v>
      </c>
      <c r="Y6" s="59">
        <f t="shared" si="1"/>
        <v>-6215754</v>
      </c>
      <c r="Z6" s="61">
        <f>+IF(X6&lt;&gt;0,+(Y6/X6)*100,0)</f>
        <v>-22.091268698887927</v>
      </c>
      <c r="AA6" s="62">
        <f t="shared" si="1"/>
        <v>28136700</v>
      </c>
    </row>
    <row r="7" spans="1:27" ht="13.5">
      <c r="A7" s="291" t="s">
        <v>229</v>
      </c>
      <c r="B7" s="142"/>
      <c r="C7" s="60">
        <v>2461368</v>
      </c>
      <c r="D7" s="340"/>
      <c r="E7" s="60">
        <v>37560000</v>
      </c>
      <c r="F7" s="59">
        <v>28136700</v>
      </c>
      <c r="G7" s="59"/>
      <c r="H7" s="60"/>
      <c r="I7" s="60"/>
      <c r="J7" s="59"/>
      <c r="K7" s="59"/>
      <c r="L7" s="60"/>
      <c r="M7" s="60">
        <v>2071624</v>
      </c>
      <c r="N7" s="59">
        <v>2071624</v>
      </c>
      <c r="O7" s="59">
        <v>772109</v>
      </c>
      <c r="P7" s="60">
        <v>2008181</v>
      </c>
      <c r="Q7" s="60">
        <v>1880603</v>
      </c>
      <c r="R7" s="59">
        <v>4660893</v>
      </c>
      <c r="S7" s="59">
        <v>1973258</v>
      </c>
      <c r="T7" s="60">
        <v>1810330</v>
      </c>
      <c r="U7" s="60">
        <v>11404841</v>
      </c>
      <c r="V7" s="59">
        <v>15188429</v>
      </c>
      <c r="W7" s="59">
        <v>21920946</v>
      </c>
      <c r="X7" s="60">
        <v>28136700</v>
      </c>
      <c r="Y7" s="59">
        <v>-6215754</v>
      </c>
      <c r="Z7" s="61">
        <v>-22.09</v>
      </c>
      <c r="AA7" s="62">
        <v>28136700</v>
      </c>
    </row>
    <row r="8" spans="1:27" ht="13.5">
      <c r="A8" s="361" t="s">
        <v>206</v>
      </c>
      <c r="B8" s="142"/>
      <c r="C8" s="60">
        <f aca="true" t="shared" si="2" ref="C8:Y8">SUM(C9:C10)</f>
        <v>7036749</v>
      </c>
      <c r="D8" s="340">
        <f t="shared" si="2"/>
        <v>0</v>
      </c>
      <c r="E8" s="60">
        <f t="shared" si="2"/>
        <v>53419000</v>
      </c>
      <c r="F8" s="59">
        <f t="shared" si="2"/>
        <v>35880000</v>
      </c>
      <c r="G8" s="59">
        <f t="shared" si="2"/>
        <v>0</v>
      </c>
      <c r="H8" s="60">
        <f t="shared" si="2"/>
        <v>0</v>
      </c>
      <c r="I8" s="60">
        <f t="shared" si="2"/>
        <v>794629</v>
      </c>
      <c r="J8" s="59">
        <f t="shared" si="2"/>
        <v>794629</v>
      </c>
      <c r="K8" s="59">
        <f t="shared" si="2"/>
        <v>13708861</v>
      </c>
      <c r="L8" s="60">
        <f t="shared" si="2"/>
        <v>1861457</v>
      </c>
      <c r="M8" s="60">
        <f t="shared" si="2"/>
        <v>480707</v>
      </c>
      <c r="N8" s="59">
        <f t="shared" si="2"/>
        <v>16051025</v>
      </c>
      <c r="O8" s="59">
        <f t="shared" si="2"/>
        <v>119756</v>
      </c>
      <c r="P8" s="60">
        <f t="shared" si="2"/>
        <v>1585484</v>
      </c>
      <c r="Q8" s="60">
        <f t="shared" si="2"/>
        <v>0</v>
      </c>
      <c r="R8" s="59">
        <f t="shared" si="2"/>
        <v>1705240</v>
      </c>
      <c r="S8" s="59">
        <f t="shared" si="2"/>
        <v>3909535</v>
      </c>
      <c r="T8" s="60">
        <f t="shared" si="2"/>
        <v>169915</v>
      </c>
      <c r="U8" s="60">
        <f t="shared" si="2"/>
        <v>912986</v>
      </c>
      <c r="V8" s="59">
        <f t="shared" si="2"/>
        <v>4992436</v>
      </c>
      <c r="W8" s="59">
        <f t="shared" si="2"/>
        <v>23543330</v>
      </c>
      <c r="X8" s="60">
        <f t="shared" si="2"/>
        <v>35880000</v>
      </c>
      <c r="Y8" s="59">
        <f t="shared" si="2"/>
        <v>-12336670</v>
      </c>
      <c r="Z8" s="61">
        <f>+IF(X8&lt;&gt;0,+(Y8/X8)*100,0)</f>
        <v>-34.38313823857302</v>
      </c>
      <c r="AA8" s="62">
        <f>SUM(AA9:AA10)</f>
        <v>35880000</v>
      </c>
    </row>
    <row r="9" spans="1:27" ht="13.5">
      <c r="A9" s="291" t="s">
        <v>230</v>
      </c>
      <c r="B9" s="142"/>
      <c r="C9" s="60">
        <v>7036749</v>
      </c>
      <c r="D9" s="340"/>
      <c r="E9" s="60">
        <v>53419000</v>
      </c>
      <c r="F9" s="59">
        <v>35880000</v>
      </c>
      <c r="G9" s="59"/>
      <c r="H9" s="60"/>
      <c r="I9" s="60">
        <v>794629</v>
      </c>
      <c r="J9" s="59">
        <v>794629</v>
      </c>
      <c r="K9" s="59">
        <v>13708861</v>
      </c>
      <c r="L9" s="60">
        <v>1861457</v>
      </c>
      <c r="M9" s="60">
        <v>480707</v>
      </c>
      <c r="N9" s="59">
        <v>16051025</v>
      </c>
      <c r="O9" s="59">
        <v>119756</v>
      </c>
      <c r="P9" s="60">
        <v>1585484</v>
      </c>
      <c r="Q9" s="60"/>
      <c r="R9" s="59">
        <v>1705240</v>
      </c>
      <c r="S9" s="59">
        <v>3909535</v>
      </c>
      <c r="T9" s="60">
        <v>169915</v>
      </c>
      <c r="U9" s="60">
        <v>912986</v>
      </c>
      <c r="V9" s="59">
        <v>4992436</v>
      </c>
      <c r="W9" s="59">
        <v>23543330</v>
      </c>
      <c r="X9" s="60">
        <v>35880000</v>
      </c>
      <c r="Y9" s="59">
        <v>-12336670</v>
      </c>
      <c r="Z9" s="61">
        <v>-34.38</v>
      </c>
      <c r="AA9" s="62">
        <v>35880000</v>
      </c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5254184</v>
      </c>
      <c r="D11" s="363">
        <f aca="true" t="shared" si="3" ref="D11:AA11">+D12</f>
        <v>0</v>
      </c>
      <c r="E11" s="362">
        <f t="shared" si="3"/>
        <v>5825000</v>
      </c>
      <c r="F11" s="364">
        <f t="shared" si="3"/>
        <v>5565000</v>
      </c>
      <c r="G11" s="364">
        <f t="shared" si="3"/>
        <v>0</v>
      </c>
      <c r="H11" s="362">
        <f t="shared" si="3"/>
        <v>0</v>
      </c>
      <c r="I11" s="362">
        <f t="shared" si="3"/>
        <v>764000</v>
      </c>
      <c r="J11" s="364">
        <f t="shared" si="3"/>
        <v>764000</v>
      </c>
      <c r="K11" s="364">
        <f t="shared" si="3"/>
        <v>0</v>
      </c>
      <c r="L11" s="362">
        <f t="shared" si="3"/>
        <v>462495</v>
      </c>
      <c r="M11" s="362">
        <f t="shared" si="3"/>
        <v>1066085</v>
      </c>
      <c r="N11" s="364">
        <f t="shared" si="3"/>
        <v>1528580</v>
      </c>
      <c r="O11" s="364">
        <f t="shared" si="3"/>
        <v>0</v>
      </c>
      <c r="P11" s="362">
        <f t="shared" si="3"/>
        <v>0</v>
      </c>
      <c r="Q11" s="362">
        <f t="shared" si="3"/>
        <v>777350</v>
      </c>
      <c r="R11" s="364">
        <f t="shared" si="3"/>
        <v>777350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3069930</v>
      </c>
      <c r="X11" s="362">
        <f t="shared" si="3"/>
        <v>5565000</v>
      </c>
      <c r="Y11" s="364">
        <f t="shared" si="3"/>
        <v>-2495070</v>
      </c>
      <c r="Z11" s="365">
        <f>+IF(X11&lt;&gt;0,+(Y11/X11)*100,0)</f>
        <v>-44.83504043126685</v>
      </c>
      <c r="AA11" s="366">
        <f t="shared" si="3"/>
        <v>5565000</v>
      </c>
    </row>
    <row r="12" spans="1:27" ht="13.5">
      <c r="A12" s="291" t="s">
        <v>232</v>
      </c>
      <c r="B12" s="136"/>
      <c r="C12" s="60">
        <v>5254184</v>
      </c>
      <c r="D12" s="340"/>
      <c r="E12" s="60">
        <v>5825000</v>
      </c>
      <c r="F12" s="59">
        <v>5565000</v>
      </c>
      <c r="G12" s="59"/>
      <c r="H12" s="60"/>
      <c r="I12" s="60">
        <v>764000</v>
      </c>
      <c r="J12" s="59">
        <v>764000</v>
      </c>
      <c r="K12" s="59"/>
      <c r="L12" s="60">
        <v>462495</v>
      </c>
      <c r="M12" s="60">
        <v>1066085</v>
      </c>
      <c r="N12" s="59">
        <v>1528580</v>
      </c>
      <c r="O12" s="59"/>
      <c r="P12" s="60"/>
      <c r="Q12" s="60">
        <v>777350</v>
      </c>
      <c r="R12" s="59">
        <v>777350</v>
      </c>
      <c r="S12" s="59"/>
      <c r="T12" s="60"/>
      <c r="U12" s="60"/>
      <c r="V12" s="59"/>
      <c r="W12" s="59">
        <v>3069930</v>
      </c>
      <c r="X12" s="60">
        <v>5565000</v>
      </c>
      <c r="Y12" s="59">
        <v>-2495070</v>
      </c>
      <c r="Z12" s="61">
        <v>-44.84</v>
      </c>
      <c r="AA12" s="62">
        <v>5565000</v>
      </c>
    </row>
    <row r="13" spans="1:27" ht="13.5">
      <c r="A13" s="361" t="s">
        <v>208</v>
      </c>
      <c r="B13" s="136"/>
      <c r="C13" s="275">
        <f>+C14</f>
        <v>32762585</v>
      </c>
      <c r="D13" s="341">
        <f aca="true" t="shared" si="4" ref="D13:AA13">+D14</f>
        <v>0</v>
      </c>
      <c r="E13" s="275">
        <f t="shared" si="4"/>
        <v>35235720</v>
      </c>
      <c r="F13" s="342">
        <f t="shared" si="4"/>
        <v>34848720</v>
      </c>
      <c r="G13" s="342">
        <f t="shared" si="4"/>
        <v>10466303</v>
      </c>
      <c r="H13" s="275">
        <f t="shared" si="4"/>
        <v>0</v>
      </c>
      <c r="I13" s="275">
        <f t="shared" si="4"/>
        <v>0</v>
      </c>
      <c r="J13" s="342">
        <f t="shared" si="4"/>
        <v>10466303</v>
      </c>
      <c r="K13" s="342">
        <f t="shared" si="4"/>
        <v>2967541</v>
      </c>
      <c r="L13" s="275">
        <f t="shared" si="4"/>
        <v>4525180</v>
      </c>
      <c r="M13" s="275">
        <f t="shared" si="4"/>
        <v>462495</v>
      </c>
      <c r="N13" s="342">
        <f t="shared" si="4"/>
        <v>7955216</v>
      </c>
      <c r="O13" s="342">
        <f t="shared" si="4"/>
        <v>0</v>
      </c>
      <c r="P13" s="275">
        <f t="shared" si="4"/>
        <v>1043353</v>
      </c>
      <c r="Q13" s="275">
        <f t="shared" si="4"/>
        <v>0</v>
      </c>
      <c r="R13" s="342">
        <f t="shared" si="4"/>
        <v>1043353</v>
      </c>
      <c r="S13" s="342">
        <f t="shared" si="4"/>
        <v>0</v>
      </c>
      <c r="T13" s="275">
        <f t="shared" si="4"/>
        <v>3799321</v>
      </c>
      <c r="U13" s="275">
        <f t="shared" si="4"/>
        <v>277540</v>
      </c>
      <c r="V13" s="342">
        <f t="shared" si="4"/>
        <v>4076861</v>
      </c>
      <c r="W13" s="342">
        <f t="shared" si="4"/>
        <v>23541733</v>
      </c>
      <c r="X13" s="275">
        <f t="shared" si="4"/>
        <v>34848720</v>
      </c>
      <c r="Y13" s="342">
        <f t="shared" si="4"/>
        <v>-11306987</v>
      </c>
      <c r="Z13" s="335">
        <f>+IF(X13&lt;&gt;0,+(Y13/X13)*100,0)</f>
        <v>-32.44591766928599</v>
      </c>
      <c r="AA13" s="273">
        <f t="shared" si="4"/>
        <v>34848720</v>
      </c>
    </row>
    <row r="14" spans="1:27" ht="13.5">
      <c r="A14" s="291" t="s">
        <v>233</v>
      </c>
      <c r="B14" s="136"/>
      <c r="C14" s="60">
        <v>32762585</v>
      </c>
      <c r="D14" s="340"/>
      <c r="E14" s="60">
        <v>35235720</v>
      </c>
      <c r="F14" s="59">
        <v>34848720</v>
      </c>
      <c r="G14" s="59">
        <v>10466303</v>
      </c>
      <c r="H14" s="60"/>
      <c r="I14" s="60"/>
      <c r="J14" s="59">
        <v>10466303</v>
      </c>
      <c r="K14" s="59">
        <v>2967541</v>
      </c>
      <c r="L14" s="60">
        <v>4525180</v>
      </c>
      <c r="M14" s="60">
        <v>462495</v>
      </c>
      <c r="N14" s="59">
        <v>7955216</v>
      </c>
      <c r="O14" s="59"/>
      <c r="P14" s="60">
        <v>1043353</v>
      </c>
      <c r="Q14" s="60"/>
      <c r="R14" s="59">
        <v>1043353</v>
      </c>
      <c r="S14" s="59"/>
      <c r="T14" s="60">
        <v>3799321</v>
      </c>
      <c r="U14" s="60">
        <v>277540</v>
      </c>
      <c r="V14" s="59">
        <v>4076861</v>
      </c>
      <c r="W14" s="59">
        <v>23541733</v>
      </c>
      <c r="X14" s="60">
        <v>34848720</v>
      </c>
      <c r="Y14" s="59">
        <v>-11306987</v>
      </c>
      <c r="Z14" s="61">
        <v>-32.45</v>
      </c>
      <c r="AA14" s="62">
        <v>34848720</v>
      </c>
    </row>
    <row r="15" spans="1:27" ht="13.5">
      <c r="A15" s="361" t="s">
        <v>209</v>
      </c>
      <c r="B15" s="136"/>
      <c r="C15" s="60">
        <f aca="true" t="shared" si="5" ref="C15:Y15">SUM(C16:C20)</f>
        <v>133827359</v>
      </c>
      <c r="D15" s="340">
        <f t="shared" si="5"/>
        <v>0</v>
      </c>
      <c r="E15" s="60">
        <f t="shared" si="5"/>
        <v>2000000</v>
      </c>
      <c r="F15" s="59">
        <f t="shared" si="5"/>
        <v>2000000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320825</v>
      </c>
      <c r="L15" s="60">
        <f t="shared" si="5"/>
        <v>0</v>
      </c>
      <c r="M15" s="60">
        <f t="shared" si="5"/>
        <v>0</v>
      </c>
      <c r="N15" s="59">
        <f t="shared" si="5"/>
        <v>320825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320825</v>
      </c>
      <c r="X15" s="60">
        <f t="shared" si="5"/>
        <v>2000000</v>
      </c>
      <c r="Y15" s="59">
        <f t="shared" si="5"/>
        <v>-1679175</v>
      </c>
      <c r="Z15" s="61">
        <f>+IF(X15&lt;&gt;0,+(Y15/X15)*100,0)</f>
        <v>-83.95875000000001</v>
      </c>
      <c r="AA15" s="62">
        <f>SUM(AA16:AA20)</f>
        <v>2000000</v>
      </c>
    </row>
    <row r="16" spans="1:27" ht="13.5">
      <c r="A16" s="291" t="s">
        <v>234</v>
      </c>
      <c r="B16" s="300"/>
      <c r="C16" s="60"/>
      <c r="D16" s="340"/>
      <c r="E16" s="60">
        <v>2000000</v>
      </c>
      <c r="F16" s="59">
        <v>2000000</v>
      </c>
      <c r="G16" s="59"/>
      <c r="H16" s="60"/>
      <c r="I16" s="60"/>
      <c r="J16" s="59"/>
      <c r="K16" s="59">
        <v>320825</v>
      </c>
      <c r="L16" s="60"/>
      <c r="M16" s="60"/>
      <c r="N16" s="59">
        <v>320825</v>
      </c>
      <c r="O16" s="59"/>
      <c r="P16" s="60"/>
      <c r="Q16" s="60"/>
      <c r="R16" s="59"/>
      <c r="S16" s="59"/>
      <c r="T16" s="60"/>
      <c r="U16" s="60"/>
      <c r="V16" s="59"/>
      <c r="W16" s="59">
        <v>320825</v>
      </c>
      <c r="X16" s="60">
        <v>2000000</v>
      </c>
      <c r="Y16" s="59">
        <v>-1679175</v>
      </c>
      <c r="Z16" s="61">
        <v>-83.96</v>
      </c>
      <c r="AA16" s="62">
        <v>2000000</v>
      </c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133737999</v>
      </c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89360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18148000</v>
      </c>
      <c r="F22" s="345">
        <f t="shared" si="6"/>
        <v>14206130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643928</v>
      </c>
      <c r="M22" s="343">
        <f t="shared" si="6"/>
        <v>0</v>
      </c>
      <c r="N22" s="345">
        <f t="shared" si="6"/>
        <v>643928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5763050</v>
      </c>
      <c r="V22" s="345">
        <f t="shared" si="6"/>
        <v>5763050</v>
      </c>
      <c r="W22" s="345">
        <f t="shared" si="6"/>
        <v>6406978</v>
      </c>
      <c r="X22" s="343">
        <f t="shared" si="6"/>
        <v>14206130</v>
      </c>
      <c r="Y22" s="345">
        <f t="shared" si="6"/>
        <v>-7799152</v>
      </c>
      <c r="Z22" s="336">
        <f>+IF(X22&lt;&gt;0,+(Y22/X22)*100,0)</f>
        <v>-54.899905885698644</v>
      </c>
      <c r="AA22" s="350">
        <f>SUM(AA23:AA32)</f>
        <v>14206130</v>
      </c>
    </row>
    <row r="23" spans="1:27" ht="13.5">
      <c r="A23" s="361" t="s">
        <v>237</v>
      </c>
      <c r="B23" s="142"/>
      <c r="C23" s="60"/>
      <c r="D23" s="340"/>
      <c r="E23" s="60">
        <v>2081000</v>
      </c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>
        <v>7703630</v>
      </c>
      <c r="F24" s="59">
        <v>7703630</v>
      </c>
      <c r="G24" s="59"/>
      <c r="H24" s="60"/>
      <c r="I24" s="60"/>
      <c r="J24" s="59"/>
      <c r="K24" s="59"/>
      <c r="L24" s="60">
        <v>643928</v>
      </c>
      <c r="M24" s="60"/>
      <c r="N24" s="59">
        <v>643928</v>
      </c>
      <c r="O24" s="59"/>
      <c r="P24" s="60"/>
      <c r="Q24" s="60"/>
      <c r="R24" s="59"/>
      <c r="S24" s="59"/>
      <c r="T24" s="60"/>
      <c r="U24" s="60">
        <v>5263050</v>
      </c>
      <c r="V24" s="59">
        <v>5263050</v>
      </c>
      <c r="W24" s="59">
        <v>5906978</v>
      </c>
      <c r="X24" s="60">
        <v>7703630</v>
      </c>
      <c r="Y24" s="59">
        <v>-1796652</v>
      </c>
      <c r="Z24" s="61">
        <v>-23.32</v>
      </c>
      <c r="AA24" s="62">
        <v>7703630</v>
      </c>
    </row>
    <row r="25" spans="1:27" ht="13.5">
      <c r="A25" s="361" t="s">
        <v>239</v>
      </c>
      <c r="B25" s="142"/>
      <c r="C25" s="60"/>
      <c r="D25" s="340"/>
      <c r="E25" s="60">
        <v>61000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>
        <v>61000</v>
      </c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>
        <v>3015000</v>
      </c>
      <c r="F27" s="59">
        <v>1352500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1352500</v>
      </c>
      <c r="Y27" s="59">
        <v>-1352500</v>
      </c>
      <c r="Z27" s="61">
        <v>-100</v>
      </c>
      <c r="AA27" s="62">
        <v>1352500</v>
      </c>
    </row>
    <row r="28" spans="1:27" ht="13.5">
      <c r="A28" s="361" t="s">
        <v>242</v>
      </c>
      <c r="B28" s="147"/>
      <c r="C28" s="275"/>
      <c r="D28" s="341"/>
      <c r="E28" s="275"/>
      <c r="F28" s="342">
        <v>4750000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>
        <v>500000</v>
      </c>
      <c r="V28" s="342">
        <v>500000</v>
      </c>
      <c r="W28" s="342">
        <v>500000</v>
      </c>
      <c r="X28" s="275">
        <v>4750000</v>
      </c>
      <c r="Y28" s="342">
        <v>-4250000</v>
      </c>
      <c r="Z28" s="335">
        <v>-89.47</v>
      </c>
      <c r="AA28" s="273">
        <v>4750000</v>
      </c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5226370</v>
      </c>
      <c r="F32" s="59">
        <v>400000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400000</v>
      </c>
      <c r="Y32" s="59">
        <v>-400000</v>
      </c>
      <c r="Z32" s="61">
        <v>-100</v>
      </c>
      <c r="AA32" s="62">
        <v>400000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6924909</v>
      </c>
      <c r="D40" s="344">
        <f t="shared" si="9"/>
        <v>0</v>
      </c>
      <c r="E40" s="343">
        <f t="shared" si="9"/>
        <v>31643900</v>
      </c>
      <c r="F40" s="345">
        <f t="shared" si="9"/>
        <v>31081270</v>
      </c>
      <c r="G40" s="345">
        <f t="shared" si="9"/>
        <v>0</v>
      </c>
      <c r="H40" s="343">
        <f t="shared" si="9"/>
        <v>55144</v>
      </c>
      <c r="I40" s="343">
        <f t="shared" si="9"/>
        <v>38450</v>
      </c>
      <c r="J40" s="345">
        <f t="shared" si="9"/>
        <v>93594</v>
      </c>
      <c r="K40" s="345">
        <f t="shared" si="9"/>
        <v>69298</v>
      </c>
      <c r="L40" s="343">
        <f t="shared" si="9"/>
        <v>28068</v>
      </c>
      <c r="M40" s="343">
        <f t="shared" si="9"/>
        <v>245010</v>
      </c>
      <c r="N40" s="345">
        <f t="shared" si="9"/>
        <v>342376</v>
      </c>
      <c r="O40" s="345">
        <f t="shared" si="9"/>
        <v>760757</v>
      </c>
      <c r="P40" s="343">
        <f t="shared" si="9"/>
        <v>1414019</v>
      </c>
      <c r="Q40" s="343">
        <f t="shared" si="9"/>
        <v>247914</v>
      </c>
      <c r="R40" s="345">
        <f t="shared" si="9"/>
        <v>2422690</v>
      </c>
      <c r="S40" s="345">
        <f t="shared" si="9"/>
        <v>33575</v>
      </c>
      <c r="T40" s="343">
        <f t="shared" si="9"/>
        <v>2674345</v>
      </c>
      <c r="U40" s="343">
        <f t="shared" si="9"/>
        <v>1897998</v>
      </c>
      <c r="V40" s="345">
        <f t="shared" si="9"/>
        <v>4605918</v>
      </c>
      <c r="W40" s="345">
        <f t="shared" si="9"/>
        <v>7464578</v>
      </c>
      <c r="X40" s="343">
        <f t="shared" si="9"/>
        <v>31081270</v>
      </c>
      <c r="Y40" s="345">
        <f t="shared" si="9"/>
        <v>-23616692</v>
      </c>
      <c r="Z40" s="336">
        <f>+IF(X40&lt;&gt;0,+(Y40/X40)*100,0)</f>
        <v>-75.98367762964641</v>
      </c>
      <c r="AA40" s="350">
        <f>SUM(AA41:AA49)</f>
        <v>31081270</v>
      </c>
    </row>
    <row r="41" spans="1:27" ht="13.5">
      <c r="A41" s="361" t="s">
        <v>248</v>
      </c>
      <c r="B41" s="142"/>
      <c r="C41" s="362">
        <v>462768</v>
      </c>
      <c r="D41" s="363"/>
      <c r="E41" s="362">
        <v>4255000</v>
      </c>
      <c r="F41" s="364">
        <v>6706730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>
        <v>2236132</v>
      </c>
      <c r="U41" s="362"/>
      <c r="V41" s="364">
        <v>2236132</v>
      </c>
      <c r="W41" s="364">
        <v>2236132</v>
      </c>
      <c r="X41" s="362">
        <v>6706730</v>
      </c>
      <c r="Y41" s="364">
        <v>-4470598</v>
      </c>
      <c r="Z41" s="365">
        <v>-66.66</v>
      </c>
      <c r="AA41" s="366">
        <v>6706730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9000000</v>
      </c>
      <c r="F42" s="53">
        <f t="shared" si="10"/>
        <v>10308270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327632</v>
      </c>
      <c r="U42" s="54">
        <f t="shared" si="10"/>
        <v>0</v>
      </c>
      <c r="V42" s="53">
        <f t="shared" si="10"/>
        <v>327632</v>
      </c>
      <c r="W42" s="53">
        <f t="shared" si="10"/>
        <v>327632</v>
      </c>
      <c r="X42" s="54">
        <f t="shared" si="10"/>
        <v>10308270</v>
      </c>
      <c r="Y42" s="53">
        <f t="shared" si="10"/>
        <v>-9980638</v>
      </c>
      <c r="Z42" s="94">
        <f>+IF(X42&lt;&gt;0,+(Y42/X42)*100,0)</f>
        <v>-96.82165872644003</v>
      </c>
      <c r="AA42" s="95">
        <f>+AA62</f>
        <v>10308270</v>
      </c>
    </row>
    <row r="43" spans="1:27" ht="13.5">
      <c r="A43" s="361" t="s">
        <v>250</v>
      </c>
      <c r="B43" s="136"/>
      <c r="C43" s="275">
        <v>2870235</v>
      </c>
      <c r="D43" s="369"/>
      <c r="E43" s="305">
        <v>150000</v>
      </c>
      <c r="F43" s="370">
        <v>7454000</v>
      </c>
      <c r="G43" s="370"/>
      <c r="H43" s="305">
        <v>16694</v>
      </c>
      <c r="I43" s="305"/>
      <c r="J43" s="370">
        <v>16694</v>
      </c>
      <c r="K43" s="370">
        <v>69298</v>
      </c>
      <c r="L43" s="305">
        <v>27568</v>
      </c>
      <c r="M43" s="305">
        <v>245010</v>
      </c>
      <c r="N43" s="370">
        <v>341876</v>
      </c>
      <c r="O43" s="370">
        <v>104930</v>
      </c>
      <c r="P43" s="305">
        <v>30446</v>
      </c>
      <c r="Q43" s="305">
        <v>247914</v>
      </c>
      <c r="R43" s="370">
        <v>383290</v>
      </c>
      <c r="S43" s="370">
        <v>26135</v>
      </c>
      <c r="T43" s="305">
        <v>110581</v>
      </c>
      <c r="U43" s="305">
        <v>29561</v>
      </c>
      <c r="V43" s="370">
        <v>166277</v>
      </c>
      <c r="W43" s="370">
        <v>908137</v>
      </c>
      <c r="X43" s="305">
        <v>7454000</v>
      </c>
      <c r="Y43" s="370">
        <v>-6545863</v>
      </c>
      <c r="Z43" s="371">
        <v>-87.82</v>
      </c>
      <c r="AA43" s="303">
        <v>7454000</v>
      </c>
    </row>
    <row r="44" spans="1:27" ht="13.5">
      <c r="A44" s="361" t="s">
        <v>251</v>
      </c>
      <c r="B44" s="136"/>
      <c r="C44" s="60">
        <v>19846</v>
      </c>
      <c r="D44" s="368"/>
      <c r="E44" s="54">
        <v>1000000</v>
      </c>
      <c r="F44" s="53">
        <v>1849650</v>
      </c>
      <c r="G44" s="53"/>
      <c r="H44" s="54">
        <v>38450</v>
      </c>
      <c r="I44" s="54">
        <v>38450</v>
      </c>
      <c r="J44" s="53">
        <v>76900</v>
      </c>
      <c r="K44" s="53"/>
      <c r="L44" s="54">
        <v>500</v>
      </c>
      <c r="M44" s="54"/>
      <c r="N44" s="53">
        <v>500</v>
      </c>
      <c r="O44" s="53"/>
      <c r="P44" s="54">
        <v>8118</v>
      </c>
      <c r="Q44" s="54"/>
      <c r="R44" s="53">
        <v>8118</v>
      </c>
      <c r="S44" s="53">
        <v>7440</v>
      </c>
      <c r="T44" s="54"/>
      <c r="U44" s="54"/>
      <c r="V44" s="53">
        <v>7440</v>
      </c>
      <c r="W44" s="53">
        <v>92958</v>
      </c>
      <c r="X44" s="54">
        <v>1849650</v>
      </c>
      <c r="Y44" s="53">
        <v>-1756692</v>
      </c>
      <c r="Z44" s="94">
        <v>-94.97</v>
      </c>
      <c r="AA44" s="95">
        <v>1849650</v>
      </c>
    </row>
    <row r="45" spans="1:27" ht="13.5">
      <c r="A45" s="361" t="s">
        <v>252</v>
      </c>
      <c r="B45" s="136"/>
      <c r="C45" s="60"/>
      <c r="D45" s="368"/>
      <c r="E45" s="54"/>
      <c r="F45" s="53">
        <v>302320</v>
      </c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>
        <v>302320</v>
      </c>
      <c r="Y45" s="53">
        <v>-302320</v>
      </c>
      <c r="Z45" s="94">
        <v>-100</v>
      </c>
      <c r="AA45" s="95">
        <v>302320</v>
      </c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>
        <v>3572060</v>
      </c>
      <c r="D47" s="368"/>
      <c r="E47" s="54">
        <v>830000</v>
      </c>
      <c r="F47" s="53">
        <v>1460300</v>
      </c>
      <c r="G47" s="53"/>
      <c r="H47" s="54"/>
      <c r="I47" s="54"/>
      <c r="J47" s="53"/>
      <c r="K47" s="53"/>
      <c r="L47" s="54"/>
      <c r="M47" s="54"/>
      <c r="N47" s="53"/>
      <c r="O47" s="53"/>
      <c r="P47" s="54">
        <v>460294</v>
      </c>
      <c r="Q47" s="54"/>
      <c r="R47" s="53">
        <v>460294</v>
      </c>
      <c r="S47" s="53"/>
      <c r="T47" s="54"/>
      <c r="U47" s="54"/>
      <c r="V47" s="53"/>
      <c r="W47" s="53">
        <v>460294</v>
      </c>
      <c r="X47" s="54">
        <v>1460300</v>
      </c>
      <c r="Y47" s="53">
        <v>-1000006</v>
      </c>
      <c r="Z47" s="94">
        <v>-68.48</v>
      </c>
      <c r="AA47" s="95">
        <v>1460300</v>
      </c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16408900</v>
      </c>
      <c r="F49" s="53">
        <v>3000000</v>
      </c>
      <c r="G49" s="53"/>
      <c r="H49" s="54"/>
      <c r="I49" s="54"/>
      <c r="J49" s="53"/>
      <c r="K49" s="53"/>
      <c r="L49" s="54"/>
      <c r="M49" s="54"/>
      <c r="N49" s="53"/>
      <c r="O49" s="53">
        <v>655827</v>
      </c>
      <c r="P49" s="54">
        <v>915161</v>
      </c>
      <c r="Q49" s="54"/>
      <c r="R49" s="53">
        <v>1570988</v>
      </c>
      <c r="S49" s="53"/>
      <c r="T49" s="54"/>
      <c r="U49" s="54">
        <v>1868437</v>
      </c>
      <c r="V49" s="53">
        <v>1868437</v>
      </c>
      <c r="W49" s="53">
        <v>3439425</v>
      </c>
      <c r="X49" s="54">
        <v>3000000</v>
      </c>
      <c r="Y49" s="53">
        <v>439425</v>
      </c>
      <c r="Z49" s="94">
        <v>14.65</v>
      </c>
      <c r="AA49" s="95">
        <v>3000000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188267154</v>
      </c>
      <c r="D60" s="346">
        <f t="shared" si="14"/>
        <v>0</v>
      </c>
      <c r="E60" s="219">
        <f t="shared" si="14"/>
        <v>183831620</v>
      </c>
      <c r="F60" s="264">
        <f t="shared" si="14"/>
        <v>151717820</v>
      </c>
      <c r="G60" s="264">
        <f t="shared" si="14"/>
        <v>10466303</v>
      </c>
      <c r="H60" s="219">
        <f t="shared" si="14"/>
        <v>55144</v>
      </c>
      <c r="I60" s="219">
        <f t="shared" si="14"/>
        <v>1597079</v>
      </c>
      <c r="J60" s="264">
        <f t="shared" si="14"/>
        <v>12118526</v>
      </c>
      <c r="K60" s="264">
        <f t="shared" si="14"/>
        <v>17066525</v>
      </c>
      <c r="L60" s="219">
        <f t="shared" si="14"/>
        <v>7521128</v>
      </c>
      <c r="M60" s="219">
        <f t="shared" si="14"/>
        <v>4325921</v>
      </c>
      <c r="N60" s="264">
        <f t="shared" si="14"/>
        <v>28913574</v>
      </c>
      <c r="O60" s="264">
        <f t="shared" si="14"/>
        <v>1652622</v>
      </c>
      <c r="P60" s="219">
        <f t="shared" si="14"/>
        <v>6051037</v>
      </c>
      <c r="Q60" s="219">
        <f t="shared" si="14"/>
        <v>2905867</v>
      </c>
      <c r="R60" s="264">
        <f t="shared" si="14"/>
        <v>10609526</v>
      </c>
      <c r="S60" s="264">
        <f t="shared" si="14"/>
        <v>5916368</v>
      </c>
      <c r="T60" s="219">
        <f t="shared" si="14"/>
        <v>8453911</v>
      </c>
      <c r="U60" s="219">
        <f t="shared" si="14"/>
        <v>20256415</v>
      </c>
      <c r="V60" s="264">
        <f t="shared" si="14"/>
        <v>34626694</v>
      </c>
      <c r="W60" s="264">
        <f t="shared" si="14"/>
        <v>86268320</v>
      </c>
      <c r="X60" s="219">
        <f t="shared" si="14"/>
        <v>151717820</v>
      </c>
      <c r="Y60" s="264">
        <f t="shared" si="14"/>
        <v>-65449500</v>
      </c>
      <c r="Z60" s="337">
        <f>+IF(X60&lt;&gt;0,+(Y60/X60)*100,0)</f>
        <v>-43.13896680034026</v>
      </c>
      <c r="AA60" s="232">
        <f>+AA57+AA54+AA51+AA40+AA37+AA34+AA22+AA5</f>
        <v>151717820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9000000</v>
      </c>
      <c r="F62" s="349">
        <f t="shared" si="15"/>
        <v>10308270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327632</v>
      </c>
      <c r="U62" s="347">
        <f t="shared" si="15"/>
        <v>0</v>
      </c>
      <c r="V62" s="349">
        <f t="shared" si="15"/>
        <v>327632</v>
      </c>
      <c r="W62" s="349">
        <f t="shared" si="15"/>
        <v>327632</v>
      </c>
      <c r="X62" s="347">
        <f t="shared" si="15"/>
        <v>10308270</v>
      </c>
      <c r="Y62" s="349">
        <f t="shared" si="15"/>
        <v>-9980638</v>
      </c>
      <c r="Z62" s="338">
        <f>+IF(X62&lt;&gt;0,+(Y62/X62)*100,0)</f>
        <v>-96.82165872644003</v>
      </c>
      <c r="AA62" s="351">
        <f>SUM(AA63:AA66)</f>
        <v>10308270</v>
      </c>
    </row>
    <row r="63" spans="1:27" ht="13.5">
      <c r="A63" s="361" t="s">
        <v>259</v>
      </c>
      <c r="B63" s="136"/>
      <c r="C63" s="60"/>
      <c r="D63" s="340"/>
      <c r="E63" s="60">
        <v>4000000</v>
      </c>
      <c r="F63" s="59">
        <v>2722200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2722200</v>
      </c>
      <c r="Y63" s="59">
        <v>-2722200</v>
      </c>
      <c r="Z63" s="61">
        <v>-100</v>
      </c>
      <c r="AA63" s="62">
        <v>2722200</v>
      </c>
    </row>
    <row r="64" spans="1:27" ht="13.5">
      <c r="A64" s="361" t="s">
        <v>260</v>
      </c>
      <c r="B64" s="136"/>
      <c r="C64" s="60"/>
      <c r="D64" s="340"/>
      <c r="E64" s="60">
        <v>5000000</v>
      </c>
      <c r="F64" s="59">
        <v>7586070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>
        <v>327632</v>
      </c>
      <c r="U64" s="60"/>
      <c r="V64" s="59">
        <v>327632</v>
      </c>
      <c r="W64" s="59">
        <v>327632</v>
      </c>
      <c r="X64" s="60">
        <v>7586070</v>
      </c>
      <c r="Y64" s="59">
        <v>-7258438</v>
      </c>
      <c r="Z64" s="61">
        <v>-95.68</v>
      </c>
      <c r="AA64" s="62">
        <v>7586070</v>
      </c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2020000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>
        <v>2020000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2020000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2016-08-05T07:37:08Z</dcterms:created>
  <dcterms:modified xsi:type="dcterms:W3CDTF">2016-08-05T07:37:17Z</dcterms:modified>
  <cp:category/>
  <cp:version/>
  <cp:contentType/>
  <cp:contentStatus/>
</cp:coreProperties>
</file>