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<sst xmlns="http://schemas.openxmlformats.org/spreadsheetml/2006/main" count="857" uniqueCount="303">
  <si>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Gauteng: Emfuleni(GT421)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</si>
  <si>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</si>
  <si>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</si>
  <si>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</si>
  <si>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</si>
  <si>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</si>
  <si>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</si>
  <si>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</si>
  <si>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</si>
  <si>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</si>
  <si>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</si>
  <si>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</si>
  <si>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</si>
  <si>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</si>
  <si>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</si>
  <si>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</si>
  <si>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</si>
  <si>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</si>
  <si>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</si>
  <si>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</si>
  <si>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</si>
  <si>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</si>
  <si>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</si>
  <si>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</si>
  <si>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</si>
  <si>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</si>
  <si>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</si>
  <si>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</si>
  <si>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</si>
  <si>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</si>
  <si>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</si>
  <si>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</si>
  <si>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</si>
  <si>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</si>
  <si>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</si>
  <si>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</si>
  <si>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</si>
  <si>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</si>
  <si>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</si>
  <si>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</si>
  <si>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</si>
  <si>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</si>
  <si>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</si>
  <si>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</si>
  <si>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</si>
  <si>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</si>
  <si>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</si>
  <si>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</si>
  <si>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</si>
  <si>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</si>
  <si>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</si>
  <si>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</si>
  <si>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</si>
  <si>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</si>
  <si>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</si>
  <si>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</si>
  <si>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</si>
  <si>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</si>
  <si>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</si>
  <si>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</si>
  <si>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</si>
  <si>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</si>
  <si>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</si>
  <si>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</si>
  <si>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</si>
  <si>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</si>
  <si>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</si>
  <si>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</si>
  <si>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</si>
  <si>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</si>
  <si>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Emfuleni(GT421)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</si>
  <si>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</si>
  <si>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</si>
  <si>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</si>
  <si>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</si>
  <si>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</si>
  <si>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</si>
  <si>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</si>
  <si>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</si>
  <si>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</si>
  <si>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</si>
  <si>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</si>
  <si>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</si>
  <si>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</si>
  <si>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</si>
  <si>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</si>
  <si>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</si>
  <si>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</si>
  <si>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</si>
  <si>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</si>
  <si>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</si>
  <si>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</si>
  <si>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</si>
  <si>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</si>
  <si>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</si>
  <si>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</si>
  <si>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</si>
  <si>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</si>
  <si>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</si>
  <si>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</si>
  <si>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Emfuleni(GT421)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</si>
  <si>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</si>
  <si>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</si>
  <si>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</si>
  <si>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</si>
  <si>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</si>
  <si>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</si>
  <si>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</si>
  <si>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</si>
  <si>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</si>
  <si>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</si>
  <si>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</si>
  <si>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</si>
  <si>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</si>
  <si>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</si>
  <si>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</si>
  <si>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</si>
  <si>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</si>
  <si>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</si>
  <si>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</si>
  <si>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</si>
  <si>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</si>
  <si>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</si>
  <si>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</si>
  <si>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</si>
  <si>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</si>
  <si>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</si>
  <si>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</si>
  <si>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</si>
  <si>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Emfuleni(GT421)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</si>
  <si>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</si>
  <si>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</si>
  <si>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</si>
  <si>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</si>
  <si>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</si>
  <si>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</si>
  <si>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</si>
  <si>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</si>
  <si>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</si>
  <si>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</si>
  <si>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Emfuleni(GT421)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</si>
  <si>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</si>
  <si>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</si>
  <si>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</si>
  <si>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</si>
  <si>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</si>
  <si>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</si>
  <si>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</si>
  <si>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</si>
  <si>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</si>
  <si>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</si>
  <si>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</si>
  <si>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</si>
  <si>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</si>
  <si>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</si>
  <si>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</si>
  <si>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</si>
  <si>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</si>
  <si>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</si>
  <si>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</si>
  <si>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</si>
  <si>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</si>
  <si>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</si>
  <si>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</si>
  <si>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</si>
  <si>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</si>
  <si>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</si>
  <si>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</si>
  <si>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</si>
  <si>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</si>
  <si>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</si>
  <si>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</si>
  <si>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</si>
  <si>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</si>
  <si>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Emfuleni(GT421)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</si>
  <si>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</si>
  <si>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</si>
  <si>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</si>
  <si>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</si>
  <si>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</si>
  <si>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</si>
  <si>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</si>
  <si>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</si>
  <si>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</si>
  <si>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</si>
  <si>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</si>
  <si>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</si>
  <si>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</si>
  <si>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</si>
  <si>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</si>
  <si>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</si>
  <si>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</si>
  <si>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</si>
  <si>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</si>
  <si>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</si>
  <si>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</si>
  <si>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</si>
  <si>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</si>
  <si>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</si>
  <si>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</si>
  <si>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</si>
  <si>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</si>
  <si>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Emfuleni(GT421)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</si>
  <si>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</si>
  <si>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</si>
  <si>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</si>
  <si>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</si>
  <si>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</si>
  <si>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</si>
  <si>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</si>
  <si>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</si>
  <si>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</si>
  <si>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</si>
  <si>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</si>
  <si>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</si>
  <si>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</si>
  <si>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</si>
  <si>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</si>
  <si>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</si>
  <si>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</si>
  <si>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</si>
  <si>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</si>
  <si>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</si>
  <si>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</si>
  <si>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</si>
  <si>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</si>
  <si>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</si>
  <si>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Emfuleni(GT421)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</si>
  <si>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</si>
  <si>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</si>
  <si>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</si>
  <si>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</si>
  <si>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</si>
  <si>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</si>
  <si>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</si>
  <si>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</si>
  <si>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</si>
  <si>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</si>
  <si>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</si>
  <si>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</si>
  <si>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</si>
  <si>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</si>
  <si>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</si>
  <si>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</si>
  <si>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</si>
  <si>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</si>
  <si>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</si>
  <si>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</si>
  <si>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</si>
  <si>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</si>
  <si>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</si>
  <si>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</si>
  <si>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</si>
  <si>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</si>
  <si>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</si>
  <si>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</si>
  <si>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</si>
  <si>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</si>
  <si>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</si>
  <si>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</si>
  <si>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</si>
  <si>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</si>
  <si>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</si>
  <si>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Emfuleni(GT421)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</si>
  <si>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</si>
  <si>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</si>
  <si>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Gauteng: Emfuleni(GT421)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</si>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</sst>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541509038</v>
      </c>
      <c r="C5" s="19">
        <v>0</v>
      </c>
      <c r="D5" s="59">
        <v>605050211</v>
      </c>
      <c r="E5" s="60">
        <v>605050211</v>
      </c>
      <c r="F5" s="60">
        <v>49747470</v>
      </c>
      <c r="G5" s="60">
        <v>69220306</v>
      </c>
      <c r="H5" s="60">
        <v>30332945</v>
      </c>
      <c r="I5" s="60">
        <v>149300721</v>
      </c>
      <c r="J5" s="60">
        <v>49880889</v>
      </c>
      <c r="K5" s="60">
        <v>49882700</v>
      </c>
      <c r="L5" s="60">
        <v>49876844</v>
      </c>
      <c r="M5" s="60">
        <v>149640433</v>
      </c>
      <c r="N5" s="60">
        <v>50599643</v>
      </c>
      <c r="O5" s="60">
        <v>49877607</v>
      </c>
      <c r="P5" s="60">
        <v>49985510</v>
      </c>
      <c r="Q5" s="60">
        <v>150462760</v>
      </c>
      <c r="R5" s="60">
        <v>49948983</v>
      </c>
      <c r="S5" s="60">
        <v>49108661</v>
      </c>
      <c r="T5" s="60">
        <v>49932689</v>
      </c>
      <c r="U5" s="60">
        <v>148990333</v>
      </c>
      <c r="V5" s="60">
        <v>598394247</v>
      </c>
      <c r="W5" s="60">
        <v>605050212</v>
      </c>
      <c r="X5" s="60">
        <v>-6655965</v>
      </c>
      <c r="Y5" s="61">
        <v>-1.1</v>
      </c>
      <c r="Z5" s="62">
        <v>605050211</v>
      </c>
    </row>
    <row r="6" spans="1:26" ht="13.5">
      <c r="A6" s="58" t="s">
        <v>32</v>
      </c>
      <c r="B6" s="19">
        <v>3315170337</v>
      </c>
      <c r="C6" s="19">
        <v>0</v>
      </c>
      <c r="D6" s="59">
        <v>3752064397</v>
      </c>
      <c r="E6" s="60">
        <v>3754421416</v>
      </c>
      <c r="F6" s="60">
        <v>304125013</v>
      </c>
      <c r="G6" s="60">
        <v>598288726</v>
      </c>
      <c r="H6" s="60">
        <v>148741579</v>
      </c>
      <c r="I6" s="60">
        <v>1051155318</v>
      </c>
      <c r="J6" s="60">
        <v>113206242</v>
      </c>
      <c r="K6" s="60">
        <v>279334174</v>
      </c>
      <c r="L6" s="60">
        <v>271811110</v>
      </c>
      <c r="M6" s="60">
        <v>664351526</v>
      </c>
      <c r="N6" s="60">
        <v>285373536</v>
      </c>
      <c r="O6" s="60">
        <v>382293035</v>
      </c>
      <c r="P6" s="60">
        <v>255489876</v>
      </c>
      <c r="Q6" s="60">
        <v>923156447</v>
      </c>
      <c r="R6" s="60">
        <v>271795051</v>
      </c>
      <c r="S6" s="60">
        <v>224852047</v>
      </c>
      <c r="T6" s="60">
        <v>326025569</v>
      </c>
      <c r="U6" s="60">
        <v>822672667</v>
      </c>
      <c r="V6" s="60">
        <v>3461335958</v>
      </c>
      <c r="W6" s="60">
        <v>3752064397</v>
      </c>
      <c r="X6" s="60">
        <v>-290728439</v>
      </c>
      <c r="Y6" s="61">
        <v>-7.75</v>
      </c>
      <c r="Z6" s="62">
        <v>3754421416</v>
      </c>
    </row>
    <row r="7" spans="1:26" ht="13.5">
      <c r="A7" s="58" t="s">
        <v>33</v>
      </c>
      <c r="B7" s="19">
        <v>10258641</v>
      </c>
      <c r="C7" s="19">
        <v>0</v>
      </c>
      <c r="D7" s="59">
        <v>91173</v>
      </c>
      <c r="E7" s="60">
        <v>11798741</v>
      </c>
      <c r="F7" s="60">
        <v>0</v>
      </c>
      <c r="G7" s="60">
        <v>382353</v>
      </c>
      <c r="H7" s="60">
        <v>590457</v>
      </c>
      <c r="I7" s="60">
        <v>972810</v>
      </c>
      <c r="J7" s="60">
        <v>653655</v>
      </c>
      <c r="K7" s="60">
        <v>496731</v>
      </c>
      <c r="L7" s="60">
        <v>1400176</v>
      </c>
      <c r="M7" s="60">
        <v>2550562</v>
      </c>
      <c r="N7" s="60">
        <v>639952</v>
      </c>
      <c r="O7" s="60">
        <v>599892</v>
      </c>
      <c r="P7" s="60">
        <v>581748</v>
      </c>
      <c r="Q7" s="60">
        <v>1821592</v>
      </c>
      <c r="R7" s="60">
        <v>735310</v>
      </c>
      <c r="S7" s="60">
        <v>586248</v>
      </c>
      <c r="T7" s="60">
        <v>1740893</v>
      </c>
      <c r="U7" s="60">
        <v>3062451</v>
      </c>
      <c r="V7" s="60">
        <v>8407415</v>
      </c>
      <c r="W7" s="60">
        <v>91173</v>
      </c>
      <c r="X7" s="60">
        <v>8316242</v>
      </c>
      <c r="Y7" s="61">
        <v>9121.39</v>
      </c>
      <c r="Z7" s="62">
        <v>11798741</v>
      </c>
    </row>
    <row r="8" spans="1:26" ht="13.5">
      <c r="A8" s="58" t="s">
        <v>34</v>
      </c>
      <c r="B8" s="19">
        <v>679984334</v>
      </c>
      <c r="C8" s="19">
        <v>0</v>
      </c>
      <c r="D8" s="59">
        <v>669758793</v>
      </c>
      <c r="E8" s="60">
        <v>658585947</v>
      </c>
      <c r="F8" s="60">
        <v>254399832</v>
      </c>
      <c r="G8" s="60">
        <v>-75160</v>
      </c>
      <c r="H8" s="60">
        <v>4047484</v>
      </c>
      <c r="I8" s="60">
        <v>258372156</v>
      </c>
      <c r="J8" s="60">
        <v>19731979</v>
      </c>
      <c r="K8" s="60">
        <v>200073475</v>
      </c>
      <c r="L8" s="60">
        <v>7844325</v>
      </c>
      <c r="M8" s="60">
        <v>227649779</v>
      </c>
      <c r="N8" s="60">
        <v>-3097209</v>
      </c>
      <c r="O8" s="60">
        <v>3884933</v>
      </c>
      <c r="P8" s="60">
        <v>152547258</v>
      </c>
      <c r="Q8" s="60">
        <v>153334982</v>
      </c>
      <c r="R8" s="60">
        <v>3941740</v>
      </c>
      <c r="S8" s="60">
        <v>3569081</v>
      </c>
      <c r="T8" s="60">
        <v>7741507</v>
      </c>
      <c r="U8" s="60">
        <v>15252328</v>
      </c>
      <c r="V8" s="60">
        <v>654609245</v>
      </c>
      <c r="W8" s="60">
        <v>669758794</v>
      </c>
      <c r="X8" s="60">
        <v>-15149549</v>
      </c>
      <c r="Y8" s="61">
        <v>-2.26</v>
      </c>
      <c r="Z8" s="62">
        <v>658585947</v>
      </c>
    </row>
    <row r="9" spans="1:26" ht="13.5">
      <c r="A9" s="58" t="s">
        <v>35</v>
      </c>
      <c r="B9" s="19">
        <v>305180899</v>
      </c>
      <c r="C9" s="19">
        <v>0</v>
      </c>
      <c r="D9" s="59">
        <v>327688377</v>
      </c>
      <c r="E9" s="60">
        <v>233937539</v>
      </c>
      <c r="F9" s="60">
        <v>7184271</v>
      </c>
      <c r="G9" s="60">
        <v>8634651</v>
      </c>
      <c r="H9" s="60">
        <v>5688157</v>
      </c>
      <c r="I9" s="60">
        <v>21507079</v>
      </c>
      <c r="J9" s="60">
        <v>8199321</v>
      </c>
      <c r="K9" s="60">
        <v>7101777</v>
      </c>
      <c r="L9" s="60">
        <v>9165863</v>
      </c>
      <c r="M9" s="60">
        <v>24466961</v>
      </c>
      <c r="N9" s="60">
        <v>7347371</v>
      </c>
      <c r="O9" s="60">
        <v>59738183</v>
      </c>
      <c r="P9" s="60">
        <v>6430040</v>
      </c>
      <c r="Q9" s="60">
        <v>73515594</v>
      </c>
      <c r="R9" s="60">
        <v>39882882</v>
      </c>
      <c r="S9" s="60">
        <v>9634353</v>
      </c>
      <c r="T9" s="60">
        <v>45737667</v>
      </c>
      <c r="U9" s="60">
        <v>95254902</v>
      </c>
      <c r="V9" s="60">
        <v>214744536</v>
      </c>
      <c r="W9" s="60">
        <v>327688375</v>
      </c>
      <c r="X9" s="60">
        <v>-112943839</v>
      </c>
      <c r="Y9" s="61">
        <v>-34.47</v>
      </c>
      <c r="Z9" s="62">
        <v>233937539</v>
      </c>
    </row>
    <row r="10" spans="1:26" ht="25.5">
      <c r="A10" s="63" t="s">
        <v>278</v>
      </c>
      <c r="B10" s="64">
        <f>SUM(B5:B9)</f>
        <v>4852103249</v>
      </c>
      <c r="C10" s="64">
        <f>SUM(C5:C9)</f>
        <v>0</v>
      </c>
      <c r="D10" s="65">
        <f aca="true" t="shared" si="0" ref="D10:Z10">SUM(D5:D9)</f>
        <v>5354652951</v>
      </c>
      <c r="E10" s="66">
        <f t="shared" si="0"/>
        <v>5263793854</v>
      </c>
      <c r="F10" s="66">
        <f t="shared" si="0"/>
        <v>615456586</v>
      </c>
      <c r="G10" s="66">
        <f t="shared" si="0"/>
        <v>676450876</v>
      </c>
      <c r="H10" s="66">
        <f t="shared" si="0"/>
        <v>189400622</v>
      </c>
      <c r="I10" s="66">
        <f t="shared" si="0"/>
        <v>1481308084</v>
      </c>
      <c r="J10" s="66">
        <f t="shared" si="0"/>
        <v>191672086</v>
      </c>
      <c r="K10" s="66">
        <f t="shared" si="0"/>
        <v>536888857</v>
      </c>
      <c r="L10" s="66">
        <f t="shared" si="0"/>
        <v>340098318</v>
      </c>
      <c r="M10" s="66">
        <f t="shared" si="0"/>
        <v>1068659261</v>
      </c>
      <c r="N10" s="66">
        <f t="shared" si="0"/>
        <v>340863293</v>
      </c>
      <c r="O10" s="66">
        <f t="shared" si="0"/>
        <v>496393650</v>
      </c>
      <c r="P10" s="66">
        <f t="shared" si="0"/>
        <v>465034432</v>
      </c>
      <c r="Q10" s="66">
        <f t="shared" si="0"/>
        <v>1302291375</v>
      </c>
      <c r="R10" s="66">
        <f t="shared" si="0"/>
        <v>366303966</v>
      </c>
      <c r="S10" s="66">
        <f t="shared" si="0"/>
        <v>287750390</v>
      </c>
      <c r="T10" s="66">
        <f t="shared" si="0"/>
        <v>431178325</v>
      </c>
      <c r="U10" s="66">
        <f t="shared" si="0"/>
        <v>1085232681</v>
      </c>
      <c r="V10" s="66">
        <f t="shared" si="0"/>
        <v>4937491401</v>
      </c>
      <c r="W10" s="66">
        <f t="shared" si="0"/>
        <v>5354652951</v>
      </c>
      <c r="X10" s="66">
        <f t="shared" si="0"/>
        <v>-417161550</v>
      </c>
      <c r="Y10" s="67">
        <f>+IF(W10&lt;&gt;0,(X10/W10)*100,0)</f>
        <v>-7.790636551377128</v>
      </c>
      <c r="Z10" s="68">
        <f t="shared" si="0"/>
        <v>5263793854</v>
      </c>
    </row>
    <row r="11" spans="1:26" ht="13.5">
      <c r="A11" s="58" t="s">
        <v>37</v>
      </c>
      <c r="B11" s="19">
        <v>856534599</v>
      </c>
      <c r="C11" s="19">
        <v>0</v>
      </c>
      <c r="D11" s="59">
        <v>956406969</v>
      </c>
      <c r="E11" s="60">
        <v>888384515</v>
      </c>
      <c r="F11" s="60">
        <v>71754516</v>
      </c>
      <c r="G11" s="60">
        <v>71185605</v>
      </c>
      <c r="H11" s="60">
        <v>84991356</v>
      </c>
      <c r="I11" s="60">
        <v>227931477</v>
      </c>
      <c r="J11" s="60">
        <v>74737302</v>
      </c>
      <c r="K11" s="60">
        <v>75415102</v>
      </c>
      <c r="L11" s="60">
        <v>77104892</v>
      </c>
      <c r="M11" s="60">
        <v>227257296</v>
      </c>
      <c r="N11" s="60">
        <v>76133260</v>
      </c>
      <c r="O11" s="60">
        <v>79527540</v>
      </c>
      <c r="P11" s="60">
        <v>75461308</v>
      </c>
      <c r="Q11" s="60">
        <v>231122108</v>
      </c>
      <c r="R11" s="60">
        <v>76749647</v>
      </c>
      <c r="S11" s="60">
        <v>80857027</v>
      </c>
      <c r="T11" s="60">
        <v>62968375</v>
      </c>
      <c r="U11" s="60">
        <v>220575049</v>
      </c>
      <c r="V11" s="60">
        <v>906885930</v>
      </c>
      <c r="W11" s="60">
        <v>956406971</v>
      </c>
      <c r="X11" s="60">
        <v>-49521041</v>
      </c>
      <c r="Y11" s="61">
        <v>-5.18</v>
      </c>
      <c r="Z11" s="62">
        <v>888384515</v>
      </c>
    </row>
    <row r="12" spans="1:26" ht="13.5">
      <c r="A12" s="58" t="s">
        <v>38</v>
      </c>
      <c r="B12" s="19">
        <v>45330967</v>
      </c>
      <c r="C12" s="19">
        <v>0</v>
      </c>
      <c r="D12" s="59">
        <v>47293237</v>
      </c>
      <c r="E12" s="60">
        <v>47293237</v>
      </c>
      <c r="F12" s="60">
        <v>3717976</v>
      </c>
      <c r="G12" s="60">
        <v>3785235</v>
      </c>
      <c r="H12" s="60">
        <v>3791404</v>
      </c>
      <c r="I12" s="60">
        <v>11294615</v>
      </c>
      <c r="J12" s="60">
        <v>3791404</v>
      </c>
      <c r="K12" s="60">
        <v>3781456</v>
      </c>
      <c r="L12" s="60">
        <v>3747360</v>
      </c>
      <c r="M12" s="60">
        <v>11320220</v>
      </c>
      <c r="N12" s="60">
        <v>5030013</v>
      </c>
      <c r="O12" s="60">
        <v>3894116</v>
      </c>
      <c r="P12" s="60">
        <v>3878445</v>
      </c>
      <c r="Q12" s="60">
        <v>12802574</v>
      </c>
      <c r="R12" s="60">
        <v>3882041</v>
      </c>
      <c r="S12" s="60">
        <v>3881527</v>
      </c>
      <c r="T12" s="60">
        <v>3831924</v>
      </c>
      <c r="U12" s="60">
        <v>11595492</v>
      </c>
      <c r="V12" s="60">
        <v>47012901</v>
      </c>
      <c r="W12" s="60">
        <v>47293232</v>
      </c>
      <c r="X12" s="60">
        <v>-280331</v>
      </c>
      <c r="Y12" s="61">
        <v>-0.59</v>
      </c>
      <c r="Z12" s="62">
        <v>47293237</v>
      </c>
    </row>
    <row r="13" spans="1:26" ht="13.5">
      <c r="A13" s="58" t="s">
        <v>279</v>
      </c>
      <c r="B13" s="19">
        <v>463850663</v>
      </c>
      <c r="C13" s="19">
        <v>0</v>
      </c>
      <c r="D13" s="59">
        <v>394441442</v>
      </c>
      <c r="E13" s="60">
        <v>346673944</v>
      </c>
      <c r="F13" s="60">
        <v>0</v>
      </c>
      <c r="G13" s="60">
        <v>0</v>
      </c>
      <c r="H13" s="60">
        <v>0</v>
      </c>
      <c r="I13" s="60">
        <v>0</v>
      </c>
      <c r="J13" s="60">
        <v>111221971</v>
      </c>
      <c r="K13" s="60">
        <v>0</v>
      </c>
      <c r="L13" s="60">
        <v>0</v>
      </c>
      <c r="M13" s="60">
        <v>111221971</v>
      </c>
      <c r="N13" s="60">
        <v>0</v>
      </c>
      <c r="O13" s="60">
        <v>296310073</v>
      </c>
      <c r="P13" s="60">
        <v>0</v>
      </c>
      <c r="Q13" s="60">
        <v>296310073</v>
      </c>
      <c r="R13" s="60">
        <v>0</v>
      </c>
      <c r="S13" s="60">
        <v>0</v>
      </c>
      <c r="T13" s="60">
        <v>-407532044</v>
      </c>
      <c r="U13" s="60">
        <v>-407532044</v>
      </c>
      <c r="V13" s="60">
        <v>0</v>
      </c>
      <c r="W13" s="60">
        <v>394441440</v>
      </c>
      <c r="X13" s="60">
        <v>-394441440</v>
      </c>
      <c r="Y13" s="61">
        <v>-100</v>
      </c>
      <c r="Z13" s="62">
        <v>346673944</v>
      </c>
    </row>
    <row r="14" spans="1:26" ht="13.5">
      <c r="A14" s="58" t="s">
        <v>40</v>
      </c>
      <c r="B14" s="19">
        <v>47247701</v>
      </c>
      <c r="C14" s="19">
        <v>0</v>
      </c>
      <c r="D14" s="59">
        <v>1877875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1877874</v>
      </c>
      <c r="X14" s="60">
        <v>-1877874</v>
      </c>
      <c r="Y14" s="61">
        <v>-100</v>
      </c>
      <c r="Z14" s="62">
        <v>0</v>
      </c>
    </row>
    <row r="15" spans="1:26" ht="13.5">
      <c r="A15" s="58" t="s">
        <v>41</v>
      </c>
      <c r="B15" s="19">
        <v>2064295377</v>
      </c>
      <c r="C15" s="19">
        <v>0</v>
      </c>
      <c r="D15" s="59">
        <v>2208353769</v>
      </c>
      <c r="E15" s="60">
        <v>2250582436</v>
      </c>
      <c r="F15" s="60">
        <v>2087830</v>
      </c>
      <c r="G15" s="60">
        <v>259413121</v>
      </c>
      <c r="H15" s="60">
        <v>239727142</v>
      </c>
      <c r="I15" s="60">
        <v>501228093</v>
      </c>
      <c r="J15" s="60">
        <v>170868130</v>
      </c>
      <c r="K15" s="60">
        <v>177700245</v>
      </c>
      <c r="L15" s="60">
        <v>172054501</v>
      </c>
      <c r="M15" s="60">
        <v>520622876</v>
      </c>
      <c r="N15" s="60">
        <v>151856759</v>
      </c>
      <c r="O15" s="60">
        <v>97310258</v>
      </c>
      <c r="P15" s="60">
        <v>216424285</v>
      </c>
      <c r="Q15" s="60">
        <v>465591302</v>
      </c>
      <c r="R15" s="60">
        <v>113289182</v>
      </c>
      <c r="S15" s="60">
        <v>224110045</v>
      </c>
      <c r="T15" s="60">
        <v>413196484</v>
      </c>
      <c r="U15" s="60">
        <v>750595711</v>
      </c>
      <c r="V15" s="60">
        <v>2238037982</v>
      </c>
      <c r="W15" s="60">
        <v>2208353768</v>
      </c>
      <c r="X15" s="60">
        <v>29684214</v>
      </c>
      <c r="Y15" s="61">
        <v>1.34</v>
      </c>
      <c r="Z15" s="62">
        <v>2250582436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2071340645</v>
      </c>
      <c r="C17" s="19">
        <v>0</v>
      </c>
      <c r="D17" s="59">
        <v>1613985260</v>
      </c>
      <c r="E17" s="60">
        <v>1909689390</v>
      </c>
      <c r="F17" s="60">
        <v>33085148</v>
      </c>
      <c r="G17" s="60">
        <v>58081164</v>
      </c>
      <c r="H17" s="60">
        <v>62038736</v>
      </c>
      <c r="I17" s="60">
        <v>153205048</v>
      </c>
      <c r="J17" s="60">
        <v>82227977</v>
      </c>
      <c r="K17" s="60">
        <v>112219502</v>
      </c>
      <c r="L17" s="60">
        <v>121118465</v>
      </c>
      <c r="M17" s="60">
        <v>315565944</v>
      </c>
      <c r="N17" s="60">
        <v>59404913</v>
      </c>
      <c r="O17" s="60">
        <v>134627242</v>
      </c>
      <c r="P17" s="60">
        <v>104452889</v>
      </c>
      <c r="Q17" s="60">
        <v>298485044</v>
      </c>
      <c r="R17" s="60">
        <v>95396351</v>
      </c>
      <c r="S17" s="60">
        <v>92393193</v>
      </c>
      <c r="T17" s="60">
        <v>221283948</v>
      </c>
      <c r="U17" s="60">
        <v>409073492</v>
      </c>
      <c r="V17" s="60">
        <v>1176329528</v>
      </c>
      <c r="W17" s="60">
        <v>1613985255</v>
      </c>
      <c r="X17" s="60">
        <v>-437655727</v>
      </c>
      <c r="Y17" s="61">
        <v>-27.12</v>
      </c>
      <c r="Z17" s="62">
        <v>1909689390</v>
      </c>
    </row>
    <row r="18" spans="1:26" ht="13.5">
      <c r="A18" s="70" t="s">
        <v>44</v>
      </c>
      <c r="B18" s="71">
        <f>SUM(B11:B17)</f>
        <v>5548599952</v>
      </c>
      <c r="C18" s="71">
        <f>SUM(C11:C17)</f>
        <v>0</v>
      </c>
      <c r="D18" s="72">
        <f aca="true" t="shared" si="1" ref="D18:Z18">SUM(D11:D17)</f>
        <v>5222358552</v>
      </c>
      <c r="E18" s="73">
        <f t="shared" si="1"/>
        <v>5442623522</v>
      </c>
      <c r="F18" s="73">
        <f t="shared" si="1"/>
        <v>110645470</v>
      </c>
      <c r="G18" s="73">
        <f t="shared" si="1"/>
        <v>392465125</v>
      </c>
      <c r="H18" s="73">
        <f t="shared" si="1"/>
        <v>390548638</v>
      </c>
      <c r="I18" s="73">
        <f t="shared" si="1"/>
        <v>893659233</v>
      </c>
      <c r="J18" s="73">
        <f t="shared" si="1"/>
        <v>442846784</v>
      </c>
      <c r="K18" s="73">
        <f t="shared" si="1"/>
        <v>369116305</v>
      </c>
      <c r="L18" s="73">
        <f t="shared" si="1"/>
        <v>374025218</v>
      </c>
      <c r="M18" s="73">
        <f t="shared" si="1"/>
        <v>1185988307</v>
      </c>
      <c r="N18" s="73">
        <f t="shared" si="1"/>
        <v>292424945</v>
      </c>
      <c r="O18" s="73">
        <f t="shared" si="1"/>
        <v>611669229</v>
      </c>
      <c r="P18" s="73">
        <f t="shared" si="1"/>
        <v>400216927</v>
      </c>
      <c r="Q18" s="73">
        <f t="shared" si="1"/>
        <v>1304311101</v>
      </c>
      <c r="R18" s="73">
        <f t="shared" si="1"/>
        <v>289317221</v>
      </c>
      <c r="S18" s="73">
        <f t="shared" si="1"/>
        <v>401241792</v>
      </c>
      <c r="T18" s="73">
        <f t="shared" si="1"/>
        <v>293748687</v>
      </c>
      <c r="U18" s="73">
        <f t="shared" si="1"/>
        <v>984307700</v>
      </c>
      <c r="V18" s="73">
        <f t="shared" si="1"/>
        <v>4368266341</v>
      </c>
      <c r="W18" s="73">
        <f t="shared" si="1"/>
        <v>5222358540</v>
      </c>
      <c r="X18" s="73">
        <f t="shared" si="1"/>
        <v>-854092199</v>
      </c>
      <c r="Y18" s="67">
        <f>+IF(W18&lt;&gt;0,(X18/W18)*100,0)</f>
        <v>-16.35453009321723</v>
      </c>
      <c r="Z18" s="74">
        <f t="shared" si="1"/>
        <v>5442623522</v>
      </c>
    </row>
    <row r="19" spans="1:26" ht="13.5">
      <c r="A19" s="70" t="s">
        <v>45</v>
      </c>
      <c r="B19" s="75">
        <f>+B10-B18</f>
        <v>-696496703</v>
      </c>
      <c r="C19" s="75">
        <f>+C10-C18</f>
        <v>0</v>
      </c>
      <c r="D19" s="76">
        <f aca="true" t="shared" si="2" ref="D19:Z19">+D10-D18</f>
        <v>132294399</v>
      </c>
      <c r="E19" s="77">
        <f t="shared" si="2"/>
        <v>-178829668</v>
      </c>
      <c r="F19" s="77">
        <f t="shared" si="2"/>
        <v>504811116</v>
      </c>
      <c r="G19" s="77">
        <f t="shared" si="2"/>
        <v>283985751</v>
      </c>
      <c r="H19" s="77">
        <f t="shared" si="2"/>
        <v>-201148016</v>
      </c>
      <c r="I19" s="77">
        <f t="shared" si="2"/>
        <v>587648851</v>
      </c>
      <c r="J19" s="77">
        <f t="shared" si="2"/>
        <v>-251174698</v>
      </c>
      <c r="K19" s="77">
        <f t="shared" si="2"/>
        <v>167772552</v>
      </c>
      <c r="L19" s="77">
        <f t="shared" si="2"/>
        <v>-33926900</v>
      </c>
      <c r="M19" s="77">
        <f t="shared" si="2"/>
        <v>-117329046</v>
      </c>
      <c r="N19" s="77">
        <f t="shared" si="2"/>
        <v>48438348</v>
      </c>
      <c r="O19" s="77">
        <f t="shared" si="2"/>
        <v>-115275579</v>
      </c>
      <c r="P19" s="77">
        <f t="shared" si="2"/>
        <v>64817505</v>
      </c>
      <c r="Q19" s="77">
        <f t="shared" si="2"/>
        <v>-2019726</v>
      </c>
      <c r="R19" s="77">
        <f t="shared" si="2"/>
        <v>76986745</v>
      </c>
      <c r="S19" s="77">
        <f t="shared" si="2"/>
        <v>-113491402</v>
      </c>
      <c r="T19" s="77">
        <f t="shared" si="2"/>
        <v>137429638</v>
      </c>
      <c r="U19" s="77">
        <f t="shared" si="2"/>
        <v>100924981</v>
      </c>
      <c r="V19" s="77">
        <f t="shared" si="2"/>
        <v>569225060</v>
      </c>
      <c r="W19" s="77">
        <f>IF(E10=E18,0,W10-W18)</f>
        <v>132294411</v>
      </c>
      <c r="X19" s="77">
        <f t="shared" si="2"/>
        <v>436930649</v>
      </c>
      <c r="Y19" s="78">
        <f>+IF(W19&lt;&gt;0,(X19/W19)*100,0)</f>
        <v>330.2714345203895</v>
      </c>
      <c r="Z19" s="79">
        <f t="shared" si="2"/>
        <v>-178829668</v>
      </c>
    </row>
    <row r="20" spans="1:26" ht="13.5">
      <c r="A20" s="58" t="s">
        <v>46</v>
      </c>
      <c r="B20" s="19">
        <v>177253050</v>
      </c>
      <c r="C20" s="19">
        <v>0</v>
      </c>
      <c r="D20" s="59">
        <v>401586560</v>
      </c>
      <c r="E20" s="60">
        <v>246499369</v>
      </c>
      <c r="F20" s="60">
        <v>0</v>
      </c>
      <c r="G20" s="60">
        <v>3147874</v>
      </c>
      <c r="H20" s="60">
        <v>0</v>
      </c>
      <c r="I20" s="60">
        <v>3147874</v>
      </c>
      <c r="J20" s="60">
        <v>30729430</v>
      </c>
      <c r="K20" s="60">
        <v>20978366</v>
      </c>
      <c r="L20" s="60">
        <v>23124440</v>
      </c>
      <c r="M20" s="60">
        <v>74832236</v>
      </c>
      <c r="N20" s="60">
        <v>2718490</v>
      </c>
      <c r="O20" s="60">
        <v>4691537</v>
      </c>
      <c r="P20" s="60">
        <v>15141472</v>
      </c>
      <c r="Q20" s="60">
        <v>22551499</v>
      </c>
      <c r="R20" s="60">
        <v>11864816</v>
      </c>
      <c r="S20" s="60">
        <v>30352524</v>
      </c>
      <c r="T20" s="60">
        <v>67384904</v>
      </c>
      <c r="U20" s="60">
        <v>109602244</v>
      </c>
      <c r="V20" s="60">
        <v>210133853</v>
      </c>
      <c r="W20" s="60">
        <v>401586558</v>
      </c>
      <c r="X20" s="60">
        <v>-191452705</v>
      </c>
      <c r="Y20" s="61">
        <v>-47.67</v>
      </c>
      <c r="Z20" s="62">
        <v>246499369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-519243653</v>
      </c>
      <c r="C22" s="86">
        <f>SUM(C19:C21)</f>
        <v>0</v>
      </c>
      <c r="D22" s="87">
        <f aca="true" t="shared" si="3" ref="D22:Z22">SUM(D19:D21)</f>
        <v>533880959</v>
      </c>
      <c r="E22" s="88">
        <f t="shared" si="3"/>
        <v>67669701</v>
      </c>
      <c r="F22" s="88">
        <f t="shared" si="3"/>
        <v>504811116</v>
      </c>
      <c r="G22" s="88">
        <f t="shared" si="3"/>
        <v>287133625</v>
      </c>
      <c r="H22" s="88">
        <f t="shared" si="3"/>
        <v>-201148016</v>
      </c>
      <c r="I22" s="88">
        <f t="shared" si="3"/>
        <v>590796725</v>
      </c>
      <c r="J22" s="88">
        <f t="shared" si="3"/>
        <v>-220445268</v>
      </c>
      <c r="K22" s="88">
        <f t="shared" si="3"/>
        <v>188750918</v>
      </c>
      <c r="L22" s="88">
        <f t="shared" si="3"/>
        <v>-10802460</v>
      </c>
      <c r="M22" s="88">
        <f t="shared" si="3"/>
        <v>-42496810</v>
      </c>
      <c r="N22" s="88">
        <f t="shared" si="3"/>
        <v>51156838</v>
      </c>
      <c r="O22" s="88">
        <f t="shared" si="3"/>
        <v>-110584042</v>
      </c>
      <c r="P22" s="88">
        <f t="shared" si="3"/>
        <v>79958977</v>
      </c>
      <c r="Q22" s="88">
        <f t="shared" si="3"/>
        <v>20531773</v>
      </c>
      <c r="R22" s="88">
        <f t="shared" si="3"/>
        <v>88851561</v>
      </c>
      <c r="S22" s="88">
        <f t="shared" si="3"/>
        <v>-83138878</v>
      </c>
      <c r="T22" s="88">
        <f t="shared" si="3"/>
        <v>204814542</v>
      </c>
      <c r="U22" s="88">
        <f t="shared" si="3"/>
        <v>210527225</v>
      </c>
      <c r="V22" s="88">
        <f t="shared" si="3"/>
        <v>779358913</v>
      </c>
      <c r="W22" s="88">
        <f t="shared" si="3"/>
        <v>533880969</v>
      </c>
      <c r="X22" s="88">
        <f t="shared" si="3"/>
        <v>245477944</v>
      </c>
      <c r="Y22" s="89">
        <f>+IF(W22&lt;&gt;0,(X22/W22)*100,0)</f>
        <v>45.97990156116615</v>
      </c>
      <c r="Z22" s="90">
        <f t="shared" si="3"/>
        <v>67669701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-519243653</v>
      </c>
      <c r="C24" s="75">
        <f>SUM(C22:C23)</f>
        <v>0</v>
      </c>
      <c r="D24" s="76">
        <f aca="true" t="shared" si="4" ref="D24:Z24">SUM(D22:D23)</f>
        <v>533880959</v>
      </c>
      <c r="E24" s="77">
        <f t="shared" si="4"/>
        <v>67669701</v>
      </c>
      <c r="F24" s="77">
        <f t="shared" si="4"/>
        <v>504811116</v>
      </c>
      <c r="G24" s="77">
        <f t="shared" si="4"/>
        <v>287133625</v>
      </c>
      <c r="H24" s="77">
        <f t="shared" si="4"/>
        <v>-201148016</v>
      </c>
      <c r="I24" s="77">
        <f t="shared" si="4"/>
        <v>590796725</v>
      </c>
      <c r="J24" s="77">
        <f t="shared" si="4"/>
        <v>-220445268</v>
      </c>
      <c r="K24" s="77">
        <f t="shared" si="4"/>
        <v>188750918</v>
      </c>
      <c r="L24" s="77">
        <f t="shared" si="4"/>
        <v>-10802460</v>
      </c>
      <c r="M24" s="77">
        <f t="shared" si="4"/>
        <v>-42496810</v>
      </c>
      <c r="N24" s="77">
        <f t="shared" si="4"/>
        <v>51156838</v>
      </c>
      <c r="O24" s="77">
        <f t="shared" si="4"/>
        <v>-110584042</v>
      </c>
      <c r="P24" s="77">
        <f t="shared" si="4"/>
        <v>79958977</v>
      </c>
      <c r="Q24" s="77">
        <f t="shared" si="4"/>
        <v>20531773</v>
      </c>
      <c r="R24" s="77">
        <f t="shared" si="4"/>
        <v>88851561</v>
      </c>
      <c r="S24" s="77">
        <f t="shared" si="4"/>
        <v>-83138878</v>
      </c>
      <c r="T24" s="77">
        <f t="shared" si="4"/>
        <v>204814542</v>
      </c>
      <c r="U24" s="77">
        <f t="shared" si="4"/>
        <v>210527225</v>
      </c>
      <c r="V24" s="77">
        <f t="shared" si="4"/>
        <v>779358913</v>
      </c>
      <c r="W24" s="77">
        <f t="shared" si="4"/>
        <v>533880969</v>
      </c>
      <c r="X24" s="77">
        <f t="shared" si="4"/>
        <v>245477944</v>
      </c>
      <c r="Y24" s="78">
        <f>+IF(W24&lt;&gt;0,(X24/W24)*100,0)</f>
        <v>45.97990156116615</v>
      </c>
      <c r="Z24" s="79">
        <f t="shared" si="4"/>
        <v>67669701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287994523</v>
      </c>
      <c r="C27" s="22">
        <v>0</v>
      </c>
      <c r="D27" s="99">
        <v>533880960</v>
      </c>
      <c r="E27" s="100">
        <v>335840772</v>
      </c>
      <c r="F27" s="100">
        <v>1325265</v>
      </c>
      <c r="G27" s="100">
        <v>12065345</v>
      </c>
      <c r="H27" s="100">
        <v>41508931</v>
      </c>
      <c r="I27" s="100">
        <v>54899541</v>
      </c>
      <c r="J27" s="100">
        <v>11415108</v>
      </c>
      <c r="K27" s="100">
        <v>10828985</v>
      </c>
      <c r="L27" s="100">
        <v>27790986</v>
      </c>
      <c r="M27" s="100">
        <v>50035079</v>
      </c>
      <c r="N27" s="100">
        <v>2279814</v>
      </c>
      <c r="O27" s="100">
        <v>3111798</v>
      </c>
      <c r="P27" s="100">
        <v>15523089</v>
      </c>
      <c r="Q27" s="100">
        <v>20914701</v>
      </c>
      <c r="R27" s="100">
        <v>2279814</v>
      </c>
      <c r="S27" s="100">
        <v>37154589</v>
      </c>
      <c r="T27" s="100">
        <v>69840540</v>
      </c>
      <c r="U27" s="100">
        <v>109274943</v>
      </c>
      <c r="V27" s="100">
        <v>235124264</v>
      </c>
      <c r="W27" s="100">
        <v>335840772</v>
      </c>
      <c r="X27" s="100">
        <v>-100716508</v>
      </c>
      <c r="Y27" s="101">
        <v>-29.99</v>
      </c>
      <c r="Z27" s="102">
        <v>335840772</v>
      </c>
    </row>
    <row r="28" spans="1:26" ht="13.5">
      <c r="A28" s="103" t="s">
        <v>46</v>
      </c>
      <c r="B28" s="19">
        <v>175878141</v>
      </c>
      <c r="C28" s="19">
        <v>0</v>
      </c>
      <c r="D28" s="59">
        <v>401586960</v>
      </c>
      <c r="E28" s="60">
        <v>280567917</v>
      </c>
      <c r="F28" s="60">
        <v>1324848</v>
      </c>
      <c r="G28" s="60">
        <v>12065344</v>
      </c>
      <c r="H28" s="60">
        <v>24123129</v>
      </c>
      <c r="I28" s="60">
        <v>37513321</v>
      </c>
      <c r="J28" s="60">
        <v>10859804</v>
      </c>
      <c r="K28" s="60">
        <v>7050167</v>
      </c>
      <c r="L28" s="60">
        <v>22046338</v>
      </c>
      <c r="M28" s="60">
        <v>39956309</v>
      </c>
      <c r="N28" s="60">
        <v>2279815</v>
      </c>
      <c r="O28" s="60">
        <v>2081436</v>
      </c>
      <c r="P28" s="60">
        <v>15085743</v>
      </c>
      <c r="Q28" s="60">
        <v>19446994</v>
      </c>
      <c r="R28" s="60">
        <v>2279815</v>
      </c>
      <c r="S28" s="60">
        <v>35416207</v>
      </c>
      <c r="T28" s="60">
        <v>59234264</v>
      </c>
      <c r="U28" s="60">
        <v>96930286</v>
      </c>
      <c r="V28" s="60">
        <v>193846910</v>
      </c>
      <c r="W28" s="60">
        <v>280567917</v>
      </c>
      <c r="X28" s="60">
        <v>-86721007</v>
      </c>
      <c r="Y28" s="61">
        <v>-30.91</v>
      </c>
      <c r="Z28" s="62">
        <v>280567917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112116381</v>
      </c>
      <c r="C31" s="19">
        <v>0</v>
      </c>
      <c r="D31" s="59">
        <v>132294000</v>
      </c>
      <c r="E31" s="60">
        <v>55272855</v>
      </c>
      <c r="F31" s="60">
        <v>417</v>
      </c>
      <c r="G31" s="60">
        <v>0</v>
      </c>
      <c r="H31" s="60">
        <v>17385803</v>
      </c>
      <c r="I31" s="60">
        <v>17386220</v>
      </c>
      <c r="J31" s="60">
        <v>555302</v>
      </c>
      <c r="K31" s="60">
        <v>3778818</v>
      </c>
      <c r="L31" s="60">
        <v>5744648</v>
      </c>
      <c r="M31" s="60">
        <v>10078768</v>
      </c>
      <c r="N31" s="60">
        <v>0</v>
      </c>
      <c r="O31" s="60">
        <v>1030362</v>
      </c>
      <c r="P31" s="60">
        <v>437346</v>
      </c>
      <c r="Q31" s="60">
        <v>1467708</v>
      </c>
      <c r="R31" s="60">
        <v>0</v>
      </c>
      <c r="S31" s="60">
        <v>1738382</v>
      </c>
      <c r="T31" s="60">
        <v>10606275</v>
      </c>
      <c r="U31" s="60">
        <v>12344657</v>
      </c>
      <c r="V31" s="60">
        <v>41277353</v>
      </c>
      <c r="W31" s="60">
        <v>55272855</v>
      </c>
      <c r="X31" s="60">
        <v>-13995502</v>
      </c>
      <c r="Y31" s="61">
        <v>-25.32</v>
      </c>
      <c r="Z31" s="62">
        <v>55272855</v>
      </c>
    </row>
    <row r="32" spans="1:26" ht="13.5">
      <c r="A32" s="70" t="s">
        <v>54</v>
      </c>
      <c r="B32" s="22">
        <f>SUM(B28:B31)</f>
        <v>287994522</v>
      </c>
      <c r="C32" s="22">
        <f>SUM(C28:C31)</f>
        <v>0</v>
      </c>
      <c r="D32" s="99">
        <f aca="true" t="shared" si="5" ref="D32:Z32">SUM(D28:D31)</f>
        <v>533880960</v>
      </c>
      <c r="E32" s="100">
        <f t="shared" si="5"/>
        <v>335840772</v>
      </c>
      <c r="F32" s="100">
        <f t="shared" si="5"/>
        <v>1325265</v>
      </c>
      <c r="G32" s="100">
        <f t="shared" si="5"/>
        <v>12065344</v>
      </c>
      <c r="H32" s="100">
        <f t="shared" si="5"/>
        <v>41508932</v>
      </c>
      <c r="I32" s="100">
        <f t="shared" si="5"/>
        <v>54899541</v>
      </c>
      <c r="J32" s="100">
        <f t="shared" si="5"/>
        <v>11415106</v>
      </c>
      <c r="K32" s="100">
        <f t="shared" si="5"/>
        <v>10828985</v>
      </c>
      <c r="L32" s="100">
        <f t="shared" si="5"/>
        <v>27790986</v>
      </c>
      <c r="M32" s="100">
        <f t="shared" si="5"/>
        <v>50035077</v>
      </c>
      <c r="N32" s="100">
        <f t="shared" si="5"/>
        <v>2279815</v>
      </c>
      <c r="O32" s="100">
        <f t="shared" si="5"/>
        <v>3111798</v>
      </c>
      <c r="P32" s="100">
        <f t="shared" si="5"/>
        <v>15523089</v>
      </c>
      <c r="Q32" s="100">
        <f t="shared" si="5"/>
        <v>20914702</v>
      </c>
      <c r="R32" s="100">
        <f t="shared" si="5"/>
        <v>2279815</v>
      </c>
      <c r="S32" s="100">
        <f t="shared" si="5"/>
        <v>37154589</v>
      </c>
      <c r="T32" s="100">
        <f t="shared" si="5"/>
        <v>69840539</v>
      </c>
      <c r="U32" s="100">
        <f t="shared" si="5"/>
        <v>109274943</v>
      </c>
      <c r="V32" s="100">
        <f t="shared" si="5"/>
        <v>235124263</v>
      </c>
      <c r="W32" s="100">
        <f t="shared" si="5"/>
        <v>335840772</v>
      </c>
      <c r="X32" s="100">
        <f t="shared" si="5"/>
        <v>-100716509</v>
      </c>
      <c r="Y32" s="101">
        <f>+IF(W32&lt;&gt;0,(X32/W32)*100,0)</f>
        <v>-29.98936323312168</v>
      </c>
      <c r="Z32" s="102">
        <f t="shared" si="5"/>
        <v>335840772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614771862</v>
      </c>
      <c r="C35" s="19">
        <v>0</v>
      </c>
      <c r="D35" s="59">
        <v>598124859</v>
      </c>
      <c r="E35" s="60">
        <v>945125001</v>
      </c>
      <c r="F35" s="60">
        <v>0</v>
      </c>
      <c r="G35" s="60">
        <v>0</v>
      </c>
      <c r="H35" s="60">
        <v>905701713</v>
      </c>
      <c r="I35" s="60">
        <v>905701713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433669191</v>
      </c>
      <c r="P35" s="60">
        <v>491483789</v>
      </c>
      <c r="Q35" s="60">
        <v>491483789</v>
      </c>
      <c r="R35" s="60">
        <v>1203020786</v>
      </c>
      <c r="S35" s="60">
        <v>1177872095</v>
      </c>
      <c r="T35" s="60">
        <v>0</v>
      </c>
      <c r="U35" s="60">
        <v>1177872095</v>
      </c>
      <c r="V35" s="60">
        <v>1177872095</v>
      </c>
      <c r="W35" s="60">
        <v>945125001</v>
      </c>
      <c r="X35" s="60">
        <v>232747094</v>
      </c>
      <c r="Y35" s="61">
        <v>24.63</v>
      </c>
      <c r="Z35" s="62">
        <v>945125001</v>
      </c>
    </row>
    <row r="36" spans="1:26" ht="13.5">
      <c r="A36" s="58" t="s">
        <v>57</v>
      </c>
      <c r="B36" s="19">
        <v>11510550778</v>
      </c>
      <c r="C36" s="19">
        <v>0</v>
      </c>
      <c r="D36" s="59">
        <v>11711868126</v>
      </c>
      <c r="E36" s="60">
        <v>11556441104</v>
      </c>
      <c r="F36" s="60">
        <v>0</v>
      </c>
      <c r="G36" s="60">
        <v>0</v>
      </c>
      <c r="H36" s="60">
        <v>11556441104</v>
      </c>
      <c r="I36" s="60">
        <v>11556441104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11217788123</v>
      </c>
      <c r="P36" s="60">
        <v>11233311212</v>
      </c>
      <c r="Q36" s="60">
        <v>11233311212</v>
      </c>
      <c r="R36" s="60">
        <v>11238492301</v>
      </c>
      <c r="S36" s="60">
        <v>11275646890</v>
      </c>
      <c r="T36" s="60">
        <v>0</v>
      </c>
      <c r="U36" s="60">
        <v>11275646890</v>
      </c>
      <c r="V36" s="60">
        <v>11275646890</v>
      </c>
      <c r="W36" s="60">
        <v>11556441104</v>
      </c>
      <c r="X36" s="60">
        <v>-280794214</v>
      </c>
      <c r="Y36" s="61">
        <v>-2.43</v>
      </c>
      <c r="Z36" s="62">
        <v>11556441104</v>
      </c>
    </row>
    <row r="37" spans="1:26" ht="13.5">
      <c r="A37" s="58" t="s">
        <v>58</v>
      </c>
      <c r="B37" s="19">
        <v>1131603237</v>
      </c>
      <c r="C37" s="19">
        <v>0</v>
      </c>
      <c r="D37" s="59">
        <v>371980730</v>
      </c>
      <c r="E37" s="60">
        <v>506922340</v>
      </c>
      <c r="F37" s="60">
        <v>0</v>
      </c>
      <c r="G37" s="60">
        <v>0</v>
      </c>
      <c r="H37" s="60">
        <v>1060841691</v>
      </c>
      <c r="I37" s="60">
        <v>1060841691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1024163875</v>
      </c>
      <c r="P37" s="60">
        <v>1093114550</v>
      </c>
      <c r="Q37" s="60">
        <v>1093114550</v>
      </c>
      <c r="R37" s="60">
        <v>918518608</v>
      </c>
      <c r="S37" s="60">
        <v>1024984134</v>
      </c>
      <c r="T37" s="60">
        <v>0</v>
      </c>
      <c r="U37" s="60">
        <v>1024984134</v>
      </c>
      <c r="V37" s="60">
        <v>1024984134</v>
      </c>
      <c r="W37" s="60">
        <v>506922340</v>
      </c>
      <c r="X37" s="60">
        <v>518061794</v>
      </c>
      <c r="Y37" s="61">
        <v>102.2</v>
      </c>
      <c r="Z37" s="62">
        <v>506922340</v>
      </c>
    </row>
    <row r="38" spans="1:26" ht="13.5">
      <c r="A38" s="58" t="s">
        <v>59</v>
      </c>
      <c r="B38" s="19">
        <v>397847453</v>
      </c>
      <c r="C38" s="19">
        <v>0</v>
      </c>
      <c r="D38" s="59">
        <v>323121805</v>
      </c>
      <c r="E38" s="60">
        <v>440463033</v>
      </c>
      <c r="F38" s="60">
        <v>0</v>
      </c>
      <c r="G38" s="60">
        <v>0</v>
      </c>
      <c r="H38" s="60">
        <v>397847453</v>
      </c>
      <c r="I38" s="60">
        <v>397847453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397847453</v>
      </c>
      <c r="P38" s="60">
        <v>397847453</v>
      </c>
      <c r="Q38" s="60">
        <v>397847453</v>
      </c>
      <c r="R38" s="60">
        <v>393579148</v>
      </c>
      <c r="S38" s="60">
        <v>393579148</v>
      </c>
      <c r="T38" s="60">
        <v>0</v>
      </c>
      <c r="U38" s="60">
        <v>393579148</v>
      </c>
      <c r="V38" s="60">
        <v>393579148</v>
      </c>
      <c r="W38" s="60">
        <v>440463033</v>
      </c>
      <c r="X38" s="60">
        <v>-46883885</v>
      </c>
      <c r="Y38" s="61">
        <v>-10.64</v>
      </c>
      <c r="Z38" s="62">
        <v>440463033</v>
      </c>
    </row>
    <row r="39" spans="1:26" ht="13.5">
      <c r="A39" s="58" t="s">
        <v>60</v>
      </c>
      <c r="B39" s="19">
        <v>10595871950</v>
      </c>
      <c r="C39" s="19">
        <v>0</v>
      </c>
      <c r="D39" s="59">
        <v>11614890450</v>
      </c>
      <c r="E39" s="60">
        <v>11554180732</v>
      </c>
      <c r="F39" s="60">
        <v>0</v>
      </c>
      <c r="G39" s="60">
        <v>0</v>
      </c>
      <c r="H39" s="60">
        <v>11003453673</v>
      </c>
      <c r="I39" s="60">
        <v>11003453673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10229445986</v>
      </c>
      <c r="P39" s="60">
        <v>10233832998</v>
      </c>
      <c r="Q39" s="60">
        <v>10233832998</v>
      </c>
      <c r="R39" s="60">
        <v>11129415331</v>
      </c>
      <c r="S39" s="60">
        <v>11034955703</v>
      </c>
      <c r="T39" s="60">
        <v>0</v>
      </c>
      <c r="U39" s="60">
        <v>11034955703</v>
      </c>
      <c r="V39" s="60">
        <v>11034955703</v>
      </c>
      <c r="W39" s="60">
        <v>11554180732</v>
      </c>
      <c r="X39" s="60">
        <v>-519225029</v>
      </c>
      <c r="Y39" s="61">
        <v>-4.49</v>
      </c>
      <c r="Z39" s="62">
        <v>11554180732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286556843</v>
      </c>
      <c r="C42" s="19">
        <v>0</v>
      </c>
      <c r="D42" s="59">
        <v>828161001</v>
      </c>
      <c r="E42" s="60">
        <v>311331679</v>
      </c>
      <c r="F42" s="60">
        <v>53300434</v>
      </c>
      <c r="G42" s="60">
        <v>-76177611</v>
      </c>
      <c r="H42" s="60">
        <v>-43624282</v>
      </c>
      <c r="I42" s="60">
        <v>-66501459</v>
      </c>
      <c r="J42" s="60">
        <v>-118048000</v>
      </c>
      <c r="K42" s="60">
        <v>167618028</v>
      </c>
      <c r="L42" s="60">
        <v>-147561884</v>
      </c>
      <c r="M42" s="60">
        <v>-97991856</v>
      </c>
      <c r="N42" s="60">
        <v>15940804</v>
      </c>
      <c r="O42" s="60">
        <v>-60167801</v>
      </c>
      <c r="P42" s="60">
        <v>12053098</v>
      </c>
      <c r="Q42" s="60">
        <v>-32173899</v>
      </c>
      <c r="R42" s="60">
        <v>6275758</v>
      </c>
      <c r="S42" s="60">
        <v>18358072</v>
      </c>
      <c r="T42" s="60">
        <v>-15132207</v>
      </c>
      <c r="U42" s="60">
        <v>9501623</v>
      </c>
      <c r="V42" s="60">
        <v>-187165591</v>
      </c>
      <c r="W42" s="60">
        <v>311331679</v>
      </c>
      <c r="X42" s="60">
        <v>-498497270</v>
      </c>
      <c r="Y42" s="61">
        <v>-160.12</v>
      </c>
      <c r="Z42" s="62">
        <v>311331679</v>
      </c>
    </row>
    <row r="43" spans="1:26" ht="13.5">
      <c r="A43" s="58" t="s">
        <v>63</v>
      </c>
      <c r="B43" s="19">
        <v>-287412629</v>
      </c>
      <c r="C43" s="19">
        <v>0</v>
      </c>
      <c r="D43" s="59">
        <v>-530885102</v>
      </c>
      <c r="E43" s="60">
        <v>-332844914</v>
      </c>
      <c r="F43" s="60">
        <v>-44801202</v>
      </c>
      <c r="G43" s="60">
        <v>-1479765</v>
      </c>
      <c r="H43" s="60">
        <v>21685585</v>
      </c>
      <c r="I43" s="60">
        <v>-24595382</v>
      </c>
      <c r="J43" s="60">
        <v>36434730</v>
      </c>
      <c r="K43" s="60">
        <v>14161371</v>
      </c>
      <c r="L43" s="60">
        <v>53626083</v>
      </c>
      <c r="M43" s="60">
        <v>104222184</v>
      </c>
      <c r="N43" s="60">
        <v>13871634</v>
      </c>
      <c r="O43" s="60">
        <v>19001885</v>
      </c>
      <c r="P43" s="60">
        <v>29232425</v>
      </c>
      <c r="Q43" s="60">
        <v>62105944</v>
      </c>
      <c r="R43" s="60">
        <v>3118165</v>
      </c>
      <c r="S43" s="60">
        <v>3787662</v>
      </c>
      <c r="T43" s="60">
        <v>13187706</v>
      </c>
      <c r="U43" s="60">
        <v>20093533</v>
      </c>
      <c r="V43" s="60">
        <v>161826279</v>
      </c>
      <c r="W43" s="60">
        <v>-332844914</v>
      </c>
      <c r="X43" s="60">
        <v>494671193</v>
      </c>
      <c r="Y43" s="61">
        <v>-148.62</v>
      </c>
      <c r="Z43" s="62">
        <v>-332844914</v>
      </c>
    </row>
    <row r="44" spans="1:26" ht="13.5">
      <c r="A44" s="58" t="s">
        <v>64</v>
      </c>
      <c r="B44" s="19">
        <v>1042951</v>
      </c>
      <c r="C44" s="19">
        <v>0</v>
      </c>
      <c r="D44" s="59">
        <v>0</v>
      </c>
      <c r="E44" s="60">
        <v>0</v>
      </c>
      <c r="F44" s="60">
        <v>0</v>
      </c>
      <c r="G44" s="60">
        <v>40000000</v>
      </c>
      <c r="H44" s="60">
        <v>56621839</v>
      </c>
      <c r="I44" s="60">
        <v>96621839</v>
      </c>
      <c r="J44" s="60">
        <v>49400000</v>
      </c>
      <c r="K44" s="60">
        <v>-51020000</v>
      </c>
      <c r="L44" s="60">
        <v>-101492606</v>
      </c>
      <c r="M44" s="60">
        <v>-103112606</v>
      </c>
      <c r="N44" s="60">
        <v>-673102</v>
      </c>
      <c r="O44" s="60">
        <v>0</v>
      </c>
      <c r="P44" s="60">
        <v>-3330902</v>
      </c>
      <c r="Q44" s="60">
        <v>-4004004</v>
      </c>
      <c r="R44" s="60">
        <v>0</v>
      </c>
      <c r="S44" s="60">
        <v>0</v>
      </c>
      <c r="T44" s="60">
        <v>0</v>
      </c>
      <c r="U44" s="60">
        <v>0</v>
      </c>
      <c r="V44" s="60">
        <v>-10494771</v>
      </c>
      <c r="W44" s="60"/>
      <c r="X44" s="60">
        <v>-10494771</v>
      </c>
      <c r="Y44" s="61">
        <v>0</v>
      </c>
      <c r="Z44" s="62">
        <v>0</v>
      </c>
    </row>
    <row r="45" spans="1:26" ht="13.5">
      <c r="A45" s="70" t="s">
        <v>65</v>
      </c>
      <c r="B45" s="22">
        <v>123981680</v>
      </c>
      <c r="C45" s="22">
        <v>0</v>
      </c>
      <c r="D45" s="99">
        <v>176175616</v>
      </c>
      <c r="E45" s="100">
        <v>102468448</v>
      </c>
      <c r="F45" s="100">
        <v>44733702</v>
      </c>
      <c r="G45" s="100">
        <v>7076326</v>
      </c>
      <c r="H45" s="100">
        <v>41759468</v>
      </c>
      <c r="I45" s="100">
        <v>41759468</v>
      </c>
      <c r="J45" s="100">
        <v>9546198</v>
      </c>
      <c r="K45" s="100">
        <v>140305597</v>
      </c>
      <c r="L45" s="100">
        <v>-55122810</v>
      </c>
      <c r="M45" s="100">
        <v>-55122810</v>
      </c>
      <c r="N45" s="100">
        <v>-25983474</v>
      </c>
      <c r="O45" s="100">
        <v>-67149390</v>
      </c>
      <c r="P45" s="100">
        <v>-29194769</v>
      </c>
      <c r="Q45" s="100">
        <v>-25983474</v>
      </c>
      <c r="R45" s="100">
        <v>-19800846</v>
      </c>
      <c r="S45" s="100">
        <v>2344888</v>
      </c>
      <c r="T45" s="100">
        <v>400387</v>
      </c>
      <c r="U45" s="100">
        <v>400387</v>
      </c>
      <c r="V45" s="100">
        <v>400387</v>
      </c>
      <c r="W45" s="100">
        <v>102468448</v>
      </c>
      <c r="X45" s="100">
        <v>-102068061</v>
      </c>
      <c r="Y45" s="101">
        <v>-99.61</v>
      </c>
      <c r="Z45" s="102">
        <v>102468448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274155149</v>
      </c>
      <c r="C49" s="52">
        <v>0</v>
      </c>
      <c r="D49" s="129">
        <v>131431735</v>
      </c>
      <c r="E49" s="54">
        <v>111373500</v>
      </c>
      <c r="F49" s="54">
        <v>0</v>
      </c>
      <c r="G49" s="54">
        <v>0</v>
      </c>
      <c r="H49" s="54">
        <v>0</v>
      </c>
      <c r="I49" s="54">
        <v>4722570720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5239531104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976140401</v>
      </c>
      <c r="C51" s="52">
        <v>0</v>
      </c>
      <c r="D51" s="129">
        <v>22309007</v>
      </c>
      <c r="E51" s="54">
        <v>47437409</v>
      </c>
      <c r="F51" s="54">
        <v>0</v>
      </c>
      <c r="G51" s="54">
        <v>0</v>
      </c>
      <c r="H51" s="54">
        <v>0</v>
      </c>
      <c r="I51" s="54">
        <v>22757972</v>
      </c>
      <c r="J51" s="54">
        <v>0</v>
      </c>
      <c r="K51" s="54">
        <v>0</v>
      </c>
      <c r="L51" s="54">
        <v>0</v>
      </c>
      <c r="M51" s="54">
        <v>167735609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1236380398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67.44646942466044</v>
      </c>
      <c r="C58" s="5">
        <f>IF(C67=0,0,+(C76/C67)*100)</f>
        <v>0</v>
      </c>
      <c r="D58" s="6">
        <f aca="true" t="shared" si="6" ref="D58:Z58">IF(D67=0,0,+(D76/D67)*100)</f>
        <v>83.22114482124563</v>
      </c>
      <c r="E58" s="7">
        <f t="shared" si="6"/>
        <v>77.87967493264992</v>
      </c>
      <c r="F58" s="7">
        <f t="shared" si="6"/>
        <v>82.76309317084481</v>
      </c>
      <c r="G58" s="7">
        <f t="shared" si="6"/>
        <v>47.409363404372826</v>
      </c>
      <c r="H58" s="7">
        <f t="shared" si="6"/>
        <v>185.55750378006087</v>
      </c>
      <c r="I58" s="7">
        <f t="shared" si="6"/>
        <v>78.59720361108229</v>
      </c>
      <c r="J58" s="7">
        <f t="shared" si="6"/>
        <v>177.22676680463744</v>
      </c>
      <c r="K58" s="7">
        <f t="shared" si="6"/>
        <v>60.52284331726041</v>
      </c>
      <c r="L58" s="7">
        <f t="shared" si="6"/>
        <v>72.74574433276132</v>
      </c>
      <c r="M58" s="7">
        <f t="shared" si="6"/>
        <v>88.90612347945498</v>
      </c>
      <c r="N58" s="7">
        <f t="shared" si="6"/>
        <v>58.52194930857569</v>
      </c>
      <c r="O58" s="7">
        <f t="shared" si="6"/>
        <v>52.2470953978936</v>
      </c>
      <c r="P58" s="7">
        <f t="shared" si="6"/>
        <v>70.7922406712322</v>
      </c>
      <c r="Q58" s="7">
        <f t="shared" si="6"/>
        <v>59.49029136608783</v>
      </c>
      <c r="R58" s="7">
        <f t="shared" si="6"/>
        <v>67.79693741111481</v>
      </c>
      <c r="S58" s="7">
        <f t="shared" si="6"/>
        <v>80.46261834778359</v>
      </c>
      <c r="T58" s="7">
        <f t="shared" si="6"/>
        <v>63.67219701117842</v>
      </c>
      <c r="U58" s="7">
        <f t="shared" si="6"/>
        <v>69.78220027968814</v>
      </c>
      <c r="V58" s="7">
        <f t="shared" si="6"/>
        <v>73.50592940316207</v>
      </c>
      <c r="W58" s="7">
        <f t="shared" si="6"/>
        <v>77.7134943434103</v>
      </c>
      <c r="X58" s="7">
        <f t="shared" si="6"/>
        <v>0</v>
      </c>
      <c r="Y58" s="7">
        <f t="shared" si="6"/>
        <v>0</v>
      </c>
      <c r="Z58" s="8">
        <f t="shared" si="6"/>
        <v>77.87967493264992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83.90000016048255</v>
      </c>
      <c r="E59" s="10">
        <f t="shared" si="7"/>
        <v>79.00000038178649</v>
      </c>
      <c r="F59" s="10">
        <f t="shared" si="7"/>
        <v>75.06012868594122</v>
      </c>
      <c r="G59" s="10">
        <f t="shared" si="7"/>
        <v>57.18884571241277</v>
      </c>
      <c r="H59" s="10">
        <f t="shared" si="7"/>
        <v>126.6906988424632</v>
      </c>
      <c r="I59" s="10">
        <f t="shared" si="7"/>
        <v>77.26408032550627</v>
      </c>
      <c r="J59" s="10">
        <f t="shared" si="7"/>
        <v>78.09955432029288</v>
      </c>
      <c r="K59" s="10">
        <f t="shared" si="7"/>
        <v>75.02172095736597</v>
      </c>
      <c r="L59" s="10">
        <f t="shared" si="7"/>
        <v>95.93452023548242</v>
      </c>
      <c r="M59" s="10">
        <f t="shared" si="7"/>
        <v>83.018152587142</v>
      </c>
      <c r="N59" s="10">
        <f t="shared" si="7"/>
        <v>74.5481208236983</v>
      </c>
      <c r="O59" s="10">
        <f t="shared" si="7"/>
        <v>97.88144407168532</v>
      </c>
      <c r="P59" s="10">
        <f t="shared" si="7"/>
        <v>77.50260625529279</v>
      </c>
      <c r="Q59" s="10">
        <f t="shared" si="7"/>
        <v>83.26450877280199</v>
      </c>
      <c r="R59" s="10">
        <f t="shared" si="7"/>
        <v>76.40231233536826</v>
      </c>
      <c r="S59" s="10">
        <f t="shared" si="7"/>
        <v>75.3894878135651</v>
      </c>
      <c r="T59" s="10">
        <f t="shared" si="7"/>
        <v>76.074729322108</v>
      </c>
      <c r="U59" s="10">
        <f t="shared" si="7"/>
        <v>75.95868921240681</v>
      </c>
      <c r="V59" s="10">
        <f t="shared" si="7"/>
        <v>79.88675298878667</v>
      </c>
      <c r="W59" s="10">
        <f t="shared" si="7"/>
        <v>79.00000025121882</v>
      </c>
      <c r="X59" s="10">
        <f t="shared" si="7"/>
        <v>0</v>
      </c>
      <c r="Y59" s="10">
        <f t="shared" si="7"/>
        <v>0</v>
      </c>
      <c r="Z59" s="11">
        <f t="shared" si="7"/>
        <v>79.00000038178649</v>
      </c>
    </row>
    <row r="60" spans="1:26" ht="13.5">
      <c r="A60" s="38" t="s">
        <v>32</v>
      </c>
      <c r="B60" s="12">
        <f t="shared" si="7"/>
        <v>62.31527258021554</v>
      </c>
      <c r="C60" s="12">
        <f t="shared" si="7"/>
        <v>0</v>
      </c>
      <c r="D60" s="3">
        <f t="shared" si="7"/>
        <v>83.00000011966746</v>
      </c>
      <c r="E60" s="13">
        <f t="shared" si="7"/>
        <v>77.30913920932097</v>
      </c>
      <c r="F60" s="13">
        <f t="shared" si="7"/>
        <v>83.86507886478907</v>
      </c>
      <c r="G60" s="13">
        <f t="shared" si="7"/>
        <v>46.444084757833124</v>
      </c>
      <c r="H60" s="13">
        <f t="shared" si="7"/>
        <v>198.63178808932773</v>
      </c>
      <c r="I60" s="13">
        <f t="shared" si="7"/>
        <v>78.80590516120093</v>
      </c>
      <c r="J60" s="13">
        <f t="shared" si="7"/>
        <v>222.5098921665468</v>
      </c>
      <c r="K60" s="13">
        <f t="shared" si="7"/>
        <v>57.288522814254726</v>
      </c>
      <c r="L60" s="13">
        <f t="shared" si="7"/>
        <v>68.18104786077362</v>
      </c>
      <c r="M60" s="13">
        <f t="shared" si="7"/>
        <v>89.89896893832076</v>
      </c>
      <c r="N60" s="13">
        <f t="shared" si="7"/>
        <v>55.18866157231902</v>
      </c>
      <c r="O60" s="13">
        <f t="shared" si="7"/>
        <v>45.86742235573295</v>
      </c>
      <c r="P60" s="13">
        <f t="shared" si="7"/>
        <v>69.16448736309223</v>
      </c>
      <c r="Q60" s="13">
        <f t="shared" si="7"/>
        <v>55.19650116249473</v>
      </c>
      <c r="R60" s="13">
        <f t="shared" si="7"/>
        <v>65.80613677178397</v>
      </c>
      <c r="S60" s="13">
        <f t="shared" si="7"/>
        <v>81.26790858168171</v>
      </c>
      <c r="T60" s="13">
        <f t="shared" si="7"/>
        <v>61.398621161520005</v>
      </c>
      <c r="U60" s="13">
        <f t="shared" si="7"/>
        <v>68.2854318046767</v>
      </c>
      <c r="V60" s="13">
        <f t="shared" si="7"/>
        <v>72.13784814007933</v>
      </c>
      <c r="W60" s="13">
        <f t="shared" si="7"/>
        <v>77.35770423665252</v>
      </c>
      <c r="X60" s="13">
        <f t="shared" si="7"/>
        <v>0</v>
      </c>
      <c r="Y60" s="13">
        <f t="shared" si="7"/>
        <v>0</v>
      </c>
      <c r="Z60" s="14">
        <f t="shared" si="7"/>
        <v>77.30913920932097</v>
      </c>
    </row>
    <row r="61" spans="1:26" ht="13.5">
      <c r="A61" s="39" t="s">
        <v>103</v>
      </c>
      <c r="B61" s="12">
        <f t="shared" si="7"/>
        <v>60.22813429959224</v>
      </c>
      <c r="C61" s="12">
        <f t="shared" si="7"/>
        <v>0</v>
      </c>
      <c r="D61" s="3">
        <f t="shared" si="7"/>
        <v>83.00000007162296</v>
      </c>
      <c r="E61" s="13">
        <f t="shared" si="7"/>
        <v>78.09153080151464</v>
      </c>
      <c r="F61" s="13">
        <f t="shared" si="7"/>
        <v>92.22828775497551</v>
      </c>
      <c r="G61" s="13">
        <f t="shared" si="7"/>
        <v>55.570268566910705</v>
      </c>
      <c r="H61" s="13">
        <f t="shared" si="7"/>
        <v>94.15433327554523</v>
      </c>
      <c r="I61" s="13">
        <f t="shared" si="7"/>
        <v>77.20471720523223</v>
      </c>
      <c r="J61" s="13">
        <f t="shared" si="7"/>
        <v>80.74069653485587</v>
      </c>
      <c r="K61" s="13">
        <f t="shared" si="7"/>
        <v>77.62219850352754</v>
      </c>
      <c r="L61" s="13">
        <f t="shared" si="7"/>
        <v>75.13181747213908</v>
      </c>
      <c r="M61" s="13">
        <f t="shared" si="7"/>
        <v>77.87734464520409</v>
      </c>
      <c r="N61" s="13">
        <f t="shared" si="7"/>
        <v>67.30758912353892</v>
      </c>
      <c r="O61" s="13">
        <f t="shared" si="7"/>
        <v>79.95373853414999</v>
      </c>
      <c r="P61" s="13">
        <f t="shared" si="7"/>
        <v>85.0942876034766</v>
      </c>
      <c r="Q61" s="13">
        <f t="shared" si="7"/>
        <v>77.52992020219091</v>
      </c>
      <c r="R61" s="13">
        <f t="shared" si="7"/>
        <v>81.58124593694555</v>
      </c>
      <c r="S61" s="13">
        <f t="shared" si="7"/>
        <v>82.57904705600878</v>
      </c>
      <c r="T61" s="13">
        <f t="shared" si="7"/>
        <v>85.64174120589281</v>
      </c>
      <c r="U61" s="13">
        <f t="shared" si="7"/>
        <v>83.36820654494113</v>
      </c>
      <c r="V61" s="13">
        <f t="shared" si="7"/>
        <v>78.88116878130515</v>
      </c>
      <c r="W61" s="13">
        <f t="shared" si="7"/>
        <v>75.97711847997105</v>
      </c>
      <c r="X61" s="13">
        <f t="shared" si="7"/>
        <v>0</v>
      </c>
      <c r="Y61" s="13">
        <f t="shared" si="7"/>
        <v>0</v>
      </c>
      <c r="Z61" s="14">
        <f t="shared" si="7"/>
        <v>78.09153080151464</v>
      </c>
    </row>
    <row r="62" spans="1:26" ht="13.5">
      <c r="A62" s="39" t="s">
        <v>104</v>
      </c>
      <c r="B62" s="12">
        <f t="shared" si="7"/>
        <v>44.732742706060215</v>
      </c>
      <c r="C62" s="12">
        <f t="shared" si="7"/>
        <v>0</v>
      </c>
      <c r="D62" s="3">
        <f t="shared" si="7"/>
        <v>83.00000016477058</v>
      </c>
      <c r="E62" s="13">
        <f t="shared" si="7"/>
        <v>78.99340993223709</v>
      </c>
      <c r="F62" s="13">
        <f t="shared" si="7"/>
        <v>45.124675004987395</v>
      </c>
      <c r="G62" s="13">
        <f t="shared" si="7"/>
        <v>12.183963179426256</v>
      </c>
      <c r="H62" s="13">
        <f t="shared" si="7"/>
        <v>-101.76979427606356</v>
      </c>
      <c r="I62" s="13">
        <f t="shared" si="7"/>
        <v>33.64995526403147</v>
      </c>
      <c r="J62" s="13">
        <f t="shared" si="7"/>
        <v>86.64680158836792</v>
      </c>
      <c r="K62" s="13">
        <f t="shared" si="7"/>
        <v>39.90041162179695</v>
      </c>
      <c r="L62" s="13">
        <f t="shared" si="7"/>
        <v>41.73678028893434</v>
      </c>
      <c r="M62" s="13">
        <f t="shared" si="7"/>
        <v>49.62966088805584</v>
      </c>
      <c r="N62" s="13">
        <f t="shared" si="7"/>
        <v>37.63369704210944</v>
      </c>
      <c r="O62" s="13">
        <f t="shared" si="7"/>
        <v>42.850264318378215</v>
      </c>
      <c r="P62" s="13">
        <f t="shared" si="7"/>
        <v>51.20905803871318</v>
      </c>
      <c r="Q62" s="13">
        <f t="shared" si="7"/>
        <v>43.54212556959019</v>
      </c>
      <c r="R62" s="13">
        <f t="shared" si="7"/>
        <v>42.82020340158415</v>
      </c>
      <c r="S62" s="13">
        <f t="shared" si="7"/>
        <v>75.39230775805756</v>
      </c>
      <c r="T62" s="13">
        <f t="shared" si="7"/>
        <v>35.974323684353905</v>
      </c>
      <c r="U62" s="13">
        <f t="shared" si="7"/>
        <v>45.094166588359016</v>
      </c>
      <c r="V62" s="13">
        <f t="shared" si="7"/>
        <v>42.229434828185816</v>
      </c>
      <c r="W62" s="13">
        <f t="shared" si="7"/>
        <v>79.00000026065402</v>
      </c>
      <c r="X62" s="13">
        <f t="shared" si="7"/>
        <v>0</v>
      </c>
      <c r="Y62" s="13">
        <f t="shared" si="7"/>
        <v>0</v>
      </c>
      <c r="Z62" s="14">
        <f t="shared" si="7"/>
        <v>78.99340993223709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83.00000011237114</v>
      </c>
      <c r="E63" s="13">
        <f t="shared" si="7"/>
        <v>78.92936942269378</v>
      </c>
      <c r="F63" s="13">
        <f t="shared" si="7"/>
        <v>42.78176601433693</v>
      </c>
      <c r="G63" s="13">
        <f t="shared" si="7"/>
        <v>24.521157881055387</v>
      </c>
      <c r="H63" s="13">
        <f t="shared" si="7"/>
        <v>50.39575692612236</v>
      </c>
      <c r="I63" s="13">
        <f t="shared" si="7"/>
        <v>35.79017755973137</v>
      </c>
      <c r="J63" s="13">
        <f t="shared" si="7"/>
        <v>-11.415678813288674</v>
      </c>
      <c r="K63" s="13">
        <f t="shared" si="7"/>
        <v>31.991127448312163</v>
      </c>
      <c r="L63" s="13">
        <f t="shared" si="7"/>
        <v>41.13785367998803</v>
      </c>
      <c r="M63" s="13">
        <f t="shared" si="7"/>
        <v>-90.54681151098615</v>
      </c>
      <c r="N63" s="13">
        <f t="shared" si="7"/>
        <v>21.862020830238684</v>
      </c>
      <c r="O63" s="13">
        <f t="shared" si="7"/>
        <v>8.59583149077346</v>
      </c>
      <c r="P63" s="13">
        <f t="shared" si="7"/>
        <v>42.740556352239466</v>
      </c>
      <c r="Q63" s="13">
        <f t="shared" si="7"/>
        <v>15.924450025087284</v>
      </c>
      <c r="R63" s="13">
        <f t="shared" si="7"/>
        <v>37.334754312246616</v>
      </c>
      <c r="S63" s="13">
        <f t="shared" si="7"/>
        <v>49.84818935884102</v>
      </c>
      <c r="T63" s="13">
        <f t="shared" si="7"/>
        <v>35.80815390591125</v>
      </c>
      <c r="U63" s="13">
        <f t="shared" si="7"/>
        <v>40.044604316983495</v>
      </c>
      <c r="V63" s="13">
        <f t="shared" si="7"/>
        <v>37.85086487648253</v>
      </c>
      <c r="W63" s="13">
        <f t="shared" si="7"/>
        <v>79.00000046197026</v>
      </c>
      <c r="X63" s="13">
        <f t="shared" si="7"/>
        <v>0</v>
      </c>
      <c r="Y63" s="13">
        <f t="shared" si="7"/>
        <v>0</v>
      </c>
      <c r="Z63" s="14">
        <f t="shared" si="7"/>
        <v>78.92936942269378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83.00000005105203</v>
      </c>
      <c r="E64" s="13">
        <f t="shared" si="7"/>
        <v>75.7891165228812</v>
      </c>
      <c r="F64" s="13">
        <f t="shared" si="7"/>
        <v>36.05732613576044</v>
      </c>
      <c r="G64" s="13">
        <f t="shared" si="7"/>
        <v>24.731981619223788</v>
      </c>
      <c r="H64" s="13">
        <f t="shared" si="7"/>
        <v>69.10240949732713</v>
      </c>
      <c r="I64" s="13">
        <f t="shared" si="7"/>
        <v>36.50202651819913</v>
      </c>
      <c r="J64" s="13">
        <f t="shared" si="7"/>
        <v>38.3565101037293</v>
      </c>
      <c r="K64" s="13">
        <f t="shared" si="7"/>
        <v>31.89816713396877</v>
      </c>
      <c r="L64" s="13">
        <f t="shared" si="7"/>
        <v>37.65847562118611</v>
      </c>
      <c r="M64" s="13">
        <f t="shared" si="7"/>
        <v>35.806789835222844</v>
      </c>
      <c r="N64" s="13">
        <f t="shared" si="7"/>
        <v>33.10417803025704</v>
      </c>
      <c r="O64" s="13">
        <f t="shared" si="7"/>
        <v>38.86784235947798</v>
      </c>
      <c r="P64" s="13">
        <f t="shared" si="7"/>
        <v>39.63724712507657</v>
      </c>
      <c r="Q64" s="13">
        <f t="shared" si="7"/>
        <v>37.21690031368914</v>
      </c>
      <c r="R64" s="13">
        <f t="shared" si="7"/>
        <v>39.32431287597461</v>
      </c>
      <c r="S64" s="13">
        <f t="shared" si="7"/>
        <v>33.97612564602909</v>
      </c>
      <c r="T64" s="13">
        <f t="shared" si="7"/>
        <v>42.10903978129473</v>
      </c>
      <c r="U64" s="13">
        <f t="shared" si="7"/>
        <v>38.315477121728264</v>
      </c>
      <c r="V64" s="13">
        <f t="shared" si="7"/>
        <v>36.97109914492784</v>
      </c>
      <c r="W64" s="13">
        <f t="shared" si="7"/>
        <v>79.00000015315607</v>
      </c>
      <c r="X64" s="13">
        <f t="shared" si="7"/>
        <v>0</v>
      </c>
      <c r="Y64" s="13">
        <f t="shared" si="7"/>
        <v>0</v>
      </c>
      <c r="Z64" s="14">
        <f t="shared" si="7"/>
        <v>75.7891165228812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83.00000164909709</v>
      </c>
      <c r="E65" s="13">
        <f t="shared" si="7"/>
        <v>37.027477312710104</v>
      </c>
      <c r="F65" s="13">
        <f t="shared" si="7"/>
        <v>8770.712934237656</v>
      </c>
      <c r="G65" s="13">
        <f t="shared" si="7"/>
        <v>15232.371822752657</v>
      </c>
      <c r="H65" s="13">
        <f t="shared" si="7"/>
        <v>17501.648331067136</v>
      </c>
      <c r="I65" s="13">
        <f t="shared" si="7"/>
        <v>14453.359413216205</v>
      </c>
      <c r="J65" s="13">
        <f t="shared" si="7"/>
        <v>21913.44658894818</v>
      </c>
      <c r="K65" s="13">
        <f t="shared" si="7"/>
        <v>492.8069434449305</v>
      </c>
      <c r="L65" s="13">
        <f t="shared" si="7"/>
        <v>5734.230357697574</v>
      </c>
      <c r="M65" s="13">
        <f t="shared" si="7"/>
        <v>7820.615526564499</v>
      </c>
      <c r="N65" s="13">
        <f t="shared" si="7"/>
        <v>1041.8587210957558</v>
      </c>
      <c r="O65" s="13">
        <f t="shared" si="7"/>
        <v>650.7860988501654</v>
      </c>
      <c r="P65" s="13">
        <f t="shared" si="7"/>
        <v>634.3117573113065</v>
      </c>
      <c r="Q65" s="13">
        <f t="shared" si="7"/>
        <v>820.9202276211263</v>
      </c>
      <c r="R65" s="13">
        <f t="shared" si="7"/>
        <v>2463.9254119761654</v>
      </c>
      <c r="S65" s="13">
        <f t="shared" si="7"/>
        <v>3397.498669175631</v>
      </c>
      <c r="T65" s="13">
        <f t="shared" si="7"/>
        <v>949.0856863095419</v>
      </c>
      <c r="U65" s="13">
        <f t="shared" si="7"/>
        <v>2319.2563277546246</v>
      </c>
      <c r="V65" s="13">
        <f t="shared" si="7"/>
        <v>4468.228177455829</v>
      </c>
      <c r="W65" s="13">
        <f t="shared" si="7"/>
        <v>78.99999869930375</v>
      </c>
      <c r="X65" s="13">
        <f t="shared" si="7"/>
        <v>0</v>
      </c>
      <c r="Y65" s="13">
        <f t="shared" si="7"/>
        <v>0</v>
      </c>
      <c r="Z65" s="14">
        <f t="shared" si="7"/>
        <v>37.027477312710104</v>
      </c>
    </row>
    <row r="66" spans="1:26" ht="13.5">
      <c r="A66" s="40" t="s">
        <v>110</v>
      </c>
      <c r="B66" s="15">
        <f t="shared" si="7"/>
        <v>48.756475712782226</v>
      </c>
      <c r="C66" s="15">
        <f t="shared" si="7"/>
        <v>0</v>
      </c>
      <c r="D66" s="4">
        <f t="shared" si="7"/>
        <v>100</v>
      </c>
      <c r="E66" s="16">
        <f t="shared" si="7"/>
        <v>188.260485973733</v>
      </c>
      <c r="F66" s="16">
        <f t="shared" si="7"/>
        <v>100</v>
      </c>
      <c r="G66" s="16">
        <f t="shared" si="7"/>
        <v>14.49506666719635</v>
      </c>
      <c r="H66" s="16">
        <f t="shared" si="7"/>
        <v>123.15942979428414</v>
      </c>
      <c r="I66" s="16">
        <f t="shared" si="7"/>
        <v>76.16357801698318</v>
      </c>
      <c r="J66" s="16">
        <f t="shared" si="7"/>
        <v>120.42511798330189</v>
      </c>
      <c r="K66" s="16">
        <f t="shared" si="7"/>
        <v>115.0218554810474</v>
      </c>
      <c r="L66" s="16">
        <f t="shared" si="7"/>
        <v>100</v>
      </c>
      <c r="M66" s="16">
        <f t="shared" si="7"/>
        <v>111.98986475465409</v>
      </c>
      <c r="N66" s="16">
        <f t="shared" si="7"/>
        <v>99.99997043904813</v>
      </c>
      <c r="O66" s="16">
        <f t="shared" si="7"/>
        <v>100</v>
      </c>
      <c r="P66" s="16">
        <f t="shared" si="7"/>
        <v>100</v>
      </c>
      <c r="Q66" s="16">
        <f t="shared" si="7"/>
        <v>99.99998952441251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97.7722201124402</v>
      </c>
      <c r="W66" s="16">
        <f t="shared" si="7"/>
        <v>100.00000400442745</v>
      </c>
      <c r="X66" s="16">
        <f t="shared" si="7"/>
        <v>0</v>
      </c>
      <c r="Y66" s="16">
        <f t="shared" si="7"/>
        <v>0</v>
      </c>
      <c r="Z66" s="17">
        <f t="shared" si="7"/>
        <v>188.260485973733</v>
      </c>
    </row>
    <row r="67" spans="1:26" ht="13.5" hidden="1">
      <c r="A67" s="41" t="s">
        <v>286</v>
      </c>
      <c r="B67" s="24">
        <v>3889704504</v>
      </c>
      <c r="C67" s="24"/>
      <c r="D67" s="25">
        <v>4382086967</v>
      </c>
      <c r="E67" s="26">
        <v>4372736418</v>
      </c>
      <c r="F67" s="26">
        <v>356660778</v>
      </c>
      <c r="G67" s="26">
        <v>670529708</v>
      </c>
      <c r="H67" s="26">
        <v>181624060</v>
      </c>
      <c r="I67" s="26">
        <v>1208814546</v>
      </c>
      <c r="J67" s="26">
        <v>166287372</v>
      </c>
      <c r="K67" s="26">
        <v>332523596</v>
      </c>
      <c r="L67" s="26">
        <v>324775628</v>
      </c>
      <c r="M67" s="26">
        <v>823586596</v>
      </c>
      <c r="N67" s="26">
        <v>339356020</v>
      </c>
      <c r="O67" s="26">
        <v>435579282</v>
      </c>
      <c r="P67" s="26">
        <v>308229909</v>
      </c>
      <c r="Q67" s="26">
        <v>1083165211</v>
      </c>
      <c r="R67" s="26">
        <v>325198986</v>
      </c>
      <c r="S67" s="26">
        <v>277444465</v>
      </c>
      <c r="T67" s="26">
        <v>379315248</v>
      </c>
      <c r="U67" s="26">
        <v>981958699</v>
      </c>
      <c r="V67" s="26">
        <v>4097525052</v>
      </c>
      <c r="W67" s="26">
        <v>4382086968</v>
      </c>
      <c r="X67" s="26"/>
      <c r="Y67" s="25"/>
      <c r="Z67" s="27">
        <v>4372736418</v>
      </c>
    </row>
    <row r="68" spans="1:26" ht="13.5" hidden="1">
      <c r="A68" s="37" t="s">
        <v>31</v>
      </c>
      <c r="B68" s="19">
        <v>541509038</v>
      </c>
      <c r="C68" s="19"/>
      <c r="D68" s="20">
        <v>605050211</v>
      </c>
      <c r="E68" s="21">
        <v>605050211</v>
      </c>
      <c r="F68" s="21">
        <v>49747470</v>
      </c>
      <c r="G68" s="21">
        <v>69220306</v>
      </c>
      <c r="H68" s="21">
        <v>30332945</v>
      </c>
      <c r="I68" s="21">
        <v>149300721</v>
      </c>
      <c r="J68" s="21">
        <v>49880889</v>
      </c>
      <c r="K68" s="21">
        <v>49882700</v>
      </c>
      <c r="L68" s="21">
        <v>49876844</v>
      </c>
      <c r="M68" s="21">
        <v>149640433</v>
      </c>
      <c r="N68" s="21">
        <v>50599643</v>
      </c>
      <c r="O68" s="21">
        <v>49877607</v>
      </c>
      <c r="P68" s="21">
        <v>49985510</v>
      </c>
      <c r="Q68" s="21">
        <v>150462760</v>
      </c>
      <c r="R68" s="21">
        <v>49948983</v>
      </c>
      <c r="S68" s="21">
        <v>49108661</v>
      </c>
      <c r="T68" s="21">
        <v>49932689</v>
      </c>
      <c r="U68" s="21">
        <v>148990333</v>
      </c>
      <c r="V68" s="21">
        <v>598394247</v>
      </c>
      <c r="W68" s="21">
        <v>605050212</v>
      </c>
      <c r="X68" s="21"/>
      <c r="Y68" s="20"/>
      <c r="Z68" s="23">
        <v>605050211</v>
      </c>
    </row>
    <row r="69" spans="1:26" ht="13.5" hidden="1">
      <c r="A69" s="38" t="s">
        <v>32</v>
      </c>
      <c r="B69" s="19">
        <v>3315170337</v>
      </c>
      <c r="C69" s="19"/>
      <c r="D69" s="20">
        <v>3752064397</v>
      </c>
      <c r="E69" s="21">
        <v>3754421416</v>
      </c>
      <c r="F69" s="21">
        <v>304125013</v>
      </c>
      <c r="G69" s="21">
        <v>598288726</v>
      </c>
      <c r="H69" s="21">
        <v>148741579</v>
      </c>
      <c r="I69" s="21">
        <v>1051155318</v>
      </c>
      <c r="J69" s="21">
        <v>113206242</v>
      </c>
      <c r="K69" s="21">
        <v>279334174</v>
      </c>
      <c r="L69" s="21">
        <v>271811110</v>
      </c>
      <c r="M69" s="21">
        <v>664351526</v>
      </c>
      <c r="N69" s="21">
        <v>285373536</v>
      </c>
      <c r="O69" s="21">
        <v>382293035</v>
      </c>
      <c r="P69" s="21">
        <v>255489876</v>
      </c>
      <c r="Q69" s="21">
        <v>923156447</v>
      </c>
      <c r="R69" s="21">
        <v>271795051</v>
      </c>
      <c r="S69" s="21">
        <v>224852047</v>
      </c>
      <c r="T69" s="21">
        <v>326025569</v>
      </c>
      <c r="U69" s="21">
        <v>822672667</v>
      </c>
      <c r="V69" s="21">
        <v>3461335958</v>
      </c>
      <c r="W69" s="21">
        <v>3752064397</v>
      </c>
      <c r="X69" s="21"/>
      <c r="Y69" s="20"/>
      <c r="Z69" s="23">
        <v>3754421416</v>
      </c>
    </row>
    <row r="70" spans="1:26" ht="13.5" hidden="1">
      <c r="A70" s="39" t="s">
        <v>103</v>
      </c>
      <c r="B70" s="19">
        <v>1783608781</v>
      </c>
      <c r="C70" s="19"/>
      <c r="D70" s="20">
        <v>2038452338</v>
      </c>
      <c r="E70" s="21">
        <v>1983259045</v>
      </c>
      <c r="F70" s="21">
        <v>186847744</v>
      </c>
      <c r="G70" s="21">
        <v>251723527</v>
      </c>
      <c r="H70" s="21">
        <v>155683730</v>
      </c>
      <c r="I70" s="21">
        <v>594255001</v>
      </c>
      <c r="J70" s="21">
        <v>149502468</v>
      </c>
      <c r="K70" s="21">
        <v>133048356</v>
      </c>
      <c r="L70" s="21">
        <v>143553997</v>
      </c>
      <c r="M70" s="21">
        <v>426104821</v>
      </c>
      <c r="N70" s="21">
        <v>128597564</v>
      </c>
      <c r="O70" s="21">
        <v>134676234</v>
      </c>
      <c r="P70" s="21">
        <v>130630375</v>
      </c>
      <c r="Q70" s="21">
        <v>393904173</v>
      </c>
      <c r="R70" s="21">
        <v>137208966</v>
      </c>
      <c r="S70" s="21">
        <v>141727511</v>
      </c>
      <c r="T70" s="21">
        <v>157038568</v>
      </c>
      <c r="U70" s="21">
        <v>435975045</v>
      </c>
      <c r="V70" s="21">
        <v>1850239040</v>
      </c>
      <c r="W70" s="21">
        <v>2038452338</v>
      </c>
      <c r="X70" s="21"/>
      <c r="Y70" s="20"/>
      <c r="Z70" s="23">
        <v>1983259045</v>
      </c>
    </row>
    <row r="71" spans="1:26" ht="13.5" hidden="1">
      <c r="A71" s="39" t="s">
        <v>104</v>
      </c>
      <c r="B71" s="19">
        <v>976958949</v>
      </c>
      <c r="C71" s="19"/>
      <c r="D71" s="20">
        <v>1074220881</v>
      </c>
      <c r="E71" s="21">
        <v>1074310501</v>
      </c>
      <c r="F71" s="21">
        <v>76161938</v>
      </c>
      <c r="G71" s="21">
        <v>279305588</v>
      </c>
      <c r="H71" s="21">
        <v>-37820441</v>
      </c>
      <c r="I71" s="21">
        <v>317647085</v>
      </c>
      <c r="J71" s="21">
        <v>43101097</v>
      </c>
      <c r="K71" s="21">
        <v>93905134</v>
      </c>
      <c r="L71" s="21">
        <v>86388348</v>
      </c>
      <c r="M71" s="21">
        <v>223394579</v>
      </c>
      <c r="N71" s="21">
        <v>92714654</v>
      </c>
      <c r="O71" s="21">
        <v>93101169</v>
      </c>
      <c r="P71" s="21">
        <v>79850840</v>
      </c>
      <c r="Q71" s="21">
        <v>265666663</v>
      </c>
      <c r="R71" s="21">
        <v>90490544</v>
      </c>
      <c r="S71" s="21">
        <v>42702635</v>
      </c>
      <c r="T71" s="21">
        <v>119304500</v>
      </c>
      <c r="U71" s="21">
        <v>252497679</v>
      </c>
      <c r="V71" s="21">
        <v>1059206006</v>
      </c>
      <c r="W71" s="21">
        <v>1074220880</v>
      </c>
      <c r="X71" s="21"/>
      <c r="Y71" s="20"/>
      <c r="Z71" s="23">
        <v>1074310501</v>
      </c>
    </row>
    <row r="72" spans="1:26" ht="13.5" hidden="1">
      <c r="A72" s="39" t="s">
        <v>105</v>
      </c>
      <c r="B72" s="19">
        <v>382060072</v>
      </c>
      <c r="C72" s="19"/>
      <c r="D72" s="20">
        <v>400458685</v>
      </c>
      <c r="E72" s="21">
        <v>400817041</v>
      </c>
      <c r="F72" s="21">
        <v>24322362</v>
      </c>
      <c r="G72" s="21">
        <v>43085600</v>
      </c>
      <c r="H72" s="21">
        <v>21600001</v>
      </c>
      <c r="I72" s="21">
        <v>89007963</v>
      </c>
      <c r="J72" s="21">
        <v>-95379961</v>
      </c>
      <c r="K72" s="21">
        <v>34116003</v>
      </c>
      <c r="L72" s="21">
        <v>25568806</v>
      </c>
      <c r="M72" s="21">
        <v>-35695152</v>
      </c>
      <c r="N72" s="21">
        <v>45448063</v>
      </c>
      <c r="O72" s="21">
        <v>136273274</v>
      </c>
      <c r="P72" s="21">
        <v>27179328</v>
      </c>
      <c r="Q72" s="21">
        <v>208900665</v>
      </c>
      <c r="R72" s="21">
        <v>27773342</v>
      </c>
      <c r="S72" s="21">
        <v>21832791</v>
      </c>
      <c r="T72" s="21">
        <v>32758092</v>
      </c>
      <c r="U72" s="21">
        <v>82364225</v>
      </c>
      <c r="V72" s="21">
        <v>344577701</v>
      </c>
      <c r="W72" s="21">
        <v>400458685</v>
      </c>
      <c r="X72" s="21"/>
      <c r="Y72" s="20"/>
      <c r="Z72" s="23">
        <v>400817041</v>
      </c>
    </row>
    <row r="73" spans="1:26" ht="13.5" hidden="1">
      <c r="A73" s="39" t="s">
        <v>106</v>
      </c>
      <c r="B73" s="19">
        <v>172542535</v>
      </c>
      <c r="C73" s="19"/>
      <c r="D73" s="20">
        <v>195878630</v>
      </c>
      <c r="E73" s="21">
        <v>204177229</v>
      </c>
      <c r="F73" s="21">
        <v>16427760</v>
      </c>
      <c r="G73" s="21">
        <v>23599221</v>
      </c>
      <c r="H73" s="21">
        <v>8744355</v>
      </c>
      <c r="I73" s="21">
        <v>48771336</v>
      </c>
      <c r="J73" s="21">
        <v>15631456</v>
      </c>
      <c r="K73" s="21">
        <v>17713024</v>
      </c>
      <c r="L73" s="21">
        <v>15865374</v>
      </c>
      <c r="M73" s="21">
        <v>49209854</v>
      </c>
      <c r="N73" s="21">
        <v>16635734</v>
      </c>
      <c r="O73" s="21">
        <v>16776321</v>
      </c>
      <c r="P73" s="21">
        <v>16824622</v>
      </c>
      <c r="Q73" s="21">
        <v>50236677</v>
      </c>
      <c r="R73" s="21">
        <v>15852633</v>
      </c>
      <c r="S73" s="21">
        <v>18104448</v>
      </c>
      <c r="T73" s="21">
        <v>16493430</v>
      </c>
      <c r="U73" s="21">
        <v>50450511</v>
      </c>
      <c r="V73" s="21">
        <v>198668378</v>
      </c>
      <c r="W73" s="21">
        <v>195878630</v>
      </c>
      <c r="X73" s="21"/>
      <c r="Y73" s="20"/>
      <c r="Z73" s="23">
        <v>204177229</v>
      </c>
    </row>
    <row r="74" spans="1:26" ht="13.5" hidden="1">
      <c r="A74" s="39" t="s">
        <v>107</v>
      </c>
      <c r="B74" s="19"/>
      <c r="C74" s="19"/>
      <c r="D74" s="20">
        <v>43053863</v>
      </c>
      <c r="E74" s="21">
        <v>91857600</v>
      </c>
      <c r="F74" s="21">
        <v>365209</v>
      </c>
      <c r="G74" s="21">
        <v>574790</v>
      </c>
      <c r="H74" s="21">
        <v>533934</v>
      </c>
      <c r="I74" s="21">
        <v>1473933</v>
      </c>
      <c r="J74" s="21">
        <v>351182</v>
      </c>
      <c r="K74" s="21">
        <v>551657</v>
      </c>
      <c r="L74" s="21">
        <v>434585</v>
      </c>
      <c r="M74" s="21">
        <v>1337424</v>
      </c>
      <c r="N74" s="21">
        <v>1977521</v>
      </c>
      <c r="O74" s="21">
        <v>1466037</v>
      </c>
      <c r="P74" s="21">
        <v>1004711</v>
      </c>
      <c r="Q74" s="21">
        <v>4448269</v>
      </c>
      <c r="R74" s="21">
        <v>469566</v>
      </c>
      <c r="S74" s="21">
        <v>484662</v>
      </c>
      <c r="T74" s="21">
        <v>430979</v>
      </c>
      <c r="U74" s="21">
        <v>1385207</v>
      </c>
      <c r="V74" s="21">
        <v>8644833</v>
      </c>
      <c r="W74" s="21">
        <v>43053864</v>
      </c>
      <c r="X74" s="21"/>
      <c r="Y74" s="20"/>
      <c r="Z74" s="23">
        <v>91857600</v>
      </c>
    </row>
    <row r="75" spans="1:26" ht="13.5" hidden="1">
      <c r="A75" s="40" t="s">
        <v>110</v>
      </c>
      <c r="B75" s="28">
        <v>33025129</v>
      </c>
      <c r="C75" s="28"/>
      <c r="D75" s="29">
        <v>24972359</v>
      </c>
      <c r="E75" s="30">
        <v>13264791</v>
      </c>
      <c r="F75" s="30">
        <v>2788295</v>
      </c>
      <c r="G75" s="30">
        <v>3020676</v>
      </c>
      <c r="H75" s="30">
        <v>2549536</v>
      </c>
      <c r="I75" s="30">
        <v>8358507</v>
      </c>
      <c r="J75" s="30">
        <v>3200241</v>
      </c>
      <c r="K75" s="30">
        <v>3306722</v>
      </c>
      <c r="L75" s="30">
        <v>3087674</v>
      </c>
      <c r="M75" s="30">
        <v>9594637</v>
      </c>
      <c r="N75" s="30">
        <v>3382841</v>
      </c>
      <c r="O75" s="30">
        <v>3408640</v>
      </c>
      <c r="P75" s="30">
        <v>2754523</v>
      </c>
      <c r="Q75" s="30">
        <v>9546004</v>
      </c>
      <c r="R75" s="30">
        <v>3454952</v>
      </c>
      <c r="S75" s="30">
        <v>3483757</v>
      </c>
      <c r="T75" s="30">
        <v>3356990</v>
      </c>
      <c r="U75" s="30">
        <v>10295699</v>
      </c>
      <c r="V75" s="30">
        <v>37794847</v>
      </c>
      <c r="W75" s="30">
        <v>24972359</v>
      </c>
      <c r="X75" s="30"/>
      <c r="Y75" s="29"/>
      <c r="Z75" s="31">
        <v>13264791</v>
      </c>
    </row>
    <row r="76" spans="1:26" ht="13.5" hidden="1">
      <c r="A76" s="42" t="s">
        <v>287</v>
      </c>
      <c r="B76" s="32">
        <v>2623468359</v>
      </c>
      <c r="C76" s="32"/>
      <c r="D76" s="33">
        <v>3646822941</v>
      </c>
      <c r="E76" s="34">
        <v>3405472908</v>
      </c>
      <c r="F76" s="34">
        <v>295183492</v>
      </c>
      <c r="G76" s="34">
        <v>317893866</v>
      </c>
      <c r="H76" s="34">
        <v>337017072</v>
      </c>
      <c r="I76" s="34">
        <v>950094430</v>
      </c>
      <c r="J76" s="34">
        <v>294705733</v>
      </c>
      <c r="K76" s="34">
        <v>201252735</v>
      </c>
      <c r="L76" s="34">
        <v>236260448</v>
      </c>
      <c r="M76" s="34">
        <v>732218916</v>
      </c>
      <c r="N76" s="34">
        <v>198597758</v>
      </c>
      <c r="O76" s="34">
        <v>227577523</v>
      </c>
      <c r="P76" s="34">
        <v>218202859</v>
      </c>
      <c r="Q76" s="34">
        <v>644378140</v>
      </c>
      <c r="R76" s="34">
        <v>220474953</v>
      </c>
      <c r="S76" s="34">
        <v>223239081</v>
      </c>
      <c r="T76" s="34">
        <v>241518352</v>
      </c>
      <c r="U76" s="34">
        <v>685232386</v>
      </c>
      <c r="V76" s="34">
        <v>3011923872</v>
      </c>
      <c r="W76" s="34">
        <v>3405472908</v>
      </c>
      <c r="X76" s="34"/>
      <c r="Y76" s="33"/>
      <c r="Z76" s="35">
        <v>3405472908</v>
      </c>
    </row>
    <row r="77" spans="1:26" ht="13.5" hidden="1">
      <c r="A77" s="37" t="s">
        <v>31</v>
      </c>
      <c r="B77" s="19">
        <v>541509038</v>
      </c>
      <c r="C77" s="19"/>
      <c r="D77" s="20">
        <v>507637128</v>
      </c>
      <c r="E77" s="21">
        <v>477989669</v>
      </c>
      <c r="F77" s="21">
        <v>37340515</v>
      </c>
      <c r="G77" s="21">
        <v>39586294</v>
      </c>
      <c r="H77" s="21">
        <v>38429020</v>
      </c>
      <c r="I77" s="21">
        <v>115355829</v>
      </c>
      <c r="J77" s="21">
        <v>38956752</v>
      </c>
      <c r="K77" s="21">
        <v>37422860</v>
      </c>
      <c r="L77" s="21">
        <v>47849111</v>
      </c>
      <c r="M77" s="21">
        <v>124228723</v>
      </c>
      <c r="N77" s="21">
        <v>37721083</v>
      </c>
      <c r="O77" s="21">
        <v>48820922</v>
      </c>
      <c r="P77" s="21">
        <v>38740073</v>
      </c>
      <c r="Q77" s="21">
        <v>125282078</v>
      </c>
      <c r="R77" s="21">
        <v>38162178</v>
      </c>
      <c r="S77" s="21">
        <v>37022768</v>
      </c>
      <c r="T77" s="21">
        <v>37986158</v>
      </c>
      <c r="U77" s="21">
        <v>113171104</v>
      </c>
      <c r="V77" s="21">
        <v>478037734</v>
      </c>
      <c r="W77" s="21">
        <v>477989669</v>
      </c>
      <c r="X77" s="21"/>
      <c r="Y77" s="20"/>
      <c r="Z77" s="23">
        <v>477989669</v>
      </c>
    </row>
    <row r="78" spans="1:26" ht="13.5" hidden="1">
      <c r="A78" s="38" t="s">
        <v>32</v>
      </c>
      <c r="B78" s="19">
        <v>2065857432</v>
      </c>
      <c r="C78" s="19"/>
      <c r="D78" s="20">
        <v>3114213454</v>
      </c>
      <c r="E78" s="21">
        <v>2902510879</v>
      </c>
      <c r="F78" s="21">
        <v>255054682</v>
      </c>
      <c r="G78" s="21">
        <v>277869723</v>
      </c>
      <c r="H78" s="21">
        <v>295448058</v>
      </c>
      <c r="I78" s="21">
        <v>828372463</v>
      </c>
      <c r="J78" s="21">
        <v>251895087</v>
      </c>
      <c r="K78" s="21">
        <v>160026422</v>
      </c>
      <c r="L78" s="21">
        <v>185323663</v>
      </c>
      <c r="M78" s="21">
        <v>597245172</v>
      </c>
      <c r="N78" s="21">
        <v>157493835</v>
      </c>
      <c r="O78" s="21">
        <v>175347961</v>
      </c>
      <c r="P78" s="21">
        <v>176708263</v>
      </c>
      <c r="Q78" s="21">
        <v>509550059</v>
      </c>
      <c r="R78" s="21">
        <v>178857823</v>
      </c>
      <c r="S78" s="21">
        <v>182732556</v>
      </c>
      <c r="T78" s="21">
        <v>200175204</v>
      </c>
      <c r="U78" s="21">
        <v>561765583</v>
      </c>
      <c r="V78" s="21">
        <v>2496933277</v>
      </c>
      <c r="W78" s="21">
        <v>2902510879</v>
      </c>
      <c r="X78" s="21"/>
      <c r="Y78" s="20"/>
      <c r="Z78" s="23">
        <v>2902510879</v>
      </c>
    </row>
    <row r="79" spans="1:26" ht="13.5" hidden="1">
      <c r="A79" s="39" t="s">
        <v>103</v>
      </c>
      <c r="B79" s="19">
        <v>1074234292</v>
      </c>
      <c r="C79" s="19"/>
      <c r="D79" s="20">
        <v>1691915442</v>
      </c>
      <c r="E79" s="21">
        <v>1548757348</v>
      </c>
      <c r="F79" s="21">
        <v>172326475</v>
      </c>
      <c r="G79" s="21">
        <v>139883440</v>
      </c>
      <c r="H79" s="21">
        <v>146582978</v>
      </c>
      <c r="I79" s="21">
        <v>458792893</v>
      </c>
      <c r="J79" s="21">
        <v>120709334</v>
      </c>
      <c r="K79" s="21">
        <v>103275059</v>
      </c>
      <c r="L79" s="21">
        <v>107854727</v>
      </c>
      <c r="M79" s="21">
        <v>331839120</v>
      </c>
      <c r="N79" s="21">
        <v>86555920</v>
      </c>
      <c r="O79" s="21">
        <v>107678684</v>
      </c>
      <c r="P79" s="21">
        <v>111158987</v>
      </c>
      <c r="Q79" s="21">
        <v>305393591</v>
      </c>
      <c r="R79" s="21">
        <v>111936784</v>
      </c>
      <c r="S79" s="21">
        <v>117037228</v>
      </c>
      <c r="T79" s="21">
        <v>134490564</v>
      </c>
      <c r="U79" s="21">
        <v>363464576</v>
      </c>
      <c r="V79" s="21">
        <v>1459490180</v>
      </c>
      <c r="W79" s="21">
        <v>1548757348</v>
      </c>
      <c r="X79" s="21"/>
      <c r="Y79" s="20"/>
      <c r="Z79" s="23">
        <v>1548757348</v>
      </c>
    </row>
    <row r="80" spans="1:26" ht="13.5" hidden="1">
      <c r="A80" s="39" t="s">
        <v>104</v>
      </c>
      <c r="B80" s="19">
        <v>437020533</v>
      </c>
      <c r="C80" s="19"/>
      <c r="D80" s="20">
        <v>891603333</v>
      </c>
      <c r="E80" s="21">
        <v>848634498</v>
      </c>
      <c r="F80" s="21">
        <v>34367827</v>
      </c>
      <c r="G80" s="21">
        <v>34030490</v>
      </c>
      <c r="H80" s="21">
        <v>38489785</v>
      </c>
      <c r="I80" s="21">
        <v>106888102</v>
      </c>
      <c r="J80" s="21">
        <v>37345722</v>
      </c>
      <c r="K80" s="21">
        <v>37468535</v>
      </c>
      <c r="L80" s="21">
        <v>36055715</v>
      </c>
      <c r="M80" s="21">
        <v>110869972</v>
      </c>
      <c r="N80" s="21">
        <v>34891952</v>
      </c>
      <c r="O80" s="21">
        <v>39894097</v>
      </c>
      <c r="P80" s="21">
        <v>40890863</v>
      </c>
      <c r="Q80" s="21">
        <v>115676912</v>
      </c>
      <c r="R80" s="21">
        <v>38748235</v>
      </c>
      <c r="S80" s="21">
        <v>32194502</v>
      </c>
      <c r="T80" s="21">
        <v>42918987</v>
      </c>
      <c r="U80" s="21">
        <v>113861724</v>
      </c>
      <c r="V80" s="21">
        <v>447296710</v>
      </c>
      <c r="W80" s="21">
        <v>848634498</v>
      </c>
      <c r="X80" s="21"/>
      <c r="Y80" s="20"/>
      <c r="Z80" s="23">
        <v>848634498</v>
      </c>
    </row>
    <row r="81" spans="1:26" ht="13.5" hidden="1">
      <c r="A81" s="39" t="s">
        <v>105</v>
      </c>
      <c r="B81" s="19">
        <v>382060072</v>
      </c>
      <c r="C81" s="19"/>
      <c r="D81" s="20">
        <v>332380709</v>
      </c>
      <c r="E81" s="21">
        <v>316362363</v>
      </c>
      <c r="F81" s="21">
        <v>10405536</v>
      </c>
      <c r="G81" s="21">
        <v>10565088</v>
      </c>
      <c r="H81" s="21">
        <v>10885484</v>
      </c>
      <c r="I81" s="21">
        <v>31856108</v>
      </c>
      <c r="J81" s="21">
        <v>10888270</v>
      </c>
      <c r="K81" s="21">
        <v>10914094</v>
      </c>
      <c r="L81" s="21">
        <v>10518458</v>
      </c>
      <c r="M81" s="21">
        <v>32320822</v>
      </c>
      <c r="N81" s="21">
        <v>9935865</v>
      </c>
      <c r="O81" s="21">
        <v>11713821</v>
      </c>
      <c r="P81" s="21">
        <v>11616596</v>
      </c>
      <c r="Q81" s="21">
        <v>33266282</v>
      </c>
      <c r="R81" s="21">
        <v>10369109</v>
      </c>
      <c r="S81" s="21">
        <v>10883251</v>
      </c>
      <c r="T81" s="21">
        <v>11730068</v>
      </c>
      <c r="U81" s="21">
        <v>32982428</v>
      </c>
      <c r="V81" s="21">
        <v>130425640</v>
      </c>
      <c r="W81" s="21">
        <v>316362363</v>
      </c>
      <c r="X81" s="21"/>
      <c r="Y81" s="20"/>
      <c r="Z81" s="23">
        <v>316362363</v>
      </c>
    </row>
    <row r="82" spans="1:26" ht="13.5" hidden="1">
      <c r="A82" s="39" t="s">
        <v>106</v>
      </c>
      <c r="B82" s="19">
        <v>172542535</v>
      </c>
      <c r="C82" s="19"/>
      <c r="D82" s="20">
        <v>162579263</v>
      </c>
      <c r="E82" s="21">
        <v>154744118</v>
      </c>
      <c r="F82" s="21">
        <v>5923411</v>
      </c>
      <c r="G82" s="21">
        <v>5836555</v>
      </c>
      <c r="H82" s="21">
        <v>6042560</v>
      </c>
      <c r="I82" s="21">
        <v>17802526</v>
      </c>
      <c r="J82" s="21">
        <v>5995681</v>
      </c>
      <c r="K82" s="21">
        <v>5650130</v>
      </c>
      <c r="L82" s="21">
        <v>5974658</v>
      </c>
      <c r="M82" s="21">
        <v>17620469</v>
      </c>
      <c r="N82" s="21">
        <v>5507123</v>
      </c>
      <c r="O82" s="21">
        <v>6520594</v>
      </c>
      <c r="P82" s="21">
        <v>6668817</v>
      </c>
      <c r="Q82" s="21">
        <v>18696534</v>
      </c>
      <c r="R82" s="21">
        <v>6233939</v>
      </c>
      <c r="S82" s="21">
        <v>6151190</v>
      </c>
      <c r="T82" s="21">
        <v>6945225</v>
      </c>
      <c r="U82" s="21">
        <v>19330354</v>
      </c>
      <c r="V82" s="21">
        <v>73449883</v>
      </c>
      <c r="W82" s="21">
        <v>154744118</v>
      </c>
      <c r="X82" s="21"/>
      <c r="Y82" s="20"/>
      <c r="Z82" s="23">
        <v>154744118</v>
      </c>
    </row>
    <row r="83" spans="1:26" ht="13.5" hidden="1">
      <c r="A83" s="39" t="s">
        <v>107</v>
      </c>
      <c r="B83" s="19"/>
      <c r="C83" s="19"/>
      <c r="D83" s="20">
        <v>35734707</v>
      </c>
      <c r="E83" s="21">
        <v>34012552</v>
      </c>
      <c r="F83" s="21">
        <v>32031433</v>
      </c>
      <c r="G83" s="21">
        <v>87554150</v>
      </c>
      <c r="H83" s="21">
        <v>93447251</v>
      </c>
      <c r="I83" s="21">
        <v>213032834</v>
      </c>
      <c r="J83" s="21">
        <v>76956080</v>
      </c>
      <c r="K83" s="21">
        <v>2718604</v>
      </c>
      <c r="L83" s="21">
        <v>24920105</v>
      </c>
      <c r="M83" s="21">
        <v>104594789</v>
      </c>
      <c r="N83" s="21">
        <v>20602975</v>
      </c>
      <c r="O83" s="21">
        <v>9540765</v>
      </c>
      <c r="P83" s="21">
        <v>6373000</v>
      </c>
      <c r="Q83" s="21">
        <v>36516740</v>
      </c>
      <c r="R83" s="21">
        <v>11569756</v>
      </c>
      <c r="S83" s="21">
        <v>16466385</v>
      </c>
      <c r="T83" s="21">
        <v>4090360</v>
      </c>
      <c r="U83" s="21">
        <v>32126501</v>
      </c>
      <c r="V83" s="21">
        <v>386270864</v>
      </c>
      <c r="W83" s="21">
        <v>34012552</v>
      </c>
      <c r="X83" s="21"/>
      <c r="Y83" s="20"/>
      <c r="Z83" s="23">
        <v>34012552</v>
      </c>
    </row>
    <row r="84" spans="1:26" ht="13.5" hidden="1">
      <c r="A84" s="40" t="s">
        <v>110</v>
      </c>
      <c r="B84" s="28">
        <v>16101889</v>
      </c>
      <c r="C84" s="28"/>
      <c r="D84" s="29">
        <v>24972359</v>
      </c>
      <c r="E84" s="30">
        <v>24972360</v>
      </c>
      <c r="F84" s="30">
        <v>2788295</v>
      </c>
      <c r="G84" s="30">
        <v>437849</v>
      </c>
      <c r="H84" s="30">
        <v>3139994</v>
      </c>
      <c r="I84" s="30">
        <v>6366138</v>
      </c>
      <c r="J84" s="30">
        <v>3853894</v>
      </c>
      <c r="K84" s="30">
        <v>3803453</v>
      </c>
      <c r="L84" s="30">
        <v>3087674</v>
      </c>
      <c r="M84" s="30">
        <v>10745021</v>
      </c>
      <c r="N84" s="30">
        <v>3382840</v>
      </c>
      <c r="O84" s="30">
        <v>3408640</v>
      </c>
      <c r="P84" s="30">
        <v>2754523</v>
      </c>
      <c r="Q84" s="30">
        <v>9546003</v>
      </c>
      <c r="R84" s="30">
        <v>3454952</v>
      </c>
      <c r="S84" s="30">
        <v>3483757</v>
      </c>
      <c r="T84" s="30">
        <v>3356990</v>
      </c>
      <c r="U84" s="30">
        <v>10295699</v>
      </c>
      <c r="V84" s="30">
        <v>36952861</v>
      </c>
      <c r="W84" s="30">
        <v>24972360</v>
      </c>
      <c r="X84" s="30"/>
      <c r="Y84" s="29"/>
      <c r="Z84" s="31">
        <v>24972360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50725289</v>
      </c>
      <c r="D5" s="357">
        <f t="shared" si="0"/>
        <v>0</v>
      </c>
      <c r="E5" s="356">
        <f t="shared" si="0"/>
        <v>203514015</v>
      </c>
      <c r="F5" s="358">
        <f t="shared" si="0"/>
        <v>144802315</v>
      </c>
      <c r="G5" s="358">
        <f t="shared" si="0"/>
        <v>-8479908</v>
      </c>
      <c r="H5" s="356">
        <f t="shared" si="0"/>
        <v>1530731</v>
      </c>
      <c r="I5" s="356">
        <f t="shared" si="0"/>
        <v>3260721</v>
      </c>
      <c r="J5" s="358">
        <f t="shared" si="0"/>
        <v>-3688456</v>
      </c>
      <c r="K5" s="358">
        <f t="shared" si="0"/>
        <v>2056091</v>
      </c>
      <c r="L5" s="356">
        <f t="shared" si="0"/>
        <v>3490178</v>
      </c>
      <c r="M5" s="356">
        <f t="shared" si="0"/>
        <v>8375882</v>
      </c>
      <c r="N5" s="358">
        <f t="shared" si="0"/>
        <v>13922151</v>
      </c>
      <c r="O5" s="358">
        <f t="shared" si="0"/>
        <v>4330383</v>
      </c>
      <c r="P5" s="356">
        <f t="shared" si="0"/>
        <v>2882629</v>
      </c>
      <c r="Q5" s="356">
        <f t="shared" si="0"/>
        <v>1690121</v>
      </c>
      <c r="R5" s="358">
        <f t="shared" si="0"/>
        <v>8903133</v>
      </c>
      <c r="S5" s="358">
        <f t="shared" si="0"/>
        <v>4330383</v>
      </c>
      <c r="T5" s="356">
        <f t="shared" si="0"/>
        <v>4969091</v>
      </c>
      <c r="U5" s="356">
        <f t="shared" si="0"/>
        <v>22056237</v>
      </c>
      <c r="V5" s="358">
        <f t="shared" si="0"/>
        <v>31355711</v>
      </c>
      <c r="W5" s="358">
        <f t="shared" si="0"/>
        <v>50492539</v>
      </c>
      <c r="X5" s="356">
        <f t="shared" si="0"/>
        <v>144802315</v>
      </c>
      <c r="Y5" s="358">
        <f t="shared" si="0"/>
        <v>-94309776</v>
      </c>
      <c r="Z5" s="359">
        <f>+IF(X5&lt;&gt;0,+(Y5/X5)*100,0)</f>
        <v>-65.13001950279593</v>
      </c>
      <c r="AA5" s="360">
        <f>+AA6+AA8+AA11+AA13+AA15</f>
        <v>144802315</v>
      </c>
    </row>
    <row r="6" spans="1:27" ht="13.5">
      <c r="A6" s="361" t="s">
        <v>205</v>
      </c>
      <c r="B6" s="142"/>
      <c r="C6" s="60">
        <f>+C7</f>
        <v>48124558</v>
      </c>
      <c r="D6" s="340">
        <f aca="true" t="shared" si="1" ref="D6:AA6">+D7</f>
        <v>0</v>
      </c>
      <c r="E6" s="60">
        <f t="shared" si="1"/>
        <v>82073500</v>
      </c>
      <c r="F6" s="59">
        <f t="shared" si="1"/>
        <v>80000000</v>
      </c>
      <c r="G6" s="59">
        <f t="shared" si="1"/>
        <v>197650</v>
      </c>
      <c r="H6" s="60">
        <f t="shared" si="1"/>
        <v>134000</v>
      </c>
      <c r="I6" s="60">
        <f t="shared" si="1"/>
        <v>381079</v>
      </c>
      <c r="J6" s="59">
        <f t="shared" si="1"/>
        <v>712729</v>
      </c>
      <c r="K6" s="59">
        <f t="shared" si="1"/>
        <v>0</v>
      </c>
      <c r="L6" s="60">
        <f t="shared" si="1"/>
        <v>0</v>
      </c>
      <c r="M6" s="60">
        <f t="shared" si="1"/>
        <v>175101</v>
      </c>
      <c r="N6" s="59">
        <f t="shared" si="1"/>
        <v>175101</v>
      </c>
      <c r="O6" s="59">
        <f t="shared" si="1"/>
        <v>267689</v>
      </c>
      <c r="P6" s="60">
        <f t="shared" si="1"/>
        <v>117227</v>
      </c>
      <c r="Q6" s="60">
        <f t="shared" si="1"/>
        <v>695312</v>
      </c>
      <c r="R6" s="59">
        <f t="shared" si="1"/>
        <v>1080228</v>
      </c>
      <c r="S6" s="59">
        <f t="shared" si="1"/>
        <v>267689</v>
      </c>
      <c r="T6" s="60">
        <f t="shared" si="1"/>
        <v>504829</v>
      </c>
      <c r="U6" s="60">
        <f t="shared" si="1"/>
        <v>601734</v>
      </c>
      <c r="V6" s="59">
        <f t="shared" si="1"/>
        <v>1374252</v>
      </c>
      <c r="W6" s="59">
        <f t="shared" si="1"/>
        <v>3342310</v>
      </c>
      <c r="X6" s="60">
        <f t="shared" si="1"/>
        <v>80000000</v>
      </c>
      <c r="Y6" s="59">
        <f t="shared" si="1"/>
        <v>-76657690</v>
      </c>
      <c r="Z6" s="61">
        <f>+IF(X6&lt;&gt;0,+(Y6/X6)*100,0)</f>
        <v>-95.8221125</v>
      </c>
      <c r="AA6" s="62">
        <f t="shared" si="1"/>
        <v>80000000</v>
      </c>
    </row>
    <row r="7" spans="1:27" ht="13.5">
      <c r="A7" s="291" t="s">
        <v>229</v>
      </c>
      <c r="B7" s="142"/>
      <c r="C7" s="60">
        <v>48124558</v>
      </c>
      <c r="D7" s="340"/>
      <c r="E7" s="60">
        <v>82073500</v>
      </c>
      <c r="F7" s="59">
        <v>80000000</v>
      </c>
      <c r="G7" s="59">
        <v>197650</v>
      </c>
      <c r="H7" s="60">
        <v>134000</v>
      </c>
      <c r="I7" s="60">
        <v>381079</v>
      </c>
      <c r="J7" s="59">
        <v>712729</v>
      </c>
      <c r="K7" s="59"/>
      <c r="L7" s="60"/>
      <c r="M7" s="60">
        <v>175101</v>
      </c>
      <c r="N7" s="59">
        <v>175101</v>
      </c>
      <c r="O7" s="59">
        <v>267689</v>
      </c>
      <c r="P7" s="60">
        <v>117227</v>
      </c>
      <c r="Q7" s="60">
        <v>695312</v>
      </c>
      <c r="R7" s="59">
        <v>1080228</v>
      </c>
      <c r="S7" s="59">
        <v>267689</v>
      </c>
      <c r="T7" s="60">
        <v>504829</v>
      </c>
      <c r="U7" s="60">
        <v>601734</v>
      </c>
      <c r="V7" s="59">
        <v>1374252</v>
      </c>
      <c r="W7" s="59">
        <v>3342310</v>
      </c>
      <c r="X7" s="60">
        <v>80000000</v>
      </c>
      <c r="Y7" s="59">
        <v>-76657690</v>
      </c>
      <c r="Z7" s="61">
        <v>-95.82</v>
      </c>
      <c r="AA7" s="62">
        <v>80000000</v>
      </c>
    </row>
    <row r="8" spans="1:27" ht="13.5">
      <c r="A8" s="361" t="s">
        <v>206</v>
      </c>
      <c r="B8" s="142"/>
      <c r="C8" s="60">
        <f aca="true" t="shared" si="2" ref="C8:Y8">SUM(C9:C10)</f>
        <v>30615645</v>
      </c>
      <c r="D8" s="340">
        <f t="shared" si="2"/>
        <v>0</v>
      </c>
      <c r="E8" s="60">
        <f t="shared" si="2"/>
        <v>45983560</v>
      </c>
      <c r="F8" s="59">
        <f t="shared" si="2"/>
        <v>45051560</v>
      </c>
      <c r="G8" s="59">
        <f t="shared" si="2"/>
        <v>910214</v>
      </c>
      <c r="H8" s="60">
        <f t="shared" si="2"/>
        <v>1276620</v>
      </c>
      <c r="I8" s="60">
        <f t="shared" si="2"/>
        <v>2536032</v>
      </c>
      <c r="J8" s="59">
        <f t="shared" si="2"/>
        <v>4722866</v>
      </c>
      <c r="K8" s="59">
        <f t="shared" si="2"/>
        <v>1405901</v>
      </c>
      <c r="L8" s="60">
        <f t="shared" si="2"/>
        <v>2423637</v>
      </c>
      <c r="M8" s="60">
        <f t="shared" si="2"/>
        <v>1799470</v>
      </c>
      <c r="N8" s="59">
        <f t="shared" si="2"/>
        <v>5629008</v>
      </c>
      <c r="O8" s="59">
        <f t="shared" si="2"/>
        <v>1705439</v>
      </c>
      <c r="P8" s="60">
        <f t="shared" si="2"/>
        <v>2266881</v>
      </c>
      <c r="Q8" s="60">
        <f t="shared" si="2"/>
        <v>1319699</v>
      </c>
      <c r="R8" s="59">
        <f t="shared" si="2"/>
        <v>5292019</v>
      </c>
      <c r="S8" s="59">
        <f t="shared" si="2"/>
        <v>1705439</v>
      </c>
      <c r="T8" s="60">
        <f t="shared" si="2"/>
        <v>4328504</v>
      </c>
      <c r="U8" s="60">
        <f t="shared" si="2"/>
        <v>15890244</v>
      </c>
      <c r="V8" s="59">
        <f t="shared" si="2"/>
        <v>21924187</v>
      </c>
      <c r="W8" s="59">
        <f t="shared" si="2"/>
        <v>37568080</v>
      </c>
      <c r="X8" s="60">
        <f t="shared" si="2"/>
        <v>45051560</v>
      </c>
      <c r="Y8" s="59">
        <f t="shared" si="2"/>
        <v>-7483480</v>
      </c>
      <c r="Z8" s="61">
        <f>+IF(X8&lt;&gt;0,+(Y8/X8)*100,0)</f>
        <v>-16.61092312896601</v>
      </c>
      <c r="AA8" s="62">
        <f>SUM(AA9:AA10)</f>
        <v>45051560</v>
      </c>
    </row>
    <row r="9" spans="1:27" ht="13.5">
      <c r="A9" s="291" t="s">
        <v>230</v>
      </c>
      <c r="B9" s="142"/>
      <c r="C9" s="60">
        <v>30615645</v>
      </c>
      <c r="D9" s="340"/>
      <c r="E9" s="60">
        <v>45983560</v>
      </c>
      <c r="F9" s="59">
        <v>45051560</v>
      </c>
      <c r="G9" s="59">
        <v>910214</v>
      </c>
      <c r="H9" s="60">
        <v>1276620</v>
      </c>
      <c r="I9" s="60">
        <v>2536032</v>
      </c>
      <c r="J9" s="59">
        <v>4722866</v>
      </c>
      <c r="K9" s="59">
        <v>1405901</v>
      </c>
      <c r="L9" s="60">
        <v>2423637</v>
      </c>
      <c r="M9" s="60">
        <v>1799470</v>
      </c>
      <c r="N9" s="59">
        <v>5629008</v>
      </c>
      <c r="O9" s="59">
        <v>1705439</v>
      </c>
      <c r="P9" s="60">
        <v>2266881</v>
      </c>
      <c r="Q9" s="60">
        <v>1319699</v>
      </c>
      <c r="R9" s="59">
        <v>5292019</v>
      </c>
      <c r="S9" s="59">
        <v>1705439</v>
      </c>
      <c r="T9" s="60">
        <v>4328504</v>
      </c>
      <c r="U9" s="60">
        <v>15890244</v>
      </c>
      <c r="V9" s="59">
        <v>21924187</v>
      </c>
      <c r="W9" s="59">
        <v>37568080</v>
      </c>
      <c r="X9" s="60">
        <v>45051560</v>
      </c>
      <c r="Y9" s="59">
        <v>-7483480</v>
      </c>
      <c r="Z9" s="61">
        <v>-16.61</v>
      </c>
      <c r="AA9" s="62">
        <v>45051560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-4441574</v>
      </c>
      <c r="D11" s="363">
        <f aca="true" t="shared" si="3" ref="D11:AA11">+D12</f>
        <v>0</v>
      </c>
      <c r="E11" s="362">
        <f t="shared" si="3"/>
        <v>32885803</v>
      </c>
      <c r="F11" s="364">
        <f t="shared" si="3"/>
        <v>10583119</v>
      </c>
      <c r="G11" s="364">
        <f t="shared" si="3"/>
        <v>198577</v>
      </c>
      <c r="H11" s="362">
        <f t="shared" si="3"/>
        <v>36989</v>
      </c>
      <c r="I11" s="362">
        <f t="shared" si="3"/>
        <v>216246</v>
      </c>
      <c r="J11" s="364">
        <f t="shared" si="3"/>
        <v>451812</v>
      </c>
      <c r="K11" s="364">
        <f t="shared" si="3"/>
        <v>544967</v>
      </c>
      <c r="L11" s="362">
        <f t="shared" si="3"/>
        <v>1066541</v>
      </c>
      <c r="M11" s="362">
        <f t="shared" si="3"/>
        <v>220148</v>
      </c>
      <c r="N11" s="364">
        <f t="shared" si="3"/>
        <v>1831656</v>
      </c>
      <c r="O11" s="364">
        <f t="shared" si="3"/>
        <v>860677</v>
      </c>
      <c r="P11" s="362">
        <f t="shared" si="3"/>
        <v>838645</v>
      </c>
      <c r="Q11" s="362">
        <f t="shared" si="3"/>
        <v>3400</v>
      </c>
      <c r="R11" s="364">
        <f t="shared" si="3"/>
        <v>1702722</v>
      </c>
      <c r="S11" s="364">
        <f t="shared" si="3"/>
        <v>860677</v>
      </c>
      <c r="T11" s="362">
        <f t="shared" si="3"/>
        <v>269</v>
      </c>
      <c r="U11" s="362">
        <f t="shared" si="3"/>
        <v>273938</v>
      </c>
      <c r="V11" s="364">
        <f t="shared" si="3"/>
        <v>1134884</v>
      </c>
      <c r="W11" s="364">
        <f t="shared" si="3"/>
        <v>5121074</v>
      </c>
      <c r="X11" s="362">
        <f t="shared" si="3"/>
        <v>10583119</v>
      </c>
      <c r="Y11" s="364">
        <f t="shared" si="3"/>
        <v>-5462045</v>
      </c>
      <c r="Z11" s="365">
        <f>+IF(X11&lt;&gt;0,+(Y11/X11)*100,0)</f>
        <v>-51.610919238458905</v>
      </c>
      <c r="AA11" s="366">
        <f t="shared" si="3"/>
        <v>10583119</v>
      </c>
    </row>
    <row r="12" spans="1:27" ht="13.5">
      <c r="A12" s="291" t="s">
        <v>232</v>
      </c>
      <c r="B12" s="136"/>
      <c r="C12" s="60">
        <v>-4441574</v>
      </c>
      <c r="D12" s="340"/>
      <c r="E12" s="60">
        <v>32885803</v>
      </c>
      <c r="F12" s="59">
        <v>10583119</v>
      </c>
      <c r="G12" s="59">
        <v>198577</v>
      </c>
      <c r="H12" s="60">
        <v>36989</v>
      </c>
      <c r="I12" s="60">
        <v>216246</v>
      </c>
      <c r="J12" s="59">
        <v>451812</v>
      </c>
      <c r="K12" s="59">
        <v>544967</v>
      </c>
      <c r="L12" s="60">
        <v>1066541</v>
      </c>
      <c r="M12" s="60">
        <v>220148</v>
      </c>
      <c r="N12" s="59">
        <v>1831656</v>
      </c>
      <c r="O12" s="59">
        <v>860677</v>
      </c>
      <c r="P12" s="60">
        <v>838645</v>
      </c>
      <c r="Q12" s="60">
        <v>3400</v>
      </c>
      <c r="R12" s="59">
        <v>1702722</v>
      </c>
      <c r="S12" s="59">
        <v>860677</v>
      </c>
      <c r="T12" s="60">
        <v>269</v>
      </c>
      <c r="U12" s="60">
        <v>273938</v>
      </c>
      <c r="V12" s="59">
        <v>1134884</v>
      </c>
      <c r="W12" s="59">
        <v>5121074</v>
      </c>
      <c r="X12" s="60">
        <v>10583119</v>
      </c>
      <c r="Y12" s="59">
        <v>-5462045</v>
      </c>
      <c r="Z12" s="61">
        <v>-51.61</v>
      </c>
      <c r="AA12" s="62">
        <v>10583119</v>
      </c>
    </row>
    <row r="13" spans="1:27" ht="13.5">
      <c r="A13" s="361" t="s">
        <v>208</v>
      </c>
      <c r="B13" s="136"/>
      <c r="C13" s="275">
        <f>+C14</f>
        <v>-23573340</v>
      </c>
      <c r="D13" s="341">
        <f aca="true" t="shared" si="4" ref="D13:AA13">+D14</f>
        <v>0</v>
      </c>
      <c r="E13" s="275">
        <f t="shared" si="4"/>
        <v>22081335</v>
      </c>
      <c r="F13" s="342">
        <f t="shared" si="4"/>
        <v>9165536</v>
      </c>
      <c r="G13" s="342">
        <f t="shared" si="4"/>
        <v>-9786349</v>
      </c>
      <c r="H13" s="275">
        <f t="shared" si="4"/>
        <v>83122</v>
      </c>
      <c r="I13" s="275">
        <f t="shared" si="4"/>
        <v>127364</v>
      </c>
      <c r="J13" s="342">
        <f t="shared" si="4"/>
        <v>-9575863</v>
      </c>
      <c r="K13" s="342">
        <f t="shared" si="4"/>
        <v>105223</v>
      </c>
      <c r="L13" s="275">
        <f t="shared" si="4"/>
        <v>0</v>
      </c>
      <c r="M13" s="275">
        <f t="shared" si="4"/>
        <v>6181163</v>
      </c>
      <c r="N13" s="342">
        <f t="shared" si="4"/>
        <v>6286386</v>
      </c>
      <c r="O13" s="342">
        <f t="shared" si="4"/>
        <v>1496578</v>
      </c>
      <c r="P13" s="275">
        <f t="shared" si="4"/>
        <v>-340124</v>
      </c>
      <c r="Q13" s="275">
        <f t="shared" si="4"/>
        <v>-328290</v>
      </c>
      <c r="R13" s="342">
        <f t="shared" si="4"/>
        <v>828164</v>
      </c>
      <c r="S13" s="342">
        <f t="shared" si="4"/>
        <v>1496578</v>
      </c>
      <c r="T13" s="275">
        <f t="shared" si="4"/>
        <v>135489</v>
      </c>
      <c r="U13" s="275">
        <f t="shared" si="4"/>
        <v>5290321</v>
      </c>
      <c r="V13" s="342">
        <f t="shared" si="4"/>
        <v>6922388</v>
      </c>
      <c r="W13" s="342">
        <f t="shared" si="4"/>
        <v>4461075</v>
      </c>
      <c r="X13" s="275">
        <f t="shared" si="4"/>
        <v>9165536</v>
      </c>
      <c r="Y13" s="342">
        <f t="shared" si="4"/>
        <v>-4704461</v>
      </c>
      <c r="Z13" s="335">
        <f>+IF(X13&lt;&gt;0,+(Y13/X13)*100,0)</f>
        <v>-51.327723768691754</v>
      </c>
      <c r="AA13" s="273">
        <f t="shared" si="4"/>
        <v>9165536</v>
      </c>
    </row>
    <row r="14" spans="1:27" ht="13.5">
      <c r="A14" s="291" t="s">
        <v>233</v>
      </c>
      <c r="B14" s="136"/>
      <c r="C14" s="60">
        <v>-23573340</v>
      </c>
      <c r="D14" s="340"/>
      <c r="E14" s="60">
        <v>22081335</v>
      </c>
      <c r="F14" s="59">
        <v>9165536</v>
      </c>
      <c r="G14" s="59">
        <v>-9786349</v>
      </c>
      <c r="H14" s="60">
        <v>83122</v>
      </c>
      <c r="I14" s="60">
        <v>127364</v>
      </c>
      <c r="J14" s="59">
        <v>-9575863</v>
      </c>
      <c r="K14" s="59">
        <v>105223</v>
      </c>
      <c r="L14" s="60"/>
      <c r="M14" s="60">
        <v>6181163</v>
      </c>
      <c r="N14" s="59">
        <v>6286386</v>
      </c>
      <c r="O14" s="59">
        <v>1496578</v>
      </c>
      <c r="P14" s="60">
        <v>-340124</v>
      </c>
      <c r="Q14" s="60">
        <v>-328290</v>
      </c>
      <c r="R14" s="59">
        <v>828164</v>
      </c>
      <c r="S14" s="59">
        <v>1496578</v>
      </c>
      <c r="T14" s="60">
        <v>135489</v>
      </c>
      <c r="U14" s="60">
        <v>5290321</v>
      </c>
      <c r="V14" s="59">
        <v>6922388</v>
      </c>
      <c r="W14" s="59">
        <v>4461075</v>
      </c>
      <c r="X14" s="60">
        <v>9165536</v>
      </c>
      <c r="Y14" s="59">
        <v>-4704461</v>
      </c>
      <c r="Z14" s="61">
        <v>-51.33</v>
      </c>
      <c r="AA14" s="62">
        <v>9165536</v>
      </c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20489817</v>
      </c>
      <c r="F15" s="59">
        <f t="shared" si="5"/>
        <v>2100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2100</v>
      </c>
      <c r="Y15" s="59">
        <f t="shared" si="5"/>
        <v>-2100</v>
      </c>
      <c r="Z15" s="61">
        <f>+IF(X15&lt;&gt;0,+(Y15/X15)*100,0)</f>
        <v>-100</v>
      </c>
      <c r="AA15" s="62">
        <f>SUM(AA16:AA20)</f>
        <v>2100</v>
      </c>
    </row>
    <row r="16" spans="1:27" ht="13.5">
      <c r="A16" s="291" t="s">
        <v>234</v>
      </c>
      <c r="B16" s="300"/>
      <c r="C16" s="60"/>
      <c r="D16" s="340"/>
      <c r="E16" s="60">
        <v>20489817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>
        <v>2100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2100</v>
      </c>
      <c r="Y20" s="59">
        <v>-2100</v>
      </c>
      <c r="Z20" s="61">
        <v>-100</v>
      </c>
      <c r="AA20" s="62">
        <v>2100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12943383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>
        <v>782226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>
        <v>653000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>
        <v>349100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>
        <v>1555984</v>
      </c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>
        <v>877000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>
        <v>1059399</v>
      </c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7666674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1167006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>
        <v>1167006</v>
      </c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12283386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12283386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50725289</v>
      </c>
      <c r="D60" s="346">
        <f t="shared" si="14"/>
        <v>0</v>
      </c>
      <c r="E60" s="219">
        <f t="shared" si="14"/>
        <v>229907790</v>
      </c>
      <c r="F60" s="264">
        <f t="shared" si="14"/>
        <v>144802315</v>
      </c>
      <c r="G60" s="264">
        <f t="shared" si="14"/>
        <v>-8479908</v>
      </c>
      <c r="H60" s="219">
        <f t="shared" si="14"/>
        <v>1530731</v>
      </c>
      <c r="I60" s="219">
        <f t="shared" si="14"/>
        <v>3260721</v>
      </c>
      <c r="J60" s="264">
        <f t="shared" si="14"/>
        <v>-3688456</v>
      </c>
      <c r="K60" s="264">
        <f t="shared" si="14"/>
        <v>2056091</v>
      </c>
      <c r="L60" s="219">
        <f t="shared" si="14"/>
        <v>3490178</v>
      </c>
      <c r="M60" s="219">
        <f t="shared" si="14"/>
        <v>8375882</v>
      </c>
      <c r="N60" s="264">
        <f t="shared" si="14"/>
        <v>13922151</v>
      </c>
      <c r="O60" s="264">
        <f t="shared" si="14"/>
        <v>4330383</v>
      </c>
      <c r="P60" s="219">
        <f t="shared" si="14"/>
        <v>2882629</v>
      </c>
      <c r="Q60" s="219">
        <f t="shared" si="14"/>
        <v>1690121</v>
      </c>
      <c r="R60" s="264">
        <f t="shared" si="14"/>
        <v>8903133</v>
      </c>
      <c r="S60" s="264">
        <f t="shared" si="14"/>
        <v>4330383</v>
      </c>
      <c r="T60" s="219">
        <f t="shared" si="14"/>
        <v>4969091</v>
      </c>
      <c r="U60" s="219">
        <f t="shared" si="14"/>
        <v>22056237</v>
      </c>
      <c r="V60" s="264">
        <f t="shared" si="14"/>
        <v>31355711</v>
      </c>
      <c r="W60" s="264">
        <f t="shared" si="14"/>
        <v>50492539</v>
      </c>
      <c r="X60" s="219">
        <f t="shared" si="14"/>
        <v>144802315</v>
      </c>
      <c r="Y60" s="264">
        <f t="shared" si="14"/>
        <v>-94309776</v>
      </c>
      <c r="Z60" s="337">
        <f>+IF(X60&lt;&gt;0,+(Y60/X60)*100,0)</f>
        <v>-65.13001950279593</v>
      </c>
      <c r="AA60" s="232">
        <f>+AA57+AA54+AA51+AA40+AA37+AA34+AA22+AA5</f>
        <v>144802315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1456886518</v>
      </c>
      <c r="D5" s="153">
        <f>SUM(D6:D8)</f>
        <v>0</v>
      </c>
      <c r="E5" s="154">
        <f t="shared" si="0"/>
        <v>1580586989</v>
      </c>
      <c r="F5" s="100">
        <f t="shared" si="0"/>
        <v>1411218700</v>
      </c>
      <c r="G5" s="100">
        <f t="shared" si="0"/>
        <v>301601209</v>
      </c>
      <c r="H5" s="100">
        <f t="shared" si="0"/>
        <v>75023550</v>
      </c>
      <c r="I5" s="100">
        <f t="shared" si="0"/>
        <v>33028096</v>
      </c>
      <c r="J5" s="100">
        <f t="shared" si="0"/>
        <v>409652855</v>
      </c>
      <c r="K5" s="100">
        <f t="shared" si="0"/>
        <v>83837069</v>
      </c>
      <c r="L5" s="100">
        <f t="shared" si="0"/>
        <v>269124289</v>
      </c>
      <c r="M5" s="100">
        <f t="shared" si="0"/>
        <v>75609053</v>
      </c>
      <c r="N5" s="100">
        <f t="shared" si="0"/>
        <v>428570411</v>
      </c>
      <c r="O5" s="100">
        <f t="shared" si="0"/>
        <v>60090115</v>
      </c>
      <c r="P5" s="100">
        <f t="shared" si="0"/>
        <v>57977049</v>
      </c>
      <c r="Q5" s="100">
        <f t="shared" si="0"/>
        <v>217350306</v>
      </c>
      <c r="R5" s="100">
        <f t="shared" si="0"/>
        <v>335417470</v>
      </c>
      <c r="S5" s="100">
        <f t="shared" si="0"/>
        <v>63819737</v>
      </c>
      <c r="T5" s="100">
        <f t="shared" si="0"/>
        <v>84167132</v>
      </c>
      <c r="U5" s="100">
        <f t="shared" si="0"/>
        <v>126925188</v>
      </c>
      <c r="V5" s="100">
        <f t="shared" si="0"/>
        <v>274912057</v>
      </c>
      <c r="W5" s="100">
        <f t="shared" si="0"/>
        <v>1448552793</v>
      </c>
      <c r="X5" s="100">
        <f t="shared" si="0"/>
        <v>1580586992</v>
      </c>
      <c r="Y5" s="100">
        <f t="shared" si="0"/>
        <v>-132034199</v>
      </c>
      <c r="Z5" s="137">
        <f>+IF(X5&lt;&gt;0,+(Y5/X5)*100,0)</f>
        <v>-8.353491435035169</v>
      </c>
      <c r="AA5" s="153">
        <f>SUM(AA6:AA8)</f>
        <v>1411218700</v>
      </c>
    </row>
    <row r="6" spans="1:27" ht="13.5">
      <c r="A6" s="138" t="s">
        <v>75</v>
      </c>
      <c r="B6" s="136"/>
      <c r="C6" s="155">
        <v>5496157</v>
      </c>
      <c r="D6" s="155"/>
      <c r="E6" s="156"/>
      <c r="F6" s="60"/>
      <c r="G6" s="60">
        <v>480118</v>
      </c>
      <c r="H6" s="60">
        <v>519778</v>
      </c>
      <c r="I6" s="60">
        <v>691847</v>
      </c>
      <c r="J6" s="60">
        <v>1691743</v>
      </c>
      <c r="K6" s="60">
        <v>384412</v>
      </c>
      <c r="L6" s="60">
        <v>468147</v>
      </c>
      <c r="M6" s="60">
        <v>643377</v>
      </c>
      <c r="N6" s="60">
        <v>1495936</v>
      </c>
      <c r="O6" s="60">
        <v>567985</v>
      </c>
      <c r="P6" s="60">
        <v>574786</v>
      </c>
      <c r="Q6" s="60">
        <v>435303</v>
      </c>
      <c r="R6" s="60">
        <v>1578074</v>
      </c>
      <c r="S6" s="60">
        <v>650236</v>
      </c>
      <c r="T6" s="60">
        <v>583605</v>
      </c>
      <c r="U6" s="60">
        <v>598297</v>
      </c>
      <c r="V6" s="60">
        <v>1832138</v>
      </c>
      <c r="W6" s="60">
        <v>6597891</v>
      </c>
      <c r="X6" s="60"/>
      <c r="Y6" s="60">
        <v>6597891</v>
      </c>
      <c r="Z6" s="140">
        <v>0</v>
      </c>
      <c r="AA6" s="155"/>
    </row>
    <row r="7" spans="1:27" ht="13.5">
      <c r="A7" s="138" t="s">
        <v>76</v>
      </c>
      <c r="B7" s="136"/>
      <c r="C7" s="157">
        <v>1449585424</v>
      </c>
      <c r="D7" s="157"/>
      <c r="E7" s="158">
        <v>1577493149</v>
      </c>
      <c r="F7" s="159">
        <v>1409693700</v>
      </c>
      <c r="G7" s="159">
        <v>300918130</v>
      </c>
      <c r="H7" s="159">
        <v>74503772</v>
      </c>
      <c r="I7" s="159">
        <v>31980449</v>
      </c>
      <c r="J7" s="159">
        <v>407402351</v>
      </c>
      <c r="K7" s="159">
        <v>83451981</v>
      </c>
      <c r="L7" s="159">
        <v>268656142</v>
      </c>
      <c r="M7" s="159">
        <v>74720735</v>
      </c>
      <c r="N7" s="159">
        <v>426828858</v>
      </c>
      <c r="O7" s="159">
        <v>59520120</v>
      </c>
      <c r="P7" s="159">
        <v>57401421</v>
      </c>
      <c r="Q7" s="159">
        <v>216507796</v>
      </c>
      <c r="R7" s="159">
        <v>333429337</v>
      </c>
      <c r="S7" s="159">
        <v>62768735</v>
      </c>
      <c r="T7" s="159">
        <v>83583527</v>
      </c>
      <c r="U7" s="159">
        <v>126326891</v>
      </c>
      <c r="V7" s="159">
        <v>272679153</v>
      </c>
      <c r="W7" s="159">
        <v>1440339699</v>
      </c>
      <c r="X7" s="159">
        <v>1577493151</v>
      </c>
      <c r="Y7" s="159">
        <v>-137153452</v>
      </c>
      <c r="Z7" s="141">
        <v>-8.69</v>
      </c>
      <c r="AA7" s="157">
        <v>1409693700</v>
      </c>
    </row>
    <row r="8" spans="1:27" ht="13.5">
      <c r="A8" s="138" t="s">
        <v>77</v>
      </c>
      <c r="B8" s="136"/>
      <c r="C8" s="155">
        <v>1804937</v>
      </c>
      <c r="D8" s="155"/>
      <c r="E8" s="156">
        <v>3093840</v>
      </c>
      <c r="F8" s="60">
        <v>1525000</v>
      </c>
      <c r="G8" s="60">
        <v>202961</v>
      </c>
      <c r="H8" s="60"/>
      <c r="I8" s="60">
        <v>355800</v>
      </c>
      <c r="J8" s="60">
        <v>558761</v>
      </c>
      <c r="K8" s="60">
        <v>676</v>
      </c>
      <c r="L8" s="60"/>
      <c r="M8" s="60">
        <v>244941</v>
      </c>
      <c r="N8" s="60">
        <v>245617</v>
      </c>
      <c r="O8" s="60">
        <v>2010</v>
      </c>
      <c r="P8" s="60">
        <v>842</v>
      </c>
      <c r="Q8" s="60">
        <v>407207</v>
      </c>
      <c r="R8" s="60">
        <v>410059</v>
      </c>
      <c r="S8" s="60">
        <v>400766</v>
      </c>
      <c r="T8" s="60"/>
      <c r="U8" s="60"/>
      <c r="V8" s="60">
        <v>400766</v>
      </c>
      <c r="W8" s="60">
        <v>1615203</v>
      </c>
      <c r="X8" s="60">
        <v>3093841</v>
      </c>
      <c r="Y8" s="60">
        <v>-1478638</v>
      </c>
      <c r="Z8" s="140">
        <v>-47.79</v>
      </c>
      <c r="AA8" s="155">
        <v>1525000</v>
      </c>
    </row>
    <row r="9" spans="1:27" ht="13.5">
      <c r="A9" s="135" t="s">
        <v>78</v>
      </c>
      <c r="B9" s="136"/>
      <c r="C9" s="153">
        <f aca="true" t="shared" si="1" ref="C9:Y9">SUM(C10:C14)</f>
        <v>215786589</v>
      </c>
      <c r="D9" s="153">
        <f>SUM(D10:D14)</f>
        <v>0</v>
      </c>
      <c r="E9" s="154">
        <f t="shared" si="1"/>
        <v>254411411</v>
      </c>
      <c r="F9" s="100">
        <f t="shared" si="1"/>
        <v>249595792</v>
      </c>
      <c r="G9" s="100">
        <f t="shared" si="1"/>
        <v>7415146</v>
      </c>
      <c r="H9" s="100">
        <f t="shared" si="1"/>
        <v>3960339</v>
      </c>
      <c r="I9" s="100">
        <f t="shared" si="1"/>
        <v>5669143</v>
      </c>
      <c r="J9" s="100">
        <f t="shared" si="1"/>
        <v>17044628</v>
      </c>
      <c r="K9" s="100">
        <f t="shared" si="1"/>
        <v>20421843</v>
      </c>
      <c r="L9" s="100">
        <f t="shared" si="1"/>
        <v>6744333</v>
      </c>
      <c r="M9" s="100">
        <f t="shared" si="1"/>
        <v>10258899</v>
      </c>
      <c r="N9" s="100">
        <f t="shared" si="1"/>
        <v>37425075</v>
      </c>
      <c r="O9" s="100">
        <f t="shared" si="1"/>
        <v>-5356968</v>
      </c>
      <c r="P9" s="100">
        <f t="shared" si="1"/>
        <v>59104485</v>
      </c>
      <c r="Q9" s="100">
        <f t="shared" si="1"/>
        <v>8061648</v>
      </c>
      <c r="R9" s="100">
        <f t="shared" si="1"/>
        <v>61809165</v>
      </c>
      <c r="S9" s="100">
        <f t="shared" si="1"/>
        <v>39271025</v>
      </c>
      <c r="T9" s="100">
        <f t="shared" si="1"/>
        <v>6416680</v>
      </c>
      <c r="U9" s="100">
        <f t="shared" si="1"/>
        <v>42816764</v>
      </c>
      <c r="V9" s="100">
        <f t="shared" si="1"/>
        <v>88504469</v>
      </c>
      <c r="W9" s="100">
        <f t="shared" si="1"/>
        <v>204783337</v>
      </c>
      <c r="X9" s="100">
        <f t="shared" si="1"/>
        <v>254411407</v>
      </c>
      <c r="Y9" s="100">
        <f t="shared" si="1"/>
        <v>-49628070</v>
      </c>
      <c r="Z9" s="137">
        <f>+IF(X9&lt;&gt;0,+(Y9/X9)*100,0)</f>
        <v>-19.507014479110993</v>
      </c>
      <c r="AA9" s="153">
        <f>SUM(AA10:AA14)</f>
        <v>249595792</v>
      </c>
    </row>
    <row r="10" spans="1:27" ht="13.5">
      <c r="A10" s="138" t="s">
        <v>79</v>
      </c>
      <c r="B10" s="136"/>
      <c r="C10" s="155">
        <v>14441847</v>
      </c>
      <c r="D10" s="155"/>
      <c r="E10" s="156">
        <v>21627832</v>
      </c>
      <c r="F10" s="60">
        <v>16819201</v>
      </c>
      <c r="G10" s="60">
        <v>1277594</v>
      </c>
      <c r="H10" s="60">
        <v>1016979</v>
      </c>
      <c r="I10" s="60">
        <v>918237</v>
      </c>
      <c r="J10" s="60">
        <v>3212810</v>
      </c>
      <c r="K10" s="60">
        <v>1288113</v>
      </c>
      <c r="L10" s="60">
        <v>956216</v>
      </c>
      <c r="M10" s="60">
        <v>1557291</v>
      </c>
      <c r="N10" s="60">
        <v>3801620</v>
      </c>
      <c r="O10" s="60">
        <v>946270</v>
      </c>
      <c r="P10" s="60">
        <v>877878</v>
      </c>
      <c r="Q10" s="60">
        <v>2100906</v>
      </c>
      <c r="R10" s="60">
        <v>3925054</v>
      </c>
      <c r="S10" s="60">
        <v>1509810</v>
      </c>
      <c r="T10" s="60">
        <v>969398</v>
      </c>
      <c r="U10" s="60">
        <v>4501163</v>
      </c>
      <c r="V10" s="60">
        <v>6980371</v>
      </c>
      <c r="W10" s="60">
        <v>17919855</v>
      </c>
      <c r="X10" s="60">
        <v>21627832</v>
      </c>
      <c r="Y10" s="60">
        <v>-3707977</v>
      </c>
      <c r="Z10" s="140">
        <v>-17.14</v>
      </c>
      <c r="AA10" s="155">
        <v>16819201</v>
      </c>
    </row>
    <row r="11" spans="1:27" ht="13.5">
      <c r="A11" s="138" t="s">
        <v>80</v>
      </c>
      <c r="B11" s="136"/>
      <c r="C11" s="155">
        <v>305682</v>
      </c>
      <c r="D11" s="155"/>
      <c r="E11" s="156">
        <v>2188451</v>
      </c>
      <c r="F11" s="60">
        <v>502199</v>
      </c>
      <c r="G11" s="60">
        <v>47768</v>
      </c>
      <c r="H11" s="60">
        <v>12439</v>
      </c>
      <c r="I11" s="60">
        <v>4461</v>
      </c>
      <c r="J11" s="60">
        <v>64668</v>
      </c>
      <c r="K11" s="60">
        <v>24877</v>
      </c>
      <c r="L11" s="60">
        <v>25618</v>
      </c>
      <c r="M11" s="60">
        <v>52652</v>
      </c>
      <c r="N11" s="60">
        <v>103147</v>
      </c>
      <c r="O11" s="60">
        <v>190917</v>
      </c>
      <c r="P11" s="60">
        <v>628427</v>
      </c>
      <c r="Q11" s="60">
        <v>106422</v>
      </c>
      <c r="R11" s="60">
        <v>925766</v>
      </c>
      <c r="S11" s="60">
        <v>58383</v>
      </c>
      <c r="T11" s="60">
        <v>31778</v>
      </c>
      <c r="U11" s="60">
        <v>28495</v>
      </c>
      <c r="V11" s="60">
        <v>118656</v>
      </c>
      <c r="W11" s="60">
        <v>1212237</v>
      </c>
      <c r="X11" s="60">
        <v>2188452</v>
      </c>
      <c r="Y11" s="60">
        <v>-976215</v>
      </c>
      <c r="Z11" s="140">
        <v>-44.61</v>
      </c>
      <c r="AA11" s="155">
        <v>502199</v>
      </c>
    </row>
    <row r="12" spans="1:27" ht="13.5">
      <c r="A12" s="138" t="s">
        <v>81</v>
      </c>
      <c r="B12" s="136"/>
      <c r="C12" s="155">
        <v>192363421</v>
      </c>
      <c r="D12" s="155"/>
      <c r="E12" s="156">
        <v>171191380</v>
      </c>
      <c r="F12" s="60">
        <v>219250944</v>
      </c>
      <c r="G12" s="60">
        <v>5291616</v>
      </c>
      <c r="H12" s="60">
        <v>1272704</v>
      </c>
      <c r="I12" s="60">
        <v>5021434</v>
      </c>
      <c r="J12" s="60">
        <v>11585754</v>
      </c>
      <c r="K12" s="60">
        <v>18423643</v>
      </c>
      <c r="L12" s="60">
        <v>5042840</v>
      </c>
      <c r="M12" s="60">
        <v>5569909</v>
      </c>
      <c r="N12" s="60">
        <v>29036392</v>
      </c>
      <c r="O12" s="60">
        <v>-7185114</v>
      </c>
      <c r="P12" s="60">
        <v>58126000</v>
      </c>
      <c r="Q12" s="60">
        <v>5086019</v>
      </c>
      <c r="R12" s="60">
        <v>56026905</v>
      </c>
      <c r="S12" s="60">
        <v>36964391</v>
      </c>
      <c r="T12" s="60">
        <v>4556240</v>
      </c>
      <c r="U12" s="60">
        <v>38724722</v>
      </c>
      <c r="V12" s="60">
        <v>80245353</v>
      </c>
      <c r="W12" s="60">
        <v>176894404</v>
      </c>
      <c r="X12" s="60">
        <v>171191377</v>
      </c>
      <c r="Y12" s="60">
        <v>5703027</v>
      </c>
      <c r="Z12" s="140">
        <v>3.33</v>
      </c>
      <c r="AA12" s="155">
        <v>219250944</v>
      </c>
    </row>
    <row r="13" spans="1:27" ht="13.5">
      <c r="A13" s="138" t="s">
        <v>82</v>
      </c>
      <c r="B13" s="136"/>
      <c r="C13" s="155">
        <v>8675639</v>
      </c>
      <c r="D13" s="155"/>
      <c r="E13" s="156">
        <v>11454608</v>
      </c>
      <c r="F13" s="60">
        <v>13023448</v>
      </c>
      <c r="G13" s="60">
        <v>798168</v>
      </c>
      <c r="H13" s="60">
        <v>1658217</v>
      </c>
      <c r="I13" s="60">
        <v>-274989</v>
      </c>
      <c r="J13" s="60">
        <v>2181396</v>
      </c>
      <c r="K13" s="60">
        <v>685210</v>
      </c>
      <c r="L13" s="60">
        <v>719659</v>
      </c>
      <c r="M13" s="60">
        <v>3079047</v>
      </c>
      <c r="N13" s="60">
        <v>4483916</v>
      </c>
      <c r="O13" s="60">
        <v>690959</v>
      </c>
      <c r="P13" s="60">
        <v>-527820</v>
      </c>
      <c r="Q13" s="60">
        <v>768301</v>
      </c>
      <c r="R13" s="60">
        <v>931440</v>
      </c>
      <c r="S13" s="60">
        <v>738441</v>
      </c>
      <c r="T13" s="60">
        <v>859264</v>
      </c>
      <c r="U13" s="60">
        <v>-437616</v>
      </c>
      <c r="V13" s="60">
        <v>1160089</v>
      </c>
      <c r="W13" s="60">
        <v>8756841</v>
      </c>
      <c r="X13" s="60">
        <v>11454608</v>
      </c>
      <c r="Y13" s="60">
        <v>-2697767</v>
      </c>
      <c r="Z13" s="140">
        <v>-23.55</v>
      </c>
      <c r="AA13" s="155">
        <v>13023448</v>
      </c>
    </row>
    <row r="14" spans="1:27" ht="13.5">
      <c r="A14" s="138" t="s">
        <v>83</v>
      </c>
      <c r="B14" s="136"/>
      <c r="C14" s="157"/>
      <c r="D14" s="157"/>
      <c r="E14" s="158">
        <v>47949140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47949138</v>
      </c>
      <c r="Y14" s="159">
        <v>-47949138</v>
      </c>
      <c r="Z14" s="141">
        <v>-100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4661478</v>
      </c>
      <c r="D15" s="153">
        <f>SUM(D16:D18)</f>
        <v>0</v>
      </c>
      <c r="E15" s="154">
        <f t="shared" si="2"/>
        <v>167163087</v>
      </c>
      <c r="F15" s="100">
        <f t="shared" si="2"/>
        <v>171198153</v>
      </c>
      <c r="G15" s="100">
        <f t="shared" si="2"/>
        <v>175720</v>
      </c>
      <c r="H15" s="100">
        <f t="shared" si="2"/>
        <v>233413</v>
      </c>
      <c r="I15" s="100">
        <f t="shared" si="2"/>
        <v>243613</v>
      </c>
      <c r="J15" s="100">
        <f t="shared" si="2"/>
        <v>652746</v>
      </c>
      <c r="K15" s="100">
        <f t="shared" si="2"/>
        <v>2390373</v>
      </c>
      <c r="L15" s="100">
        <f t="shared" si="2"/>
        <v>192078</v>
      </c>
      <c r="M15" s="100">
        <f t="shared" si="2"/>
        <v>3084043</v>
      </c>
      <c r="N15" s="100">
        <f t="shared" si="2"/>
        <v>5666494</v>
      </c>
      <c r="O15" s="100">
        <f t="shared" si="2"/>
        <v>2542767</v>
      </c>
      <c r="P15" s="100">
        <f t="shared" si="2"/>
        <v>229675</v>
      </c>
      <c r="Q15" s="100">
        <f t="shared" si="2"/>
        <v>-2122067</v>
      </c>
      <c r="R15" s="100">
        <f t="shared" si="2"/>
        <v>650375</v>
      </c>
      <c r="S15" s="100">
        <f t="shared" si="2"/>
        <v>744603</v>
      </c>
      <c r="T15" s="100">
        <f t="shared" si="2"/>
        <v>244917</v>
      </c>
      <c r="U15" s="100">
        <f t="shared" si="2"/>
        <v>303865</v>
      </c>
      <c r="V15" s="100">
        <f t="shared" si="2"/>
        <v>1293385</v>
      </c>
      <c r="W15" s="100">
        <f t="shared" si="2"/>
        <v>8263000</v>
      </c>
      <c r="X15" s="100">
        <f t="shared" si="2"/>
        <v>167163086</v>
      </c>
      <c r="Y15" s="100">
        <f t="shared" si="2"/>
        <v>-158900086</v>
      </c>
      <c r="Z15" s="137">
        <f>+IF(X15&lt;&gt;0,+(Y15/X15)*100,0)</f>
        <v>-95.05692303383296</v>
      </c>
      <c r="AA15" s="153">
        <f>SUM(AA16:AA18)</f>
        <v>171198153</v>
      </c>
    </row>
    <row r="16" spans="1:27" ht="13.5">
      <c r="A16" s="138" t="s">
        <v>85</v>
      </c>
      <c r="B16" s="136"/>
      <c r="C16" s="155">
        <v>4661478</v>
      </c>
      <c r="D16" s="155"/>
      <c r="E16" s="156">
        <v>167052663</v>
      </c>
      <c r="F16" s="60">
        <v>171198153</v>
      </c>
      <c r="G16" s="60">
        <v>175720</v>
      </c>
      <c r="H16" s="60">
        <v>233413</v>
      </c>
      <c r="I16" s="60">
        <v>243613</v>
      </c>
      <c r="J16" s="60">
        <v>652746</v>
      </c>
      <c r="K16" s="60">
        <v>2390373</v>
      </c>
      <c r="L16" s="60">
        <v>192078</v>
      </c>
      <c r="M16" s="60">
        <v>3084043</v>
      </c>
      <c r="N16" s="60">
        <v>5666494</v>
      </c>
      <c r="O16" s="60">
        <v>2542767</v>
      </c>
      <c r="P16" s="60">
        <v>229675</v>
      </c>
      <c r="Q16" s="60">
        <v>-2122067</v>
      </c>
      <c r="R16" s="60">
        <v>650375</v>
      </c>
      <c r="S16" s="60">
        <v>744603</v>
      </c>
      <c r="T16" s="60">
        <v>244917</v>
      </c>
      <c r="U16" s="60">
        <v>303865</v>
      </c>
      <c r="V16" s="60">
        <v>1293385</v>
      </c>
      <c r="W16" s="60">
        <v>8263000</v>
      </c>
      <c r="X16" s="60">
        <v>167052663</v>
      </c>
      <c r="Y16" s="60">
        <v>-158789663</v>
      </c>
      <c r="Z16" s="140">
        <v>-95.05</v>
      </c>
      <c r="AA16" s="155">
        <v>171198153</v>
      </c>
    </row>
    <row r="17" spans="1:27" ht="13.5">
      <c r="A17" s="138" t="s">
        <v>86</v>
      </c>
      <c r="B17" s="136"/>
      <c r="C17" s="155"/>
      <c r="D17" s="155"/>
      <c r="E17" s="156">
        <v>110424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110423</v>
      </c>
      <c r="Y17" s="60">
        <v>-110423</v>
      </c>
      <c r="Z17" s="140">
        <v>-100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3352021714</v>
      </c>
      <c r="D19" s="153">
        <f>SUM(D20:D23)</f>
        <v>0</v>
      </c>
      <c r="E19" s="154">
        <f t="shared" si="3"/>
        <v>3754078024</v>
      </c>
      <c r="F19" s="100">
        <f t="shared" si="3"/>
        <v>3678280578</v>
      </c>
      <c r="G19" s="100">
        <f t="shared" si="3"/>
        <v>306264511</v>
      </c>
      <c r="H19" s="100">
        <f t="shared" si="3"/>
        <v>600381448</v>
      </c>
      <c r="I19" s="100">
        <f t="shared" si="3"/>
        <v>150459770</v>
      </c>
      <c r="J19" s="100">
        <f t="shared" si="3"/>
        <v>1057105729</v>
      </c>
      <c r="K19" s="100">
        <f t="shared" si="3"/>
        <v>115752231</v>
      </c>
      <c r="L19" s="100">
        <f t="shared" si="3"/>
        <v>281806523</v>
      </c>
      <c r="M19" s="100">
        <f t="shared" si="3"/>
        <v>274270763</v>
      </c>
      <c r="N19" s="100">
        <f t="shared" si="3"/>
        <v>671829517</v>
      </c>
      <c r="O19" s="100">
        <f t="shared" si="3"/>
        <v>286305869</v>
      </c>
      <c r="P19" s="100">
        <f t="shared" si="3"/>
        <v>383773978</v>
      </c>
      <c r="Q19" s="100">
        <f t="shared" si="3"/>
        <v>256886017</v>
      </c>
      <c r="R19" s="100">
        <f t="shared" si="3"/>
        <v>926965864</v>
      </c>
      <c r="S19" s="100">
        <f t="shared" si="3"/>
        <v>274333417</v>
      </c>
      <c r="T19" s="100">
        <f t="shared" si="3"/>
        <v>227274185</v>
      </c>
      <c r="U19" s="100">
        <f t="shared" si="3"/>
        <v>328517412</v>
      </c>
      <c r="V19" s="100">
        <f t="shared" si="3"/>
        <v>830125014</v>
      </c>
      <c r="W19" s="100">
        <f t="shared" si="3"/>
        <v>3486026124</v>
      </c>
      <c r="X19" s="100">
        <f t="shared" si="3"/>
        <v>3754078023</v>
      </c>
      <c r="Y19" s="100">
        <f t="shared" si="3"/>
        <v>-268051899</v>
      </c>
      <c r="Z19" s="137">
        <f>+IF(X19&lt;&gt;0,+(Y19/X19)*100,0)</f>
        <v>-7.14028577343716</v>
      </c>
      <c r="AA19" s="153">
        <f>SUM(AA20:AA23)</f>
        <v>3678280578</v>
      </c>
    </row>
    <row r="20" spans="1:27" ht="13.5">
      <c r="A20" s="138" t="s">
        <v>89</v>
      </c>
      <c r="B20" s="136"/>
      <c r="C20" s="155">
        <v>1797046769</v>
      </c>
      <c r="D20" s="155"/>
      <c r="E20" s="156">
        <v>2068198127</v>
      </c>
      <c r="F20" s="60">
        <v>1990198127</v>
      </c>
      <c r="G20" s="60">
        <v>187361586</v>
      </c>
      <c r="H20" s="60">
        <v>252210518</v>
      </c>
      <c r="I20" s="60">
        <v>155810650</v>
      </c>
      <c r="J20" s="60">
        <v>595382754</v>
      </c>
      <c r="K20" s="60">
        <v>150098063</v>
      </c>
      <c r="L20" s="60">
        <v>133676625</v>
      </c>
      <c r="M20" s="60">
        <v>144128906</v>
      </c>
      <c r="N20" s="60">
        <v>427903594</v>
      </c>
      <c r="O20" s="60">
        <v>129077403</v>
      </c>
      <c r="P20" s="60">
        <v>135102576</v>
      </c>
      <c r="Q20" s="60">
        <v>130997360</v>
      </c>
      <c r="R20" s="60">
        <v>395177339</v>
      </c>
      <c r="S20" s="60">
        <v>137686321</v>
      </c>
      <c r="T20" s="60">
        <v>142208308</v>
      </c>
      <c r="U20" s="60">
        <v>157555394</v>
      </c>
      <c r="V20" s="60">
        <v>437450023</v>
      </c>
      <c r="W20" s="60">
        <v>1855913710</v>
      </c>
      <c r="X20" s="60">
        <v>2068198126</v>
      </c>
      <c r="Y20" s="60">
        <v>-212284416</v>
      </c>
      <c r="Z20" s="140">
        <v>-10.26</v>
      </c>
      <c r="AA20" s="155">
        <v>1990198127</v>
      </c>
    </row>
    <row r="21" spans="1:27" ht="13.5">
      <c r="A21" s="138" t="s">
        <v>90</v>
      </c>
      <c r="B21" s="136"/>
      <c r="C21" s="155">
        <v>993615898</v>
      </c>
      <c r="D21" s="155"/>
      <c r="E21" s="156">
        <v>1075904922</v>
      </c>
      <c r="F21" s="60">
        <v>1075904922</v>
      </c>
      <c r="G21" s="60">
        <v>77576854</v>
      </c>
      <c r="H21" s="60">
        <v>280894765</v>
      </c>
      <c r="I21" s="60">
        <v>-36299988</v>
      </c>
      <c r="J21" s="60">
        <v>322171631</v>
      </c>
      <c r="K21" s="60">
        <v>44788308</v>
      </c>
      <c r="L21" s="60">
        <v>95679026</v>
      </c>
      <c r="M21" s="60">
        <v>88067839</v>
      </c>
      <c r="N21" s="60">
        <v>228535173</v>
      </c>
      <c r="O21" s="60">
        <v>94481530</v>
      </c>
      <c r="P21" s="60">
        <v>94921198</v>
      </c>
      <c r="Q21" s="60">
        <v>81288314</v>
      </c>
      <c r="R21" s="60">
        <v>270691042</v>
      </c>
      <c r="S21" s="60">
        <v>92318766</v>
      </c>
      <c r="T21" s="60">
        <v>44434654</v>
      </c>
      <c r="U21" s="60">
        <v>121003729</v>
      </c>
      <c r="V21" s="60">
        <v>257757149</v>
      </c>
      <c r="W21" s="60">
        <v>1079154995</v>
      </c>
      <c r="X21" s="60">
        <v>1075904922</v>
      </c>
      <c r="Y21" s="60">
        <v>3250073</v>
      </c>
      <c r="Z21" s="140">
        <v>0.3</v>
      </c>
      <c r="AA21" s="155">
        <v>1075904922</v>
      </c>
    </row>
    <row r="22" spans="1:27" ht="13.5">
      <c r="A22" s="138" t="s">
        <v>91</v>
      </c>
      <c r="B22" s="136"/>
      <c r="C22" s="157">
        <v>386186447</v>
      </c>
      <c r="D22" s="157"/>
      <c r="E22" s="158">
        <v>404157678</v>
      </c>
      <c r="F22" s="159">
        <v>404157678</v>
      </c>
      <c r="G22" s="159">
        <v>24677821</v>
      </c>
      <c r="H22" s="159">
        <v>43449404</v>
      </c>
      <c r="I22" s="159">
        <v>21969818</v>
      </c>
      <c r="J22" s="159">
        <v>90097043</v>
      </c>
      <c r="K22" s="159">
        <v>-95001860</v>
      </c>
      <c r="L22" s="159">
        <v>34499713</v>
      </c>
      <c r="M22" s="159">
        <v>25963811</v>
      </c>
      <c r="N22" s="159">
        <v>-34538336</v>
      </c>
      <c r="O22" s="159">
        <v>45857651</v>
      </c>
      <c r="P22" s="159">
        <v>136706347</v>
      </c>
      <c r="Q22" s="159">
        <v>27549014</v>
      </c>
      <c r="R22" s="159">
        <v>210113012</v>
      </c>
      <c r="S22" s="159">
        <v>28208151</v>
      </c>
      <c r="T22" s="159">
        <v>22259723</v>
      </c>
      <c r="U22" s="159">
        <v>33197814</v>
      </c>
      <c r="V22" s="159">
        <v>83665688</v>
      </c>
      <c r="W22" s="159">
        <v>349337407</v>
      </c>
      <c r="X22" s="159">
        <v>404157677</v>
      </c>
      <c r="Y22" s="159">
        <v>-54820270</v>
      </c>
      <c r="Z22" s="141">
        <v>-13.56</v>
      </c>
      <c r="AA22" s="157">
        <v>404157678</v>
      </c>
    </row>
    <row r="23" spans="1:27" ht="13.5">
      <c r="A23" s="138" t="s">
        <v>92</v>
      </c>
      <c r="B23" s="136"/>
      <c r="C23" s="155">
        <v>175172600</v>
      </c>
      <c r="D23" s="155"/>
      <c r="E23" s="156">
        <v>205817297</v>
      </c>
      <c r="F23" s="60">
        <v>208019851</v>
      </c>
      <c r="G23" s="60">
        <v>16648250</v>
      </c>
      <c r="H23" s="60">
        <v>23826761</v>
      </c>
      <c r="I23" s="60">
        <v>8979290</v>
      </c>
      <c r="J23" s="60">
        <v>49454301</v>
      </c>
      <c r="K23" s="60">
        <v>15867720</v>
      </c>
      <c r="L23" s="60">
        <v>17951159</v>
      </c>
      <c r="M23" s="60">
        <v>16110207</v>
      </c>
      <c r="N23" s="60">
        <v>49929086</v>
      </c>
      <c r="O23" s="60">
        <v>16889285</v>
      </c>
      <c r="P23" s="60">
        <v>17043857</v>
      </c>
      <c r="Q23" s="60">
        <v>17051329</v>
      </c>
      <c r="R23" s="60">
        <v>50984471</v>
      </c>
      <c r="S23" s="60">
        <v>16120179</v>
      </c>
      <c r="T23" s="60">
        <v>18371500</v>
      </c>
      <c r="U23" s="60">
        <v>16760475</v>
      </c>
      <c r="V23" s="60">
        <v>51252154</v>
      </c>
      <c r="W23" s="60">
        <v>201620012</v>
      </c>
      <c r="X23" s="60">
        <v>205817298</v>
      </c>
      <c r="Y23" s="60">
        <v>-4197286</v>
      </c>
      <c r="Z23" s="140">
        <v>-2.04</v>
      </c>
      <c r="AA23" s="155">
        <v>208019851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5029356299</v>
      </c>
      <c r="D25" s="168">
        <f>+D5+D9+D15+D19+D24</f>
        <v>0</v>
      </c>
      <c r="E25" s="169">
        <f t="shared" si="4"/>
        <v>5756239511</v>
      </c>
      <c r="F25" s="73">
        <f t="shared" si="4"/>
        <v>5510293223</v>
      </c>
      <c r="G25" s="73">
        <f t="shared" si="4"/>
        <v>615456586</v>
      </c>
      <c r="H25" s="73">
        <f t="shared" si="4"/>
        <v>679598750</v>
      </c>
      <c r="I25" s="73">
        <f t="shared" si="4"/>
        <v>189400622</v>
      </c>
      <c r="J25" s="73">
        <f t="shared" si="4"/>
        <v>1484455958</v>
      </c>
      <c r="K25" s="73">
        <f t="shared" si="4"/>
        <v>222401516</v>
      </c>
      <c r="L25" s="73">
        <f t="shared" si="4"/>
        <v>557867223</v>
      </c>
      <c r="M25" s="73">
        <f t="shared" si="4"/>
        <v>363222758</v>
      </c>
      <c r="N25" s="73">
        <f t="shared" si="4"/>
        <v>1143491497</v>
      </c>
      <c r="O25" s="73">
        <f t="shared" si="4"/>
        <v>343581783</v>
      </c>
      <c r="P25" s="73">
        <f t="shared" si="4"/>
        <v>501085187</v>
      </c>
      <c r="Q25" s="73">
        <f t="shared" si="4"/>
        <v>480175904</v>
      </c>
      <c r="R25" s="73">
        <f t="shared" si="4"/>
        <v>1324842874</v>
      </c>
      <c r="S25" s="73">
        <f t="shared" si="4"/>
        <v>378168782</v>
      </c>
      <c r="T25" s="73">
        <f t="shared" si="4"/>
        <v>318102914</v>
      </c>
      <c r="U25" s="73">
        <f t="shared" si="4"/>
        <v>498563229</v>
      </c>
      <c r="V25" s="73">
        <f t="shared" si="4"/>
        <v>1194834925</v>
      </c>
      <c r="W25" s="73">
        <f t="shared" si="4"/>
        <v>5147625254</v>
      </c>
      <c r="X25" s="73">
        <f t="shared" si="4"/>
        <v>5756239508</v>
      </c>
      <c r="Y25" s="73">
        <f t="shared" si="4"/>
        <v>-608614254</v>
      </c>
      <c r="Z25" s="170">
        <f>+IF(X25&lt;&gt;0,+(Y25/X25)*100,0)</f>
        <v>-10.57312249002409</v>
      </c>
      <c r="AA25" s="168">
        <f>+AA5+AA9+AA15+AA19+AA24</f>
        <v>5510293223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2044935655</v>
      </c>
      <c r="D28" s="153">
        <f>SUM(D29:D31)</f>
        <v>0</v>
      </c>
      <c r="E28" s="154">
        <f t="shared" si="5"/>
        <v>1208908539</v>
      </c>
      <c r="F28" s="100">
        <f t="shared" si="5"/>
        <v>1168070751</v>
      </c>
      <c r="G28" s="100">
        <f t="shared" si="5"/>
        <v>57027408</v>
      </c>
      <c r="H28" s="100">
        <f t="shared" si="5"/>
        <v>65790372</v>
      </c>
      <c r="I28" s="100">
        <f t="shared" si="5"/>
        <v>68798545</v>
      </c>
      <c r="J28" s="100">
        <f t="shared" si="5"/>
        <v>191616325</v>
      </c>
      <c r="K28" s="100">
        <f t="shared" si="5"/>
        <v>86351677</v>
      </c>
      <c r="L28" s="100">
        <f t="shared" si="5"/>
        <v>99648938</v>
      </c>
      <c r="M28" s="100">
        <f t="shared" si="5"/>
        <v>122967508</v>
      </c>
      <c r="N28" s="100">
        <f t="shared" si="5"/>
        <v>308968123</v>
      </c>
      <c r="O28" s="100">
        <f t="shared" si="5"/>
        <v>68319148</v>
      </c>
      <c r="P28" s="100">
        <f t="shared" si="5"/>
        <v>93372164</v>
      </c>
      <c r="Q28" s="100">
        <f t="shared" si="5"/>
        <v>114544545</v>
      </c>
      <c r="R28" s="100">
        <f t="shared" si="5"/>
        <v>276235857</v>
      </c>
      <c r="S28" s="100">
        <f t="shared" si="5"/>
        <v>67609609</v>
      </c>
      <c r="T28" s="100">
        <f t="shared" si="5"/>
        <v>88462154</v>
      </c>
      <c r="U28" s="100">
        <f t="shared" si="5"/>
        <v>156883916</v>
      </c>
      <c r="V28" s="100">
        <f t="shared" si="5"/>
        <v>312955679</v>
      </c>
      <c r="W28" s="100">
        <f t="shared" si="5"/>
        <v>1089775984</v>
      </c>
      <c r="X28" s="100">
        <f t="shared" si="5"/>
        <v>1208908538</v>
      </c>
      <c r="Y28" s="100">
        <f t="shared" si="5"/>
        <v>-119132554</v>
      </c>
      <c r="Z28" s="137">
        <f>+IF(X28&lt;&gt;0,+(Y28/X28)*100,0)</f>
        <v>-9.854554770296444</v>
      </c>
      <c r="AA28" s="153">
        <f>SUM(AA29:AA31)</f>
        <v>1168070751</v>
      </c>
    </row>
    <row r="29" spans="1:27" ht="13.5">
      <c r="A29" s="138" t="s">
        <v>75</v>
      </c>
      <c r="B29" s="136"/>
      <c r="C29" s="155">
        <v>124261178</v>
      </c>
      <c r="D29" s="155"/>
      <c r="E29" s="156">
        <v>237096298</v>
      </c>
      <c r="F29" s="60">
        <v>148925340</v>
      </c>
      <c r="G29" s="60">
        <v>8635173</v>
      </c>
      <c r="H29" s="60">
        <v>10332171</v>
      </c>
      <c r="I29" s="60">
        <v>10160591</v>
      </c>
      <c r="J29" s="60">
        <v>29127935</v>
      </c>
      <c r="K29" s="60">
        <v>9435841</v>
      </c>
      <c r="L29" s="60">
        <v>15095534</v>
      </c>
      <c r="M29" s="60">
        <v>15703244</v>
      </c>
      <c r="N29" s="60">
        <v>40234619</v>
      </c>
      <c r="O29" s="60">
        <v>10388714</v>
      </c>
      <c r="P29" s="60">
        <v>12077841</v>
      </c>
      <c r="Q29" s="60">
        <v>20763853</v>
      </c>
      <c r="R29" s="60">
        <v>43230408</v>
      </c>
      <c r="S29" s="60">
        <v>11478203</v>
      </c>
      <c r="T29" s="60">
        <v>12326046</v>
      </c>
      <c r="U29" s="60">
        <v>8096937</v>
      </c>
      <c r="V29" s="60">
        <v>31901186</v>
      </c>
      <c r="W29" s="60">
        <v>144494148</v>
      </c>
      <c r="X29" s="60">
        <v>237096296</v>
      </c>
      <c r="Y29" s="60">
        <v>-92602148</v>
      </c>
      <c r="Z29" s="140">
        <v>-39.06</v>
      </c>
      <c r="AA29" s="155">
        <v>148925340</v>
      </c>
    </row>
    <row r="30" spans="1:27" ht="13.5">
      <c r="A30" s="138" t="s">
        <v>76</v>
      </c>
      <c r="B30" s="136"/>
      <c r="C30" s="157">
        <v>1749693488</v>
      </c>
      <c r="D30" s="157"/>
      <c r="E30" s="158">
        <v>463049413</v>
      </c>
      <c r="F30" s="159">
        <v>892623337</v>
      </c>
      <c r="G30" s="159">
        <v>41772842</v>
      </c>
      <c r="H30" s="159">
        <v>47470889</v>
      </c>
      <c r="I30" s="159">
        <v>50989024</v>
      </c>
      <c r="J30" s="159">
        <v>140232755</v>
      </c>
      <c r="K30" s="159">
        <v>68342583</v>
      </c>
      <c r="L30" s="159">
        <v>63497588</v>
      </c>
      <c r="M30" s="159">
        <v>94814321</v>
      </c>
      <c r="N30" s="159">
        <v>226654492</v>
      </c>
      <c r="O30" s="159">
        <v>49862615</v>
      </c>
      <c r="P30" s="159">
        <v>75703656</v>
      </c>
      <c r="Q30" s="159">
        <v>81210847</v>
      </c>
      <c r="R30" s="159">
        <v>206777118</v>
      </c>
      <c r="S30" s="159">
        <v>47370504</v>
      </c>
      <c r="T30" s="159">
        <v>62874250</v>
      </c>
      <c r="U30" s="159">
        <v>128985262</v>
      </c>
      <c r="V30" s="159">
        <v>239230016</v>
      </c>
      <c r="W30" s="159">
        <v>812894381</v>
      </c>
      <c r="X30" s="159">
        <v>463049414</v>
      </c>
      <c r="Y30" s="159">
        <v>349844967</v>
      </c>
      <c r="Z30" s="141">
        <v>75.55</v>
      </c>
      <c r="AA30" s="157">
        <v>892623337</v>
      </c>
    </row>
    <row r="31" spans="1:27" ht="13.5">
      <c r="A31" s="138" t="s">
        <v>77</v>
      </c>
      <c r="B31" s="136"/>
      <c r="C31" s="155">
        <v>170980989</v>
      </c>
      <c r="D31" s="155"/>
      <c r="E31" s="156">
        <v>508762828</v>
      </c>
      <c r="F31" s="60">
        <v>126522074</v>
      </c>
      <c r="G31" s="60">
        <v>6619393</v>
      </c>
      <c r="H31" s="60">
        <v>7987312</v>
      </c>
      <c r="I31" s="60">
        <v>7648930</v>
      </c>
      <c r="J31" s="60">
        <v>22255635</v>
      </c>
      <c r="K31" s="60">
        <v>8573253</v>
      </c>
      <c r="L31" s="60">
        <v>21055816</v>
      </c>
      <c r="M31" s="60">
        <v>12449943</v>
      </c>
      <c r="N31" s="60">
        <v>42079012</v>
      </c>
      <c r="O31" s="60">
        <v>8067819</v>
      </c>
      <c r="P31" s="60">
        <v>5590667</v>
      </c>
      <c r="Q31" s="60">
        <v>12569845</v>
      </c>
      <c r="R31" s="60">
        <v>26228331</v>
      </c>
      <c r="S31" s="60">
        <v>8760902</v>
      </c>
      <c r="T31" s="60">
        <v>13261858</v>
      </c>
      <c r="U31" s="60">
        <v>19801717</v>
      </c>
      <c r="V31" s="60">
        <v>41824477</v>
      </c>
      <c r="W31" s="60">
        <v>132387455</v>
      </c>
      <c r="X31" s="60">
        <v>508762828</v>
      </c>
      <c r="Y31" s="60">
        <v>-376375373</v>
      </c>
      <c r="Z31" s="140">
        <v>-73.98</v>
      </c>
      <c r="AA31" s="155">
        <v>126522074</v>
      </c>
    </row>
    <row r="32" spans="1:27" ht="13.5">
      <c r="A32" s="135" t="s">
        <v>78</v>
      </c>
      <c r="B32" s="136"/>
      <c r="C32" s="153">
        <f aca="true" t="shared" si="6" ref="C32:Y32">SUM(C33:C37)</f>
        <v>412268128</v>
      </c>
      <c r="D32" s="153">
        <f>SUM(D33:D37)</f>
        <v>0</v>
      </c>
      <c r="E32" s="154">
        <f t="shared" si="6"/>
        <v>635584226</v>
      </c>
      <c r="F32" s="100">
        <f t="shared" si="6"/>
        <v>560701074</v>
      </c>
      <c r="G32" s="100">
        <f t="shared" si="6"/>
        <v>24319500</v>
      </c>
      <c r="H32" s="100">
        <f t="shared" si="6"/>
        <v>31627504</v>
      </c>
      <c r="I32" s="100">
        <f t="shared" si="6"/>
        <v>37352170</v>
      </c>
      <c r="J32" s="100">
        <f t="shared" si="6"/>
        <v>93299174</v>
      </c>
      <c r="K32" s="100">
        <f t="shared" si="6"/>
        <v>34066997</v>
      </c>
      <c r="L32" s="100">
        <f t="shared" si="6"/>
        <v>42443918</v>
      </c>
      <c r="M32" s="100">
        <f t="shared" si="6"/>
        <v>35408276</v>
      </c>
      <c r="N32" s="100">
        <f t="shared" si="6"/>
        <v>111919191</v>
      </c>
      <c r="O32" s="100">
        <f t="shared" si="6"/>
        <v>35091878</v>
      </c>
      <c r="P32" s="100">
        <f t="shared" si="6"/>
        <v>90180454</v>
      </c>
      <c r="Q32" s="100">
        <f t="shared" si="6"/>
        <v>32848227</v>
      </c>
      <c r="R32" s="100">
        <f t="shared" si="6"/>
        <v>158120559</v>
      </c>
      <c r="S32" s="100">
        <f t="shared" si="6"/>
        <v>70306030</v>
      </c>
      <c r="T32" s="100">
        <f t="shared" si="6"/>
        <v>43563399</v>
      </c>
      <c r="U32" s="100">
        <f t="shared" si="6"/>
        <v>80423513</v>
      </c>
      <c r="V32" s="100">
        <f t="shared" si="6"/>
        <v>194292942</v>
      </c>
      <c r="W32" s="100">
        <f t="shared" si="6"/>
        <v>557631866</v>
      </c>
      <c r="X32" s="100">
        <f t="shared" si="6"/>
        <v>635584226</v>
      </c>
      <c r="Y32" s="100">
        <f t="shared" si="6"/>
        <v>-77952360</v>
      </c>
      <c r="Z32" s="137">
        <f>+IF(X32&lt;&gt;0,+(Y32/X32)*100,0)</f>
        <v>-12.26467819860589</v>
      </c>
      <c r="AA32" s="153">
        <f>SUM(AA33:AA37)</f>
        <v>560701074</v>
      </c>
    </row>
    <row r="33" spans="1:27" ht="13.5">
      <c r="A33" s="138" t="s">
        <v>79</v>
      </c>
      <c r="B33" s="136"/>
      <c r="C33" s="155">
        <v>82880727</v>
      </c>
      <c r="D33" s="155"/>
      <c r="E33" s="156">
        <v>138264277</v>
      </c>
      <c r="F33" s="60">
        <v>113634168</v>
      </c>
      <c r="G33" s="60">
        <v>3781859</v>
      </c>
      <c r="H33" s="60">
        <v>6264147</v>
      </c>
      <c r="I33" s="60">
        <v>6786669</v>
      </c>
      <c r="J33" s="60">
        <v>16832675</v>
      </c>
      <c r="K33" s="60">
        <v>6518390</v>
      </c>
      <c r="L33" s="60">
        <v>7795085</v>
      </c>
      <c r="M33" s="60">
        <v>6780839</v>
      </c>
      <c r="N33" s="60">
        <v>21094314</v>
      </c>
      <c r="O33" s="60">
        <v>6550477</v>
      </c>
      <c r="P33" s="60">
        <v>8386146</v>
      </c>
      <c r="Q33" s="60">
        <v>6511940</v>
      </c>
      <c r="R33" s="60">
        <v>21448563</v>
      </c>
      <c r="S33" s="60">
        <v>8831523</v>
      </c>
      <c r="T33" s="60">
        <v>15650895</v>
      </c>
      <c r="U33" s="60">
        <v>15055369</v>
      </c>
      <c r="V33" s="60">
        <v>39537787</v>
      </c>
      <c r="W33" s="60">
        <v>98913339</v>
      </c>
      <c r="X33" s="60">
        <v>138264277</v>
      </c>
      <c r="Y33" s="60">
        <v>-39350938</v>
      </c>
      <c r="Z33" s="140">
        <v>-28.46</v>
      </c>
      <c r="AA33" s="155">
        <v>113634168</v>
      </c>
    </row>
    <row r="34" spans="1:27" ht="13.5">
      <c r="A34" s="138" t="s">
        <v>80</v>
      </c>
      <c r="B34" s="136"/>
      <c r="C34" s="155">
        <v>36311168</v>
      </c>
      <c r="D34" s="155"/>
      <c r="E34" s="156">
        <v>49914694</v>
      </c>
      <c r="F34" s="60">
        <v>38285395</v>
      </c>
      <c r="G34" s="60">
        <v>2378864</v>
      </c>
      <c r="H34" s="60">
        <v>2616307</v>
      </c>
      <c r="I34" s="60">
        <v>3377385</v>
      </c>
      <c r="J34" s="60">
        <v>8372556</v>
      </c>
      <c r="K34" s="60">
        <v>3382250</v>
      </c>
      <c r="L34" s="60">
        <v>4728507</v>
      </c>
      <c r="M34" s="60">
        <v>3461523</v>
      </c>
      <c r="N34" s="60">
        <v>11572280</v>
      </c>
      <c r="O34" s="60">
        <v>2963330</v>
      </c>
      <c r="P34" s="60">
        <v>3017615</v>
      </c>
      <c r="Q34" s="60">
        <v>2944556</v>
      </c>
      <c r="R34" s="60">
        <v>8925501</v>
      </c>
      <c r="S34" s="60">
        <v>2700219</v>
      </c>
      <c r="T34" s="60">
        <v>2888530</v>
      </c>
      <c r="U34" s="60">
        <v>2784064</v>
      </c>
      <c r="V34" s="60">
        <v>8372813</v>
      </c>
      <c r="W34" s="60">
        <v>37243150</v>
      </c>
      <c r="X34" s="60">
        <v>49914695</v>
      </c>
      <c r="Y34" s="60">
        <v>-12671545</v>
      </c>
      <c r="Z34" s="140">
        <v>-25.39</v>
      </c>
      <c r="AA34" s="155">
        <v>38285395</v>
      </c>
    </row>
    <row r="35" spans="1:27" ht="13.5">
      <c r="A35" s="138" t="s">
        <v>81</v>
      </c>
      <c r="B35" s="136"/>
      <c r="C35" s="155">
        <v>275857706</v>
      </c>
      <c r="D35" s="155"/>
      <c r="E35" s="156">
        <v>354255661</v>
      </c>
      <c r="F35" s="60">
        <v>271621673</v>
      </c>
      <c r="G35" s="60">
        <v>16722097</v>
      </c>
      <c r="H35" s="60">
        <v>21394988</v>
      </c>
      <c r="I35" s="60">
        <v>25730357</v>
      </c>
      <c r="J35" s="60">
        <v>63847442</v>
      </c>
      <c r="K35" s="60">
        <v>22749833</v>
      </c>
      <c r="L35" s="60">
        <v>24476763</v>
      </c>
      <c r="M35" s="60">
        <v>23415182</v>
      </c>
      <c r="N35" s="60">
        <v>70641778</v>
      </c>
      <c r="O35" s="60">
        <v>24296434</v>
      </c>
      <c r="P35" s="60">
        <v>24971980</v>
      </c>
      <c r="Q35" s="60">
        <v>21885182</v>
      </c>
      <c r="R35" s="60">
        <v>71153596</v>
      </c>
      <c r="S35" s="60">
        <v>22996144</v>
      </c>
      <c r="T35" s="60">
        <v>23554429</v>
      </c>
      <c r="U35" s="60">
        <v>30228130</v>
      </c>
      <c r="V35" s="60">
        <v>76778703</v>
      </c>
      <c r="W35" s="60">
        <v>282421519</v>
      </c>
      <c r="X35" s="60">
        <v>354255661</v>
      </c>
      <c r="Y35" s="60">
        <v>-71834142</v>
      </c>
      <c r="Z35" s="140">
        <v>-20.28</v>
      </c>
      <c r="AA35" s="155">
        <v>271621673</v>
      </c>
    </row>
    <row r="36" spans="1:27" ht="13.5">
      <c r="A36" s="138" t="s">
        <v>82</v>
      </c>
      <c r="B36" s="136"/>
      <c r="C36" s="155">
        <v>15517386</v>
      </c>
      <c r="D36" s="155"/>
      <c r="E36" s="156">
        <v>16266927</v>
      </c>
      <c r="F36" s="60">
        <v>22850365</v>
      </c>
      <c r="G36" s="60">
        <v>1315136</v>
      </c>
      <c r="H36" s="60">
        <v>1230979</v>
      </c>
      <c r="I36" s="60">
        <v>1294130</v>
      </c>
      <c r="J36" s="60">
        <v>3840245</v>
      </c>
      <c r="K36" s="60">
        <v>1244466</v>
      </c>
      <c r="L36" s="60">
        <v>5085523</v>
      </c>
      <c r="M36" s="60">
        <v>1605314</v>
      </c>
      <c r="N36" s="60">
        <v>7935303</v>
      </c>
      <c r="O36" s="60">
        <v>1150552</v>
      </c>
      <c r="P36" s="60">
        <v>1302670</v>
      </c>
      <c r="Q36" s="60">
        <v>1310088</v>
      </c>
      <c r="R36" s="60">
        <v>3763310</v>
      </c>
      <c r="S36" s="60">
        <v>1269810</v>
      </c>
      <c r="T36" s="60">
        <v>1269059</v>
      </c>
      <c r="U36" s="60">
        <v>1344193</v>
      </c>
      <c r="V36" s="60">
        <v>3883062</v>
      </c>
      <c r="W36" s="60">
        <v>19421920</v>
      </c>
      <c r="X36" s="60">
        <v>16266928</v>
      </c>
      <c r="Y36" s="60">
        <v>3154992</v>
      </c>
      <c r="Z36" s="140">
        <v>19.4</v>
      </c>
      <c r="AA36" s="155">
        <v>22850365</v>
      </c>
    </row>
    <row r="37" spans="1:27" ht="13.5">
      <c r="A37" s="138" t="s">
        <v>83</v>
      </c>
      <c r="B37" s="136"/>
      <c r="C37" s="157">
        <v>1701141</v>
      </c>
      <c r="D37" s="157"/>
      <c r="E37" s="158">
        <v>76882667</v>
      </c>
      <c r="F37" s="159">
        <v>114309473</v>
      </c>
      <c r="G37" s="159">
        <v>121544</v>
      </c>
      <c r="H37" s="159">
        <v>121083</v>
      </c>
      <c r="I37" s="159">
        <v>163629</v>
      </c>
      <c r="J37" s="159">
        <v>406256</v>
      </c>
      <c r="K37" s="159">
        <v>172058</v>
      </c>
      <c r="L37" s="159">
        <v>358040</v>
      </c>
      <c r="M37" s="159">
        <v>145418</v>
      </c>
      <c r="N37" s="159">
        <v>675516</v>
      </c>
      <c r="O37" s="159">
        <v>131085</v>
      </c>
      <c r="P37" s="159">
        <v>52502043</v>
      </c>
      <c r="Q37" s="159">
        <v>196461</v>
      </c>
      <c r="R37" s="159">
        <v>52829589</v>
      </c>
      <c r="S37" s="159">
        <v>34508334</v>
      </c>
      <c r="T37" s="159">
        <v>200486</v>
      </c>
      <c r="U37" s="159">
        <v>31011757</v>
      </c>
      <c r="V37" s="159">
        <v>65720577</v>
      </c>
      <c r="W37" s="159">
        <v>119631938</v>
      </c>
      <c r="X37" s="159">
        <v>76882665</v>
      </c>
      <c r="Y37" s="159">
        <v>42749273</v>
      </c>
      <c r="Z37" s="141">
        <v>55.6</v>
      </c>
      <c r="AA37" s="157">
        <v>114309473</v>
      </c>
    </row>
    <row r="38" spans="1:27" ht="13.5">
      <c r="A38" s="135" t="s">
        <v>84</v>
      </c>
      <c r="B38" s="142"/>
      <c r="C38" s="153">
        <f aca="true" t="shared" si="7" ref="C38:Y38">SUM(C39:C41)</f>
        <v>214878016</v>
      </c>
      <c r="D38" s="153">
        <f>SUM(D39:D41)</f>
        <v>0</v>
      </c>
      <c r="E38" s="154">
        <f t="shared" si="7"/>
        <v>293347899</v>
      </c>
      <c r="F38" s="100">
        <f t="shared" si="7"/>
        <v>207319176</v>
      </c>
      <c r="G38" s="100">
        <f t="shared" si="7"/>
        <v>10983640</v>
      </c>
      <c r="H38" s="100">
        <f t="shared" si="7"/>
        <v>14557188</v>
      </c>
      <c r="I38" s="100">
        <f t="shared" si="7"/>
        <v>19819790</v>
      </c>
      <c r="J38" s="100">
        <f t="shared" si="7"/>
        <v>45360618</v>
      </c>
      <c r="K38" s="100">
        <f t="shared" si="7"/>
        <v>20275527</v>
      </c>
      <c r="L38" s="100">
        <f t="shared" si="7"/>
        <v>18755140</v>
      </c>
      <c r="M38" s="100">
        <f t="shared" si="7"/>
        <v>19340292</v>
      </c>
      <c r="N38" s="100">
        <f t="shared" si="7"/>
        <v>58370959</v>
      </c>
      <c r="O38" s="100">
        <f t="shared" si="7"/>
        <v>15894992</v>
      </c>
      <c r="P38" s="100">
        <f t="shared" si="7"/>
        <v>13408306</v>
      </c>
      <c r="Q38" s="100">
        <f t="shared" si="7"/>
        <v>16050501</v>
      </c>
      <c r="R38" s="100">
        <f t="shared" si="7"/>
        <v>45353799</v>
      </c>
      <c r="S38" s="100">
        <f t="shared" si="7"/>
        <v>14042880</v>
      </c>
      <c r="T38" s="100">
        <f t="shared" si="7"/>
        <v>21734039</v>
      </c>
      <c r="U38" s="100">
        <f t="shared" si="7"/>
        <v>33234347</v>
      </c>
      <c r="V38" s="100">
        <f t="shared" si="7"/>
        <v>69011266</v>
      </c>
      <c r="W38" s="100">
        <f t="shared" si="7"/>
        <v>218096642</v>
      </c>
      <c r="X38" s="100">
        <f t="shared" si="7"/>
        <v>293347898</v>
      </c>
      <c r="Y38" s="100">
        <f t="shared" si="7"/>
        <v>-75251256</v>
      </c>
      <c r="Z38" s="137">
        <f>+IF(X38&lt;&gt;0,+(Y38/X38)*100,0)</f>
        <v>-25.65256356464501</v>
      </c>
      <c r="AA38" s="153">
        <f>SUM(AA39:AA41)</f>
        <v>207319176</v>
      </c>
    </row>
    <row r="39" spans="1:27" ht="13.5">
      <c r="A39" s="138" t="s">
        <v>85</v>
      </c>
      <c r="B39" s="136"/>
      <c r="C39" s="155">
        <v>70132143</v>
      </c>
      <c r="D39" s="155"/>
      <c r="E39" s="156">
        <v>73373475</v>
      </c>
      <c r="F39" s="60">
        <v>72938137</v>
      </c>
      <c r="G39" s="60">
        <v>4139706</v>
      </c>
      <c r="H39" s="60">
        <v>5024279</v>
      </c>
      <c r="I39" s="60">
        <v>7951561</v>
      </c>
      <c r="J39" s="60">
        <v>17115546</v>
      </c>
      <c r="K39" s="60">
        <v>5739413</v>
      </c>
      <c r="L39" s="60">
        <v>5429063</v>
      </c>
      <c r="M39" s="60">
        <v>8087291</v>
      </c>
      <c r="N39" s="60">
        <v>19255767</v>
      </c>
      <c r="O39" s="60">
        <v>5599200</v>
      </c>
      <c r="P39" s="60">
        <v>4647720</v>
      </c>
      <c r="Q39" s="60">
        <v>6760993</v>
      </c>
      <c r="R39" s="60">
        <v>17007913</v>
      </c>
      <c r="S39" s="60">
        <v>5073931</v>
      </c>
      <c r="T39" s="60">
        <v>7633480</v>
      </c>
      <c r="U39" s="60">
        <v>5462215</v>
      </c>
      <c r="V39" s="60">
        <v>18169626</v>
      </c>
      <c r="W39" s="60">
        <v>71548852</v>
      </c>
      <c r="X39" s="60">
        <v>73373474</v>
      </c>
      <c r="Y39" s="60">
        <v>-1824622</v>
      </c>
      <c r="Z39" s="140">
        <v>-2.49</v>
      </c>
      <c r="AA39" s="155">
        <v>72938137</v>
      </c>
    </row>
    <row r="40" spans="1:27" ht="13.5">
      <c r="A40" s="138" t="s">
        <v>86</v>
      </c>
      <c r="B40" s="136"/>
      <c r="C40" s="155">
        <v>144745873</v>
      </c>
      <c r="D40" s="155"/>
      <c r="E40" s="156">
        <v>219916190</v>
      </c>
      <c r="F40" s="60">
        <v>133681039</v>
      </c>
      <c r="G40" s="60">
        <v>6843934</v>
      </c>
      <c r="H40" s="60">
        <v>9532909</v>
      </c>
      <c r="I40" s="60">
        <v>11868229</v>
      </c>
      <c r="J40" s="60">
        <v>28245072</v>
      </c>
      <c r="K40" s="60">
        <v>14535771</v>
      </c>
      <c r="L40" s="60">
        <v>13326077</v>
      </c>
      <c r="M40" s="60">
        <v>11253001</v>
      </c>
      <c r="N40" s="60">
        <v>39114849</v>
      </c>
      <c r="O40" s="60">
        <v>10295792</v>
      </c>
      <c r="P40" s="60">
        <v>8760586</v>
      </c>
      <c r="Q40" s="60">
        <v>9289508</v>
      </c>
      <c r="R40" s="60">
        <v>28345886</v>
      </c>
      <c r="S40" s="60">
        <v>8968949</v>
      </c>
      <c r="T40" s="60">
        <v>14100559</v>
      </c>
      <c r="U40" s="60">
        <v>27772132</v>
      </c>
      <c r="V40" s="60">
        <v>50841640</v>
      </c>
      <c r="W40" s="60">
        <v>146547447</v>
      </c>
      <c r="X40" s="60">
        <v>219916190</v>
      </c>
      <c r="Y40" s="60">
        <v>-73368743</v>
      </c>
      <c r="Z40" s="140">
        <v>-33.36</v>
      </c>
      <c r="AA40" s="155">
        <v>133681039</v>
      </c>
    </row>
    <row r="41" spans="1:27" ht="13.5">
      <c r="A41" s="138" t="s">
        <v>87</v>
      </c>
      <c r="B41" s="136"/>
      <c r="C41" s="155"/>
      <c r="D41" s="155"/>
      <c r="E41" s="156">
        <v>58234</v>
      </c>
      <c r="F41" s="60">
        <v>700000</v>
      </c>
      <c r="G41" s="60"/>
      <c r="H41" s="60"/>
      <c r="I41" s="60"/>
      <c r="J41" s="60"/>
      <c r="K41" s="60">
        <v>343</v>
      </c>
      <c r="L41" s="60"/>
      <c r="M41" s="60"/>
      <c r="N41" s="60">
        <v>343</v>
      </c>
      <c r="O41" s="60"/>
      <c r="P41" s="60"/>
      <c r="Q41" s="60"/>
      <c r="R41" s="60"/>
      <c r="S41" s="60"/>
      <c r="T41" s="60"/>
      <c r="U41" s="60"/>
      <c r="V41" s="60"/>
      <c r="W41" s="60">
        <v>343</v>
      </c>
      <c r="X41" s="60">
        <v>58234</v>
      </c>
      <c r="Y41" s="60">
        <v>-57891</v>
      </c>
      <c r="Z41" s="140">
        <v>-99.41</v>
      </c>
      <c r="AA41" s="155">
        <v>700000</v>
      </c>
    </row>
    <row r="42" spans="1:27" ht="13.5">
      <c r="A42" s="135" t="s">
        <v>88</v>
      </c>
      <c r="B42" s="142"/>
      <c r="C42" s="153">
        <f aca="true" t="shared" si="8" ref="C42:Y42">SUM(C43:C46)</f>
        <v>2876518153</v>
      </c>
      <c r="D42" s="153">
        <f>SUM(D43:D46)</f>
        <v>0</v>
      </c>
      <c r="E42" s="154">
        <f t="shared" si="8"/>
        <v>3084517888</v>
      </c>
      <c r="F42" s="100">
        <f t="shared" si="8"/>
        <v>3506532521</v>
      </c>
      <c r="G42" s="100">
        <f t="shared" si="8"/>
        <v>18314922</v>
      </c>
      <c r="H42" s="100">
        <f t="shared" si="8"/>
        <v>280490061</v>
      </c>
      <c r="I42" s="100">
        <f t="shared" si="8"/>
        <v>264578133</v>
      </c>
      <c r="J42" s="100">
        <f t="shared" si="8"/>
        <v>563383116</v>
      </c>
      <c r="K42" s="100">
        <f t="shared" si="8"/>
        <v>302152583</v>
      </c>
      <c r="L42" s="100">
        <f t="shared" si="8"/>
        <v>208268309</v>
      </c>
      <c r="M42" s="100">
        <f t="shared" si="8"/>
        <v>196309142</v>
      </c>
      <c r="N42" s="100">
        <f t="shared" si="8"/>
        <v>706730034</v>
      </c>
      <c r="O42" s="100">
        <f t="shared" si="8"/>
        <v>173118927</v>
      </c>
      <c r="P42" s="100">
        <f t="shared" si="8"/>
        <v>414708305</v>
      </c>
      <c r="Q42" s="100">
        <f t="shared" si="8"/>
        <v>236773654</v>
      </c>
      <c r="R42" s="100">
        <f t="shared" si="8"/>
        <v>824600886</v>
      </c>
      <c r="S42" s="100">
        <f t="shared" si="8"/>
        <v>137358702</v>
      </c>
      <c r="T42" s="100">
        <f t="shared" si="8"/>
        <v>247482200</v>
      </c>
      <c r="U42" s="100">
        <f t="shared" si="8"/>
        <v>23206911</v>
      </c>
      <c r="V42" s="100">
        <f t="shared" si="8"/>
        <v>408047813</v>
      </c>
      <c r="W42" s="100">
        <f t="shared" si="8"/>
        <v>2502761849</v>
      </c>
      <c r="X42" s="100">
        <f t="shared" si="8"/>
        <v>3084517889</v>
      </c>
      <c r="Y42" s="100">
        <f t="shared" si="8"/>
        <v>-581756040</v>
      </c>
      <c r="Z42" s="137">
        <f>+IF(X42&lt;&gt;0,+(Y42/X42)*100,0)</f>
        <v>-18.8605176217216</v>
      </c>
      <c r="AA42" s="153">
        <f>SUM(AA43:AA46)</f>
        <v>3506532521</v>
      </c>
    </row>
    <row r="43" spans="1:27" ht="13.5">
      <c r="A43" s="138" t="s">
        <v>89</v>
      </c>
      <c r="B43" s="136"/>
      <c r="C43" s="155">
        <v>2003324257</v>
      </c>
      <c r="D43" s="155"/>
      <c r="E43" s="156">
        <v>1839193236</v>
      </c>
      <c r="F43" s="60">
        <v>2287937817</v>
      </c>
      <c r="G43" s="60">
        <v>4747688</v>
      </c>
      <c r="H43" s="60">
        <v>211111562</v>
      </c>
      <c r="I43" s="60">
        <v>188421097</v>
      </c>
      <c r="J43" s="60">
        <v>404280347</v>
      </c>
      <c r="K43" s="60">
        <v>226240393</v>
      </c>
      <c r="L43" s="60">
        <v>121646014</v>
      </c>
      <c r="M43" s="60">
        <v>118507239</v>
      </c>
      <c r="N43" s="60">
        <v>466393646</v>
      </c>
      <c r="O43" s="60">
        <v>95848918</v>
      </c>
      <c r="P43" s="60">
        <v>396723199</v>
      </c>
      <c r="Q43" s="60">
        <v>105047575</v>
      </c>
      <c r="R43" s="60">
        <v>597619692</v>
      </c>
      <c r="S43" s="60">
        <v>107174910</v>
      </c>
      <c r="T43" s="60">
        <v>107953886</v>
      </c>
      <c r="U43" s="60">
        <v>-115826906</v>
      </c>
      <c r="V43" s="60">
        <v>99301890</v>
      </c>
      <c r="W43" s="60">
        <v>1567595575</v>
      </c>
      <c r="X43" s="60">
        <v>1839193235</v>
      </c>
      <c r="Y43" s="60">
        <v>-271597660</v>
      </c>
      <c r="Z43" s="140">
        <v>-14.77</v>
      </c>
      <c r="AA43" s="155">
        <v>2287937817</v>
      </c>
    </row>
    <row r="44" spans="1:27" ht="13.5">
      <c r="A44" s="138" t="s">
        <v>90</v>
      </c>
      <c r="B44" s="136"/>
      <c r="C44" s="155">
        <v>639114141</v>
      </c>
      <c r="D44" s="155"/>
      <c r="E44" s="156">
        <v>913393253</v>
      </c>
      <c r="F44" s="60">
        <v>830495576</v>
      </c>
      <c r="G44" s="60">
        <v>3688712</v>
      </c>
      <c r="H44" s="60">
        <v>56177431</v>
      </c>
      <c r="I44" s="60">
        <v>58403886</v>
      </c>
      <c r="J44" s="60">
        <v>118270029</v>
      </c>
      <c r="K44" s="60">
        <v>60890541</v>
      </c>
      <c r="L44" s="60">
        <v>61892847</v>
      </c>
      <c r="M44" s="60">
        <v>59924712</v>
      </c>
      <c r="N44" s="60">
        <v>182708100</v>
      </c>
      <c r="O44" s="60">
        <v>63497228</v>
      </c>
      <c r="P44" s="60">
        <v>3992152</v>
      </c>
      <c r="Q44" s="60">
        <v>114499675</v>
      </c>
      <c r="R44" s="60">
        <v>181989055</v>
      </c>
      <c r="S44" s="60">
        <v>4406895</v>
      </c>
      <c r="T44" s="60">
        <v>118678374</v>
      </c>
      <c r="U44" s="60">
        <v>109850631</v>
      </c>
      <c r="V44" s="60">
        <v>232935900</v>
      </c>
      <c r="W44" s="60">
        <v>715903084</v>
      </c>
      <c r="X44" s="60">
        <v>913393255</v>
      </c>
      <c r="Y44" s="60">
        <v>-197490171</v>
      </c>
      <c r="Z44" s="140">
        <v>-21.62</v>
      </c>
      <c r="AA44" s="155">
        <v>830495576</v>
      </c>
    </row>
    <row r="45" spans="1:27" ht="13.5">
      <c r="A45" s="138" t="s">
        <v>91</v>
      </c>
      <c r="B45" s="136"/>
      <c r="C45" s="157">
        <v>132214364</v>
      </c>
      <c r="D45" s="157"/>
      <c r="E45" s="158">
        <v>194306403</v>
      </c>
      <c r="F45" s="159">
        <v>177653025</v>
      </c>
      <c r="G45" s="159">
        <v>6770882</v>
      </c>
      <c r="H45" s="159">
        <v>7639535</v>
      </c>
      <c r="I45" s="159">
        <v>10487409</v>
      </c>
      <c r="J45" s="159">
        <v>24897826</v>
      </c>
      <c r="K45" s="159">
        <v>8314222</v>
      </c>
      <c r="L45" s="159">
        <v>15381429</v>
      </c>
      <c r="M45" s="159">
        <v>11587475</v>
      </c>
      <c r="N45" s="159">
        <v>35283126</v>
      </c>
      <c r="O45" s="159">
        <v>4751946</v>
      </c>
      <c r="P45" s="159">
        <v>7019435</v>
      </c>
      <c r="Q45" s="159">
        <v>8095497</v>
      </c>
      <c r="R45" s="159">
        <v>19866878</v>
      </c>
      <c r="S45" s="159">
        <v>9870477</v>
      </c>
      <c r="T45" s="159">
        <v>7536992</v>
      </c>
      <c r="U45" s="159">
        <v>7276803</v>
      </c>
      <c r="V45" s="159">
        <v>24684272</v>
      </c>
      <c r="W45" s="159">
        <v>104732102</v>
      </c>
      <c r="X45" s="159">
        <v>194306402</v>
      </c>
      <c r="Y45" s="159">
        <v>-89574300</v>
      </c>
      <c r="Z45" s="141">
        <v>-46.1</v>
      </c>
      <c r="AA45" s="157">
        <v>177653025</v>
      </c>
    </row>
    <row r="46" spans="1:27" ht="13.5">
      <c r="A46" s="138" t="s">
        <v>92</v>
      </c>
      <c r="B46" s="136"/>
      <c r="C46" s="155">
        <v>101865391</v>
      </c>
      <c r="D46" s="155"/>
      <c r="E46" s="156">
        <v>137624996</v>
      </c>
      <c r="F46" s="60">
        <v>210446103</v>
      </c>
      <c r="G46" s="60">
        <v>3107640</v>
      </c>
      <c r="H46" s="60">
        <v>5561533</v>
      </c>
      <c r="I46" s="60">
        <v>7265741</v>
      </c>
      <c r="J46" s="60">
        <v>15934914</v>
      </c>
      <c r="K46" s="60">
        <v>6707427</v>
      </c>
      <c r="L46" s="60">
        <v>9348019</v>
      </c>
      <c r="M46" s="60">
        <v>6289716</v>
      </c>
      <c r="N46" s="60">
        <v>22345162</v>
      </c>
      <c r="O46" s="60">
        <v>9020835</v>
      </c>
      <c r="P46" s="60">
        <v>6973519</v>
      </c>
      <c r="Q46" s="60">
        <v>9130907</v>
      </c>
      <c r="R46" s="60">
        <v>25125261</v>
      </c>
      <c r="S46" s="60">
        <v>15906420</v>
      </c>
      <c r="T46" s="60">
        <v>13312948</v>
      </c>
      <c r="U46" s="60">
        <v>21906383</v>
      </c>
      <c r="V46" s="60">
        <v>51125751</v>
      </c>
      <c r="W46" s="60">
        <v>114531088</v>
      </c>
      <c r="X46" s="60">
        <v>137624997</v>
      </c>
      <c r="Y46" s="60">
        <v>-23093909</v>
      </c>
      <c r="Z46" s="140">
        <v>-16.78</v>
      </c>
      <c r="AA46" s="155">
        <v>210446103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5548599952</v>
      </c>
      <c r="D48" s="168">
        <f>+D28+D32+D38+D42+D47</f>
        <v>0</v>
      </c>
      <c r="E48" s="169">
        <f t="shared" si="9"/>
        <v>5222358552</v>
      </c>
      <c r="F48" s="73">
        <f t="shared" si="9"/>
        <v>5442623522</v>
      </c>
      <c r="G48" s="73">
        <f t="shared" si="9"/>
        <v>110645470</v>
      </c>
      <c r="H48" s="73">
        <f t="shared" si="9"/>
        <v>392465125</v>
      </c>
      <c r="I48" s="73">
        <f t="shared" si="9"/>
        <v>390548638</v>
      </c>
      <c r="J48" s="73">
        <f t="shared" si="9"/>
        <v>893659233</v>
      </c>
      <c r="K48" s="73">
        <f t="shared" si="9"/>
        <v>442846784</v>
      </c>
      <c r="L48" s="73">
        <f t="shared" si="9"/>
        <v>369116305</v>
      </c>
      <c r="M48" s="73">
        <f t="shared" si="9"/>
        <v>374025218</v>
      </c>
      <c r="N48" s="73">
        <f t="shared" si="9"/>
        <v>1185988307</v>
      </c>
      <c r="O48" s="73">
        <f t="shared" si="9"/>
        <v>292424945</v>
      </c>
      <c r="P48" s="73">
        <f t="shared" si="9"/>
        <v>611669229</v>
      </c>
      <c r="Q48" s="73">
        <f t="shared" si="9"/>
        <v>400216927</v>
      </c>
      <c r="R48" s="73">
        <f t="shared" si="9"/>
        <v>1304311101</v>
      </c>
      <c r="S48" s="73">
        <f t="shared" si="9"/>
        <v>289317221</v>
      </c>
      <c r="T48" s="73">
        <f t="shared" si="9"/>
        <v>401241792</v>
      </c>
      <c r="U48" s="73">
        <f t="shared" si="9"/>
        <v>293748687</v>
      </c>
      <c r="V48" s="73">
        <f t="shared" si="9"/>
        <v>984307700</v>
      </c>
      <c r="W48" s="73">
        <f t="shared" si="9"/>
        <v>4368266341</v>
      </c>
      <c r="X48" s="73">
        <f t="shared" si="9"/>
        <v>5222358551</v>
      </c>
      <c r="Y48" s="73">
        <f t="shared" si="9"/>
        <v>-854092210</v>
      </c>
      <c r="Z48" s="170">
        <f>+IF(X48&lt;&gt;0,+(Y48/X48)*100,0)</f>
        <v>-16.354530269402026</v>
      </c>
      <c r="AA48" s="168">
        <f>+AA28+AA32+AA38+AA42+AA47</f>
        <v>5442623522</v>
      </c>
    </row>
    <row r="49" spans="1:27" ht="13.5">
      <c r="A49" s="148" t="s">
        <v>49</v>
      </c>
      <c r="B49" s="149"/>
      <c r="C49" s="171">
        <f aca="true" t="shared" si="10" ref="C49:Y49">+C25-C48</f>
        <v>-519243653</v>
      </c>
      <c r="D49" s="171">
        <f>+D25-D48</f>
        <v>0</v>
      </c>
      <c r="E49" s="172">
        <f t="shared" si="10"/>
        <v>533880959</v>
      </c>
      <c r="F49" s="173">
        <f t="shared" si="10"/>
        <v>67669701</v>
      </c>
      <c r="G49" s="173">
        <f t="shared" si="10"/>
        <v>504811116</v>
      </c>
      <c r="H49" s="173">
        <f t="shared" si="10"/>
        <v>287133625</v>
      </c>
      <c r="I49" s="173">
        <f t="shared" si="10"/>
        <v>-201148016</v>
      </c>
      <c r="J49" s="173">
        <f t="shared" si="10"/>
        <v>590796725</v>
      </c>
      <c r="K49" s="173">
        <f t="shared" si="10"/>
        <v>-220445268</v>
      </c>
      <c r="L49" s="173">
        <f t="shared" si="10"/>
        <v>188750918</v>
      </c>
      <c r="M49" s="173">
        <f t="shared" si="10"/>
        <v>-10802460</v>
      </c>
      <c r="N49" s="173">
        <f t="shared" si="10"/>
        <v>-42496810</v>
      </c>
      <c r="O49" s="173">
        <f t="shared" si="10"/>
        <v>51156838</v>
      </c>
      <c r="P49" s="173">
        <f t="shared" si="10"/>
        <v>-110584042</v>
      </c>
      <c r="Q49" s="173">
        <f t="shared" si="10"/>
        <v>79958977</v>
      </c>
      <c r="R49" s="173">
        <f t="shared" si="10"/>
        <v>20531773</v>
      </c>
      <c r="S49" s="173">
        <f t="shared" si="10"/>
        <v>88851561</v>
      </c>
      <c r="T49" s="173">
        <f t="shared" si="10"/>
        <v>-83138878</v>
      </c>
      <c r="U49" s="173">
        <f t="shared" si="10"/>
        <v>204814542</v>
      </c>
      <c r="V49" s="173">
        <f t="shared" si="10"/>
        <v>210527225</v>
      </c>
      <c r="W49" s="173">
        <f t="shared" si="10"/>
        <v>779358913</v>
      </c>
      <c r="X49" s="173">
        <f>IF(F25=F48,0,X25-X48)</f>
        <v>533880957</v>
      </c>
      <c r="Y49" s="173">
        <f t="shared" si="10"/>
        <v>245477956</v>
      </c>
      <c r="Z49" s="174">
        <f>+IF(X49&lt;&gt;0,+(Y49/X49)*100,0)</f>
        <v>45.979904842344844</v>
      </c>
      <c r="AA49" s="171">
        <f>+AA25-AA48</f>
        <v>67669701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541509038</v>
      </c>
      <c r="D5" s="155">
        <v>0</v>
      </c>
      <c r="E5" s="156">
        <v>605050211</v>
      </c>
      <c r="F5" s="60">
        <v>605050211</v>
      </c>
      <c r="G5" s="60">
        <v>49747470</v>
      </c>
      <c r="H5" s="60">
        <v>69220306</v>
      </c>
      <c r="I5" s="60">
        <v>30332945</v>
      </c>
      <c r="J5" s="60">
        <v>149300721</v>
      </c>
      <c r="K5" s="60">
        <v>49880889</v>
      </c>
      <c r="L5" s="60">
        <v>49882700</v>
      </c>
      <c r="M5" s="60">
        <v>49876844</v>
      </c>
      <c r="N5" s="60">
        <v>149640433</v>
      </c>
      <c r="O5" s="60">
        <v>50599643</v>
      </c>
      <c r="P5" s="60">
        <v>49877607</v>
      </c>
      <c r="Q5" s="60">
        <v>49985510</v>
      </c>
      <c r="R5" s="60">
        <v>150462760</v>
      </c>
      <c r="S5" s="60">
        <v>49948983</v>
      </c>
      <c r="T5" s="60">
        <v>49108661</v>
      </c>
      <c r="U5" s="60">
        <v>49932689</v>
      </c>
      <c r="V5" s="60">
        <v>148990333</v>
      </c>
      <c r="W5" s="60">
        <v>598394247</v>
      </c>
      <c r="X5" s="60">
        <v>605050212</v>
      </c>
      <c r="Y5" s="60">
        <v>-6655965</v>
      </c>
      <c r="Z5" s="140">
        <v>-1.1</v>
      </c>
      <c r="AA5" s="155">
        <v>605050211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1783608781</v>
      </c>
      <c r="D7" s="155">
        <v>0</v>
      </c>
      <c r="E7" s="156">
        <v>2038452338</v>
      </c>
      <c r="F7" s="60">
        <v>1983259045</v>
      </c>
      <c r="G7" s="60">
        <v>186847744</v>
      </c>
      <c r="H7" s="60">
        <v>251723527</v>
      </c>
      <c r="I7" s="60">
        <v>155683730</v>
      </c>
      <c r="J7" s="60">
        <v>594255001</v>
      </c>
      <c r="K7" s="60">
        <v>149502468</v>
      </c>
      <c r="L7" s="60">
        <v>133048356</v>
      </c>
      <c r="M7" s="60">
        <v>143553997</v>
      </c>
      <c r="N7" s="60">
        <v>426104821</v>
      </c>
      <c r="O7" s="60">
        <v>128597564</v>
      </c>
      <c r="P7" s="60">
        <v>134676234</v>
      </c>
      <c r="Q7" s="60">
        <v>130630375</v>
      </c>
      <c r="R7" s="60">
        <v>393904173</v>
      </c>
      <c r="S7" s="60">
        <v>137208966</v>
      </c>
      <c r="T7" s="60">
        <v>141727511</v>
      </c>
      <c r="U7" s="60">
        <v>157038568</v>
      </c>
      <c r="V7" s="60">
        <v>435975045</v>
      </c>
      <c r="W7" s="60">
        <v>1850239040</v>
      </c>
      <c r="X7" s="60">
        <v>2038452338</v>
      </c>
      <c r="Y7" s="60">
        <v>-188213298</v>
      </c>
      <c r="Z7" s="140">
        <v>-9.23</v>
      </c>
      <c r="AA7" s="155">
        <v>1983259045</v>
      </c>
    </row>
    <row r="8" spans="1:27" ht="13.5">
      <c r="A8" s="183" t="s">
        <v>104</v>
      </c>
      <c r="B8" s="182"/>
      <c r="C8" s="155">
        <v>976958949</v>
      </c>
      <c r="D8" s="155">
        <v>0</v>
      </c>
      <c r="E8" s="156">
        <v>1074220881</v>
      </c>
      <c r="F8" s="60">
        <v>1074310501</v>
      </c>
      <c r="G8" s="60">
        <v>76161938</v>
      </c>
      <c r="H8" s="60">
        <v>279305588</v>
      </c>
      <c r="I8" s="60">
        <v>-37820441</v>
      </c>
      <c r="J8" s="60">
        <v>317647085</v>
      </c>
      <c r="K8" s="60">
        <v>43101097</v>
      </c>
      <c r="L8" s="60">
        <v>93905134</v>
      </c>
      <c r="M8" s="60">
        <v>86388348</v>
      </c>
      <c r="N8" s="60">
        <v>223394579</v>
      </c>
      <c r="O8" s="60">
        <v>92714654</v>
      </c>
      <c r="P8" s="60">
        <v>93101169</v>
      </c>
      <c r="Q8" s="60">
        <v>79850840</v>
      </c>
      <c r="R8" s="60">
        <v>265666663</v>
      </c>
      <c r="S8" s="60">
        <v>90490544</v>
      </c>
      <c r="T8" s="60">
        <v>42702635</v>
      </c>
      <c r="U8" s="60">
        <v>119304500</v>
      </c>
      <c r="V8" s="60">
        <v>252497679</v>
      </c>
      <c r="W8" s="60">
        <v>1059206006</v>
      </c>
      <c r="X8" s="60">
        <v>1074220880</v>
      </c>
      <c r="Y8" s="60">
        <v>-15014874</v>
      </c>
      <c r="Z8" s="140">
        <v>-1.4</v>
      </c>
      <c r="AA8" s="155">
        <v>1074310501</v>
      </c>
    </row>
    <row r="9" spans="1:27" ht="13.5">
      <c r="A9" s="183" t="s">
        <v>105</v>
      </c>
      <c r="B9" s="182"/>
      <c r="C9" s="155">
        <v>382060072</v>
      </c>
      <c r="D9" s="155">
        <v>0</v>
      </c>
      <c r="E9" s="156">
        <v>400458685</v>
      </c>
      <c r="F9" s="60">
        <v>400817041</v>
      </c>
      <c r="G9" s="60">
        <v>24322362</v>
      </c>
      <c r="H9" s="60">
        <v>43085600</v>
      </c>
      <c r="I9" s="60">
        <v>21600001</v>
      </c>
      <c r="J9" s="60">
        <v>89007963</v>
      </c>
      <c r="K9" s="60">
        <v>-95379961</v>
      </c>
      <c r="L9" s="60">
        <v>34116003</v>
      </c>
      <c r="M9" s="60">
        <v>25568806</v>
      </c>
      <c r="N9" s="60">
        <v>-35695152</v>
      </c>
      <c r="O9" s="60">
        <v>45448063</v>
      </c>
      <c r="P9" s="60">
        <v>136273274</v>
      </c>
      <c r="Q9" s="60">
        <v>27179328</v>
      </c>
      <c r="R9" s="60">
        <v>208900665</v>
      </c>
      <c r="S9" s="60">
        <v>27773342</v>
      </c>
      <c r="T9" s="60">
        <v>21832791</v>
      </c>
      <c r="U9" s="60">
        <v>32758092</v>
      </c>
      <c r="V9" s="60">
        <v>82364225</v>
      </c>
      <c r="W9" s="60">
        <v>344577701</v>
      </c>
      <c r="X9" s="60">
        <v>400458685</v>
      </c>
      <c r="Y9" s="60">
        <v>-55880984</v>
      </c>
      <c r="Z9" s="140">
        <v>-13.95</v>
      </c>
      <c r="AA9" s="155">
        <v>400817041</v>
      </c>
    </row>
    <row r="10" spans="1:27" ht="13.5">
      <c r="A10" s="183" t="s">
        <v>106</v>
      </c>
      <c r="B10" s="182"/>
      <c r="C10" s="155">
        <v>172542535</v>
      </c>
      <c r="D10" s="155">
        <v>0</v>
      </c>
      <c r="E10" s="156">
        <v>195878630</v>
      </c>
      <c r="F10" s="54">
        <v>204177229</v>
      </c>
      <c r="G10" s="54">
        <v>16427760</v>
      </c>
      <c r="H10" s="54">
        <v>23599221</v>
      </c>
      <c r="I10" s="54">
        <v>8744355</v>
      </c>
      <c r="J10" s="54">
        <v>48771336</v>
      </c>
      <c r="K10" s="54">
        <v>15631456</v>
      </c>
      <c r="L10" s="54">
        <v>17713024</v>
      </c>
      <c r="M10" s="54">
        <v>15865374</v>
      </c>
      <c r="N10" s="54">
        <v>49209854</v>
      </c>
      <c r="O10" s="54">
        <v>16635734</v>
      </c>
      <c r="P10" s="54">
        <v>16776321</v>
      </c>
      <c r="Q10" s="54">
        <v>16824622</v>
      </c>
      <c r="R10" s="54">
        <v>50236677</v>
      </c>
      <c r="S10" s="54">
        <v>15852633</v>
      </c>
      <c r="T10" s="54">
        <v>18104448</v>
      </c>
      <c r="U10" s="54">
        <v>16493430</v>
      </c>
      <c r="V10" s="54">
        <v>50450511</v>
      </c>
      <c r="W10" s="54">
        <v>198668378</v>
      </c>
      <c r="X10" s="54">
        <v>195878630</v>
      </c>
      <c r="Y10" s="54">
        <v>2789748</v>
      </c>
      <c r="Z10" s="184">
        <v>1.42</v>
      </c>
      <c r="AA10" s="130">
        <v>204177229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43053863</v>
      </c>
      <c r="F11" s="60">
        <v>91857600</v>
      </c>
      <c r="G11" s="60">
        <v>365209</v>
      </c>
      <c r="H11" s="60">
        <v>574790</v>
      </c>
      <c r="I11" s="60">
        <v>533934</v>
      </c>
      <c r="J11" s="60">
        <v>1473933</v>
      </c>
      <c r="K11" s="60">
        <v>351182</v>
      </c>
      <c r="L11" s="60">
        <v>551657</v>
      </c>
      <c r="M11" s="60">
        <v>434585</v>
      </c>
      <c r="N11" s="60">
        <v>1337424</v>
      </c>
      <c r="O11" s="60">
        <v>1977521</v>
      </c>
      <c r="P11" s="60">
        <v>1466037</v>
      </c>
      <c r="Q11" s="60">
        <v>1004711</v>
      </c>
      <c r="R11" s="60">
        <v>4448269</v>
      </c>
      <c r="S11" s="60">
        <v>469566</v>
      </c>
      <c r="T11" s="60">
        <v>484662</v>
      </c>
      <c r="U11" s="60">
        <v>430979</v>
      </c>
      <c r="V11" s="60">
        <v>1385207</v>
      </c>
      <c r="W11" s="60">
        <v>8644833</v>
      </c>
      <c r="X11" s="60">
        <v>43053864</v>
      </c>
      <c r="Y11" s="60">
        <v>-34409031</v>
      </c>
      <c r="Z11" s="140">
        <v>-79.92</v>
      </c>
      <c r="AA11" s="155">
        <v>91857600</v>
      </c>
    </row>
    <row r="12" spans="1:27" ht="13.5">
      <c r="A12" s="183" t="s">
        <v>108</v>
      </c>
      <c r="B12" s="185"/>
      <c r="C12" s="155">
        <v>6516662</v>
      </c>
      <c r="D12" s="155">
        <v>0</v>
      </c>
      <c r="E12" s="156">
        <v>15630798</v>
      </c>
      <c r="F12" s="60">
        <v>15630798</v>
      </c>
      <c r="G12" s="60">
        <v>946073</v>
      </c>
      <c r="H12" s="60">
        <v>2163342</v>
      </c>
      <c r="I12" s="60">
        <v>-648780</v>
      </c>
      <c r="J12" s="60">
        <v>2460635</v>
      </c>
      <c r="K12" s="60">
        <v>969694</v>
      </c>
      <c r="L12" s="60">
        <v>1041694</v>
      </c>
      <c r="M12" s="60">
        <v>1088139</v>
      </c>
      <c r="N12" s="60">
        <v>3099527</v>
      </c>
      <c r="O12" s="60">
        <v>1024033</v>
      </c>
      <c r="P12" s="60">
        <v>1043991</v>
      </c>
      <c r="Q12" s="60">
        <v>1168872</v>
      </c>
      <c r="R12" s="60">
        <v>3236896</v>
      </c>
      <c r="S12" s="60">
        <v>1075832</v>
      </c>
      <c r="T12" s="60">
        <v>1145918</v>
      </c>
      <c r="U12" s="60">
        <v>985435</v>
      </c>
      <c r="V12" s="60">
        <v>3207185</v>
      </c>
      <c r="W12" s="60">
        <v>12004243</v>
      </c>
      <c r="X12" s="60">
        <v>15630799</v>
      </c>
      <c r="Y12" s="60">
        <v>-3626556</v>
      </c>
      <c r="Z12" s="140">
        <v>-23.2</v>
      </c>
      <c r="AA12" s="155">
        <v>15630798</v>
      </c>
    </row>
    <row r="13" spans="1:27" ht="13.5">
      <c r="A13" s="181" t="s">
        <v>109</v>
      </c>
      <c r="B13" s="185"/>
      <c r="C13" s="155">
        <v>10258641</v>
      </c>
      <c r="D13" s="155">
        <v>0</v>
      </c>
      <c r="E13" s="156">
        <v>91173</v>
      </c>
      <c r="F13" s="60">
        <v>11798741</v>
      </c>
      <c r="G13" s="60">
        <v>0</v>
      </c>
      <c r="H13" s="60">
        <v>382353</v>
      </c>
      <c r="I13" s="60">
        <v>590457</v>
      </c>
      <c r="J13" s="60">
        <v>972810</v>
      </c>
      <c r="K13" s="60">
        <v>653655</v>
      </c>
      <c r="L13" s="60">
        <v>496731</v>
      </c>
      <c r="M13" s="60">
        <v>1400176</v>
      </c>
      <c r="N13" s="60">
        <v>2550562</v>
      </c>
      <c r="O13" s="60">
        <v>639952</v>
      </c>
      <c r="P13" s="60">
        <v>599892</v>
      </c>
      <c r="Q13" s="60">
        <v>581748</v>
      </c>
      <c r="R13" s="60">
        <v>1821592</v>
      </c>
      <c r="S13" s="60">
        <v>735310</v>
      </c>
      <c r="T13" s="60">
        <v>586248</v>
      </c>
      <c r="U13" s="60">
        <v>1740893</v>
      </c>
      <c r="V13" s="60">
        <v>3062451</v>
      </c>
      <c r="W13" s="60">
        <v>8407415</v>
      </c>
      <c r="X13" s="60">
        <v>91173</v>
      </c>
      <c r="Y13" s="60">
        <v>8316242</v>
      </c>
      <c r="Z13" s="140">
        <v>9121.39</v>
      </c>
      <c r="AA13" s="155">
        <v>11798741</v>
      </c>
    </row>
    <row r="14" spans="1:27" ht="13.5">
      <c r="A14" s="181" t="s">
        <v>110</v>
      </c>
      <c r="B14" s="185"/>
      <c r="C14" s="155">
        <v>33025129</v>
      </c>
      <c r="D14" s="155">
        <v>0</v>
      </c>
      <c r="E14" s="156">
        <v>24972359</v>
      </c>
      <c r="F14" s="60">
        <v>13264791</v>
      </c>
      <c r="G14" s="60">
        <v>2788295</v>
      </c>
      <c r="H14" s="60">
        <v>3020676</v>
      </c>
      <c r="I14" s="60">
        <v>2549536</v>
      </c>
      <c r="J14" s="60">
        <v>8358507</v>
      </c>
      <c r="K14" s="60">
        <v>3200241</v>
      </c>
      <c r="L14" s="60">
        <v>3306722</v>
      </c>
      <c r="M14" s="60">
        <v>3087674</v>
      </c>
      <c r="N14" s="60">
        <v>9594637</v>
      </c>
      <c r="O14" s="60">
        <v>3382841</v>
      </c>
      <c r="P14" s="60">
        <v>3408640</v>
      </c>
      <c r="Q14" s="60">
        <v>2754523</v>
      </c>
      <c r="R14" s="60">
        <v>9546004</v>
      </c>
      <c r="S14" s="60">
        <v>3454952</v>
      </c>
      <c r="T14" s="60">
        <v>3483757</v>
      </c>
      <c r="U14" s="60">
        <v>3356990</v>
      </c>
      <c r="V14" s="60">
        <v>10295699</v>
      </c>
      <c r="W14" s="60">
        <v>37794847</v>
      </c>
      <c r="X14" s="60">
        <v>24972359</v>
      </c>
      <c r="Y14" s="60">
        <v>12822488</v>
      </c>
      <c r="Z14" s="140">
        <v>51.35</v>
      </c>
      <c r="AA14" s="155">
        <v>13264791</v>
      </c>
    </row>
    <row r="15" spans="1:27" ht="13.5">
      <c r="A15" s="181" t="s">
        <v>111</v>
      </c>
      <c r="B15" s="185"/>
      <c r="C15" s="155">
        <v>3025</v>
      </c>
      <c r="D15" s="155">
        <v>0</v>
      </c>
      <c r="E15" s="156">
        <v>5290</v>
      </c>
      <c r="F15" s="60">
        <v>5290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3025</v>
      </c>
      <c r="N15" s="60">
        <v>3025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3025</v>
      </c>
      <c r="X15" s="60">
        <v>5290</v>
      </c>
      <c r="Y15" s="60">
        <v>-2265</v>
      </c>
      <c r="Z15" s="140">
        <v>-42.82</v>
      </c>
      <c r="AA15" s="155">
        <v>5290</v>
      </c>
    </row>
    <row r="16" spans="1:27" ht="13.5">
      <c r="A16" s="181" t="s">
        <v>112</v>
      </c>
      <c r="B16" s="185"/>
      <c r="C16" s="155">
        <v>143684514</v>
      </c>
      <c r="D16" s="155">
        <v>0</v>
      </c>
      <c r="E16" s="156">
        <v>170321413</v>
      </c>
      <c r="F16" s="60">
        <v>170321413</v>
      </c>
      <c r="G16" s="60">
        <v>1198522</v>
      </c>
      <c r="H16" s="60">
        <v>1085378</v>
      </c>
      <c r="I16" s="60">
        <v>995244</v>
      </c>
      <c r="J16" s="60">
        <v>3279144</v>
      </c>
      <c r="K16" s="60">
        <v>1256897</v>
      </c>
      <c r="L16" s="60">
        <v>927044</v>
      </c>
      <c r="M16" s="60">
        <v>955928</v>
      </c>
      <c r="N16" s="60">
        <v>3139869</v>
      </c>
      <c r="O16" s="60">
        <v>1144102</v>
      </c>
      <c r="P16" s="60">
        <v>54207349</v>
      </c>
      <c r="Q16" s="60">
        <v>780126</v>
      </c>
      <c r="R16" s="60">
        <v>56131577</v>
      </c>
      <c r="S16" s="60">
        <v>33103458</v>
      </c>
      <c r="T16" s="60">
        <v>924853</v>
      </c>
      <c r="U16" s="60">
        <v>31699455</v>
      </c>
      <c r="V16" s="60">
        <v>65727766</v>
      </c>
      <c r="W16" s="60">
        <v>128278356</v>
      </c>
      <c r="X16" s="60">
        <v>170321413</v>
      </c>
      <c r="Y16" s="60">
        <v>-42043057</v>
      </c>
      <c r="Z16" s="140">
        <v>-24.68</v>
      </c>
      <c r="AA16" s="155">
        <v>170321413</v>
      </c>
    </row>
    <row r="17" spans="1:27" ht="13.5">
      <c r="A17" s="181" t="s">
        <v>113</v>
      </c>
      <c r="B17" s="185"/>
      <c r="C17" s="155">
        <v>11079</v>
      </c>
      <c r="D17" s="155">
        <v>0</v>
      </c>
      <c r="E17" s="156">
        <v>13725</v>
      </c>
      <c r="F17" s="60">
        <v>13725</v>
      </c>
      <c r="G17" s="60">
        <v>399</v>
      </c>
      <c r="H17" s="60">
        <v>891</v>
      </c>
      <c r="I17" s="60">
        <v>30670</v>
      </c>
      <c r="J17" s="60">
        <v>31960</v>
      </c>
      <c r="K17" s="60">
        <v>11269</v>
      </c>
      <c r="L17" s="60">
        <v>4838</v>
      </c>
      <c r="M17" s="60">
        <v>6287</v>
      </c>
      <c r="N17" s="60">
        <v>22394</v>
      </c>
      <c r="O17" s="60">
        <v>5158</v>
      </c>
      <c r="P17" s="60">
        <v>4568</v>
      </c>
      <c r="Q17" s="60">
        <v>7196</v>
      </c>
      <c r="R17" s="60">
        <v>16922</v>
      </c>
      <c r="S17" s="60">
        <v>8580</v>
      </c>
      <c r="T17" s="60">
        <v>8071</v>
      </c>
      <c r="U17" s="60">
        <v>11241</v>
      </c>
      <c r="V17" s="60">
        <v>27892</v>
      </c>
      <c r="W17" s="60">
        <v>99168</v>
      </c>
      <c r="X17" s="60">
        <v>13724</v>
      </c>
      <c r="Y17" s="60">
        <v>85444</v>
      </c>
      <c r="Z17" s="140">
        <v>622.59</v>
      </c>
      <c r="AA17" s="155">
        <v>13725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679984334</v>
      </c>
      <c r="D19" s="155">
        <v>0</v>
      </c>
      <c r="E19" s="156">
        <v>669758793</v>
      </c>
      <c r="F19" s="60">
        <v>658585947</v>
      </c>
      <c r="G19" s="60">
        <v>254399832</v>
      </c>
      <c r="H19" s="60">
        <v>-75160</v>
      </c>
      <c r="I19" s="60">
        <v>4047484</v>
      </c>
      <c r="J19" s="60">
        <v>258372156</v>
      </c>
      <c r="K19" s="60">
        <v>19731979</v>
      </c>
      <c r="L19" s="60">
        <v>200073475</v>
      </c>
      <c r="M19" s="60">
        <v>7844325</v>
      </c>
      <c r="N19" s="60">
        <v>227649779</v>
      </c>
      <c r="O19" s="60">
        <v>-3097209</v>
      </c>
      <c r="P19" s="60">
        <v>3884933</v>
      </c>
      <c r="Q19" s="60">
        <v>152547258</v>
      </c>
      <c r="R19" s="60">
        <v>153334982</v>
      </c>
      <c r="S19" s="60">
        <v>3941740</v>
      </c>
      <c r="T19" s="60">
        <v>3569081</v>
      </c>
      <c r="U19" s="60">
        <v>7741507</v>
      </c>
      <c r="V19" s="60">
        <v>15252328</v>
      </c>
      <c r="W19" s="60">
        <v>654609245</v>
      </c>
      <c r="X19" s="60">
        <v>669758794</v>
      </c>
      <c r="Y19" s="60">
        <v>-15149549</v>
      </c>
      <c r="Z19" s="140">
        <v>-2.26</v>
      </c>
      <c r="AA19" s="155">
        <v>658585947</v>
      </c>
    </row>
    <row r="20" spans="1:27" ht="13.5">
      <c r="A20" s="181" t="s">
        <v>35</v>
      </c>
      <c r="B20" s="185"/>
      <c r="C20" s="155">
        <v>121940490</v>
      </c>
      <c r="D20" s="155">
        <v>0</v>
      </c>
      <c r="E20" s="156">
        <v>113748936</v>
      </c>
      <c r="F20" s="54">
        <v>31705666</v>
      </c>
      <c r="G20" s="54">
        <v>2250982</v>
      </c>
      <c r="H20" s="54">
        <v>2347917</v>
      </c>
      <c r="I20" s="54">
        <v>2711487</v>
      </c>
      <c r="J20" s="54">
        <v>7310386</v>
      </c>
      <c r="K20" s="54">
        <v>2761220</v>
      </c>
      <c r="L20" s="54">
        <v>1821479</v>
      </c>
      <c r="M20" s="54">
        <v>1676810</v>
      </c>
      <c r="N20" s="54">
        <v>6259509</v>
      </c>
      <c r="O20" s="54">
        <v>1791237</v>
      </c>
      <c r="P20" s="54">
        <v>2329348</v>
      </c>
      <c r="Q20" s="54">
        <v>1719323</v>
      </c>
      <c r="R20" s="54">
        <v>5839908</v>
      </c>
      <c r="S20" s="54">
        <v>2240060</v>
      </c>
      <c r="T20" s="54">
        <v>4071754</v>
      </c>
      <c r="U20" s="54">
        <v>10843280</v>
      </c>
      <c r="V20" s="54">
        <v>17155094</v>
      </c>
      <c r="W20" s="54">
        <v>36564897</v>
      </c>
      <c r="X20" s="54">
        <v>113748934</v>
      </c>
      <c r="Y20" s="54">
        <v>-77184037</v>
      </c>
      <c r="Z20" s="184">
        <v>-67.85</v>
      </c>
      <c r="AA20" s="130">
        <v>31705666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2995856</v>
      </c>
      <c r="F21" s="60">
        <v>2995856</v>
      </c>
      <c r="G21" s="60">
        <v>0</v>
      </c>
      <c r="H21" s="60">
        <v>16447</v>
      </c>
      <c r="I21" s="82">
        <v>50000</v>
      </c>
      <c r="J21" s="60">
        <v>66447</v>
      </c>
      <c r="K21" s="60">
        <v>0</v>
      </c>
      <c r="L21" s="60">
        <v>0</v>
      </c>
      <c r="M21" s="60">
        <v>2348000</v>
      </c>
      <c r="N21" s="60">
        <v>2348000</v>
      </c>
      <c r="O21" s="60">
        <v>0</v>
      </c>
      <c r="P21" s="82">
        <v>-1255713</v>
      </c>
      <c r="Q21" s="60">
        <v>0</v>
      </c>
      <c r="R21" s="60">
        <v>-1255713</v>
      </c>
      <c r="S21" s="60">
        <v>0</v>
      </c>
      <c r="T21" s="60">
        <v>0</v>
      </c>
      <c r="U21" s="60">
        <v>-1158734</v>
      </c>
      <c r="V21" s="60">
        <v>-1158734</v>
      </c>
      <c r="W21" s="82">
        <v>0</v>
      </c>
      <c r="X21" s="60">
        <v>2995856</v>
      </c>
      <c r="Y21" s="60">
        <v>-2995856</v>
      </c>
      <c r="Z21" s="140">
        <v>-100</v>
      </c>
      <c r="AA21" s="155">
        <v>2995856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4852103249</v>
      </c>
      <c r="D22" s="188">
        <f>SUM(D5:D21)</f>
        <v>0</v>
      </c>
      <c r="E22" s="189">
        <f t="shared" si="0"/>
        <v>5354652951</v>
      </c>
      <c r="F22" s="190">
        <f t="shared" si="0"/>
        <v>5263793854</v>
      </c>
      <c r="G22" s="190">
        <f t="shared" si="0"/>
        <v>615456586</v>
      </c>
      <c r="H22" s="190">
        <f t="shared" si="0"/>
        <v>676450876</v>
      </c>
      <c r="I22" s="190">
        <f t="shared" si="0"/>
        <v>189400622</v>
      </c>
      <c r="J22" s="190">
        <f t="shared" si="0"/>
        <v>1481308084</v>
      </c>
      <c r="K22" s="190">
        <f t="shared" si="0"/>
        <v>191672086</v>
      </c>
      <c r="L22" s="190">
        <f t="shared" si="0"/>
        <v>536888857</v>
      </c>
      <c r="M22" s="190">
        <f t="shared" si="0"/>
        <v>340098318</v>
      </c>
      <c r="N22" s="190">
        <f t="shared" si="0"/>
        <v>1068659261</v>
      </c>
      <c r="O22" s="190">
        <f t="shared" si="0"/>
        <v>340863293</v>
      </c>
      <c r="P22" s="190">
        <f t="shared" si="0"/>
        <v>496393650</v>
      </c>
      <c r="Q22" s="190">
        <f t="shared" si="0"/>
        <v>465034432</v>
      </c>
      <c r="R22" s="190">
        <f t="shared" si="0"/>
        <v>1302291375</v>
      </c>
      <c r="S22" s="190">
        <f t="shared" si="0"/>
        <v>366303966</v>
      </c>
      <c r="T22" s="190">
        <f t="shared" si="0"/>
        <v>287750390</v>
      </c>
      <c r="U22" s="190">
        <f t="shared" si="0"/>
        <v>431178325</v>
      </c>
      <c r="V22" s="190">
        <f t="shared" si="0"/>
        <v>1085232681</v>
      </c>
      <c r="W22" s="190">
        <f t="shared" si="0"/>
        <v>4937491401</v>
      </c>
      <c r="X22" s="190">
        <f t="shared" si="0"/>
        <v>5354652951</v>
      </c>
      <c r="Y22" s="190">
        <f t="shared" si="0"/>
        <v>-417161550</v>
      </c>
      <c r="Z22" s="191">
        <f>+IF(X22&lt;&gt;0,+(Y22/X22)*100,0)</f>
        <v>-7.790636551377128</v>
      </c>
      <c r="AA22" s="188">
        <f>SUM(AA5:AA21)</f>
        <v>5263793854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856534599</v>
      </c>
      <c r="D25" s="155">
        <v>0</v>
      </c>
      <c r="E25" s="156">
        <v>956406969</v>
      </c>
      <c r="F25" s="60">
        <v>888384515</v>
      </c>
      <c r="G25" s="60">
        <v>71754516</v>
      </c>
      <c r="H25" s="60">
        <v>71185605</v>
      </c>
      <c r="I25" s="60">
        <v>84991356</v>
      </c>
      <c r="J25" s="60">
        <v>227931477</v>
      </c>
      <c r="K25" s="60">
        <v>74737302</v>
      </c>
      <c r="L25" s="60">
        <v>75415102</v>
      </c>
      <c r="M25" s="60">
        <v>77104892</v>
      </c>
      <c r="N25" s="60">
        <v>227257296</v>
      </c>
      <c r="O25" s="60">
        <v>76133260</v>
      </c>
      <c r="P25" s="60">
        <v>79527540</v>
      </c>
      <c r="Q25" s="60">
        <v>75461308</v>
      </c>
      <c r="R25" s="60">
        <v>231122108</v>
      </c>
      <c r="S25" s="60">
        <v>76749647</v>
      </c>
      <c r="T25" s="60">
        <v>80857027</v>
      </c>
      <c r="U25" s="60">
        <v>62968375</v>
      </c>
      <c r="V25" s="60">
        <v>220575049</v>
      </c>
      <c r="W25" s="60">
        <v>906885930</v>
      </c>
      <c r="X25" s="60">
        <v>956406971</v>
      </c>
      <c r="Y25" s="60">
        <v>-49521041</v>
      </c>
      <c r="Z25" s="140">
        <v>-5.18</v>
      </c>
      <c r="AA25" s="155">
        <v>888384515</v>
      </c>
    </row>
    <row r="26" spans="1:27" ht="13.5">
      <c r="A26" s="183" t="s">
        <v>38</v>
      </c>
      <c r="B26" s="182"/>
      <c r="C26" s="155">
        <v>45330967</v>
      </c>
      <c r="D26" s="155">
        <v>0</v>
      </c>
      <c r="E26" s="156">
        <v>47293237</v>
      </c>
      <c r="F26" s="60">
        <v>47293237</v>
      </c>
      <c r="G26" s="60">
        <v>3717976</v>
      </c>
      <c r="H26" s="60">
        <v>3785235</v>
      </c>
      <c r="I26" s="60">
        <v>3791404</v>
      </c>
      <c r="J26" s="60">
        <v>11294615</v>
      </c>
      <c r="K26" s="60">
        <v>3791404</v>
      </c>
      <c r="L26" s="60">
        <v>3781456</v>
      </c>
      <c r="M26" s="60">
        <v>3747360</v>
      </c>
      <c r="N26" s="60">
        <v>11320220</v>
      </c>
      <c r="O26" s="60">
        <v>5030013</v>
      </c>
      <c r="P26" s="60">
        <v>3894116</v>
      </c>
      <c r="Q26" s="60">
        <v>3878445</v>
      </c>
      <c r="R26" s="60">
        <v>12802574</v>
      </c>
      <c r="S26" s="60">
        <v>3882041</v>
      </c>
      <c r="T26" s="60">
        <v>3881527</v>
      </c>
      <c r="U26" s="60">
        <v>3831924</v>
      </c>
      <c r="V26" s="60">
        <v>11595492</v>
      </c>
      <c r="W26" s="60">
        <v>47012901</v>
      </c>
      <c r="X26" s="60">
        <v>47293232</v>
      </c>
      <c r="Y26" s="60">
        <v>-280331</v>
      </c>
      <c r="Z26" s="140">
        <v>-0.59</v>
      </c>
      <c r="AA26" s="155">
        <v>47293237</v>
      </c>
    </row>
    <row r="27" spans="1:27" ht="13.5">
      <c r="A27" s="183" t="s">
        <v>118</v>
      </c>
      <c r="B27" s="182"/>
      <c r="C27" s="155">
        <v>979290586</v>
      </c>
      <c r="D27" s="155">
        <v>0</v>
      </c>
      <c r="E27" s="156">
        <v>772220200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772220196</v>
      </c>
      <c r="Y27" s="60">
        <v>-772220196</v>
      </c>
      <c r="Z27" s="140">
        <v>-100</v>
      </c>
      <c r="AA27" s="155">
        <v>0</v>
      </c>
    </row>
    <row r="28" spans="1:27" ht="13.5">
      <c r="A28" s="183" t="s">
        <v>39</v>
      </c>
      <c r="B28" s="182"/>
      <c r="C28" s="155">
        <v>463850663</v>
      </c>
      <c r="D28" s="155">
        <v>0</v>
      </c>
      <c r="E28" s="156">
        <v>394441442</v>
      </c>
      <c r="F28" s="60">
        <v>346673944</v>
      </c>
      <c r="G28" s="60">
        <v>0</v>
      </c>
      <c r="H28" s="60">
        <v>0</v>
      </c>
      <c r="I28" s="60">
        <v>0</v>
      </c>
      <c r="J28" s="60">
        <v>0</v>
      </c>
      <c r="K28" s="60">
        <v>111221971</v>
      </c>
      <c r="L28" s="60">
        <v>0</v>
      </c>
      <c r="M28" s="60">
        <v>0</v>
      </c>
      <c r="N28" s="60">
        <v>111221971</v>
      </c>
      <c r="O28" s="60">
        <v>0</v>
      </c>
      <c r="P28" s="60">
        <v>296310073</v>
      </c>
      <c r="Q28" s="60">
        <v>0</v>
      </c>
      <c r="R28" s="60">
        <v>296310073</v>
      </c>
      <c r="S28" s="60">
        <v>0</v>
      </c>
      <c r="T28" s="60">
        <v>0</v>
      </c>
      <c r="U28" s="60">
        <v>-407532044</v>
      </c>
      <c r="V28" s="60">
        <v>-407532044</v>
      </c>
      <c r="W28" s="60">
        <v>0</v>
      </c>
      <c r="X28" s="60">
        <v>394441440</v>
      </c>
      <c r="Y28" s="60">
        <v>-394441440</v>
      </c>
      <c r="Z28" s="140">
        <v>-100</v>
      </c>
      <c r="AA28" s="155">
        <v>346673944</v>
      </c>
    </row>
    <row r="29" spans="1:27" ht="13.5">
      <c r="A29" s="183" t="s">
        <v>40</v>
      </c>
      <c r="B29" s="182"/>
      <c r="C29" s="155">
        <v>47247701</v>
      </c>
      <c r="D29" s="155">
        <v>0</v>
      </c>
      <c r="E29" s="156">
        <v>1877875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1877874</v>
      </c>
      <c r="Y29" s="60">
        <v>-1877874</v>
      </c>
      <c r="Z29" s="140">
        <v>-100</v>
      </c>
      <c r="AA29" s="155">
        <v>0</v>
      </c>
    </row>
    <row r="30" spans="1:27" ht="13.5">
      <c r="A30" s="183" t="s">
        <v>119</v>
      </c>
      <c r="B30" s="182"/>
      <c r="C30" s="155">
        <v>1977384598</v>
      </c>
      <c r="D30" s="155">
        <v>0</v>
      </c>
      <c r="E30" s="156">
        <v>2173074862</v>
      </c>
      <c r="F30" s="60">
        <v>2049894862</v>
      </c>
      <c r="G30" s="60">
        <v>232552</v>
      </c>
      <c r="H30" s="60">
        <v>257108447</v>
      </c>
      <c r="I30" s="60">
        <v>236443210</v>
      </c>
      <c r="J30" s="60">
        <v>493784209</v>
      </c>
      <c r="K30" s="60">
        <v>167382748</v>
      </c>
      <c r="L30" s="60">
        <v>174256210</v>
      </c>
      <c r="M30" s="60">
        <v>169726861</v>
      </c>
      <c r="N30" s="60">
        <v>511365819</v>
      </c>
      <c r="O30" s="60">
        <v>149762524</v>
      </c>
      <c r="P30" s="60">
        <v>94805689</v>
      </c>
      <c r="Q30" s="60">
        <v>210688705</v>
      </c>
      <c r="R30" s="60">
        <v>455256918</v>
      </c>
      <c r="S30" s="60">
        <v>101760979</v>
      </c>
      <c r="T30" s="60">
        <v>215595788</v>
      </c>
      <c r="U30" s="60">
        <v>391387082</v>
      </c>
      <c r="V30" s="60">
        <v>708743849</v>
      </c>
      <c r="W30" s="60">
        <v>2169150795</v>
      </c>
      <c r="X30" s="60">
        <v>2173074861</v>
      </c>
      <c r="Y30" s="60">
        <v>-3924066</v>
      </c>
      <c r="Z30" s="140">
        <v>-0.18</v>
      </c>
      <c r="AA30" s="155">
        <v>2049894862</v>
      </c>
    </row>
    <row r="31" spans="1:27" ht="13.5">
      <c r="A31" s="183" t="s">
        <v>120</v>
      </c>
      <c r="B31" s="182"/>
      <c r="C31" s="155">
        <v>86910779</v>
      </c>
      <c r="D31" s="155">
        <v>0</v>
      </c>
      <c r="E31" s="156">
        <v>35278907</v>
      </c>
      <c r="F31" s="60">
        <v>200687574</v>
      </c>
      <c r="G31" s="60">
        <v>1855278</v>
      </c>
      <c r="H31" s="60">
        <v>2304674</v>
      </c>
      <c r="I31" s="60">
        <v>3283932</v>
      </c>
      <c r="J31" s="60">
        <v>7443884</v>
      </c>
      <c r="K31" s="60">
        <v>3485382</v>
      </c>
      <c r="L31" s="60">
        <v>3444035</v>
      </c>
      <c r="M31" s="60">
        <v>2327640</v>
      </c>
      <c r="N31" s="60">
        <v>9257057</v>
      </c>
      <c r="O31" s="60">
        <v>2094235</v>
      </c>
      <c r="P31" s="60">
        <v>2504569</v>
      </c>
      <c r="Q31" s="60">
        <v>5735580</v>
      </c>
      <c r="R31" s="60">
        <v>10334384</v>
      </c>
      <c r="S31" s="60">
        <v>11528203</v>
      </c>
      <c r="T31" s="60">
        <v>8514257</v>
      </c>
      <c r="U31" s="60">
        <v>21809402</v>
      </c>
      <c r="V31" s="60">
        <v>41851862</v>
      </c>
      <c r="W31" s="60">
        <v>68887187</v>
      </c>
      <c r="X31" s="60">
        <v>35278907</v>
      </c>
      <c r="Y31" s="60">
        <v>33608280</v>
      </c>
      <c r="Z31" s="140">
        <v>95.26</v>
      </c>
      <c r="AA31" s="155">
        <v>200687574</v>
      </c>
    </row>
    <row r="32" spans="1:27" ht="13.5">
      <c r="A32" s="183" t="s">
        <v>121</v>
      </c>
      <c r="B32" s="182"/>
      <c r="C32" s="155">
        <v>235160510</v>
      </c>
      <c r="D32" s="155">
        <v>0</v>
      </c>
      <c r="E32" s="156">
        <v>145058426</v>
      </c>
      <c r="F32" s="60">
        <v>149245795</v>
      </c>
      <c r="G32" s="60">
        <v>-3798887</v>
      </c>
      <c r="H32" s="60">
        <v>2271339</v>
      </c>
      <c r="I32" s="60">
        <v>2323657</v>
      </c>
      <c r="J32" s="60">
        <v>796109</v>
      </c>
      <c r="K32" s="60">
        <v>18221611</v>
      </c>
      <c r="L32" s="60">
        <v>31276349</v>
      </c>
      <c r="M32" s="60">
        <v>52950920</v>
      </c>
      <c r="N32" s="60">
        <v>102448880</v>
      </c>
      <c r="O32" s="60">
        <v>3831232</v>
      </c>
      <c r="P32" s="60">
        <v>28313697</v>
      </c>
      <c r="Q32" s="60">
        <v>25018216</v>
      </c>
      <c r="R32" s="60">
        <v>57163145</v>
      </c>
      <c r="S32" s="60">
        <v>8537050</v>
      </c>
      <c r="T32" s="60">
        <v>12312041</v>
      </c>
      <c r="U32" s="60">
        <v>11679255</v>
      </c>
      <c r="V32" s="60">
        <v>32528346</v>
      </c>
      <c r="W32" s="60">
        <v>192936480</v>
      </c>
      <c r="X32" s="60">
        <v>145058426</v>
      </c>
      <c r="Y32" s="60">
        <v>47878054</v>
      </c>
      <c r="Z32" s="140">
        <v>33.01</v>
      </c>
      <c r="AA32" s="155">
        <v>149245795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845314063</v>
      </c>
      <c r="D34" s="155">
        <v>0</v>
      </c>
      <c r="E34" s="156">
        <v>696706634</v>
      </c>
      <c r="F34" s="60">
        <v>1760443595</v>
      </c>
      <c r="G34" s="60">
        <v>36884035</v>
      </c>
      <c r="H34" s="60">
        <v>55809825</v>
      </c>
      <c r="I34" s="60">
        <v>59715079</v>
      </c>
      <c r="J34" s="60">
        <v>152408939</v>
      </c>
      <c r="K34" s="60">
        <v>64006366</v>
      </c>
      <c r="L34" s="60">
        <v>80943153</v>
      </c>
      <c r="M34" s="60">
        <v>68167545</v>
      </c>
      <c r="N34" s="60">
        <v>213117064</v>
      </c>
      <c r="O34" s="60">
        <v>55573681</v>
      </c>
      <c r="P34" s="60">
        <v>106313545</v>
      </c>
      <c r="Q34" s="60">
        <v>79434673</v>
      </c>
      <c r="R34" s="60">
        <v>241321899</v>
      </c>
      <c r="S34" s="60">
        <v>86859301</v>
      </c>
      <c r="T34" s="60">
        <v>80081152</v>
      </c>
      <c r="U34" s="60">
        <v>209604693</v>
      </c>
      <c r="V34" s="60">
        <v>376545146</v>
      </c>
      <c r="W34" s="60">
        <v>983393048</v>
      </c>
      <c r="X34" s="60">
        <v>696706633</v>
      </c>
      <c r="Y34" s="60">
        <v>286686415</v>
      </c>
      <c r="Z34" s="140">
        <v>41.15</v>
      </c>
      <c r="AA34" s="155">
        <v>1760443595</v>
      </c>
    </row>
    <row r="35" spans="1:27" ht="13.5">
      <c r="A35" s="181" t="s">
        <v>122</v>
      </c>
      <c r="B35" s="185"/>
      <c r="C35" s="155">
        <v>11575486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5548599952</v>
      </c>
      <c r="D36" s="188">
        <f>SUM(D25:D35)</f>
        <v>0</v>
      </c>
      <c r="E36" s="189">
        <f t="shared" si="1"/>
        <v>5222358552</v>
      </c>
      <c r="F36" s="190">
        <f t="shared" si="1"/>
        <v>5442623522</v>
      </c>
      <c r="G36" s="190">
        <f t="shared" si="1"/>
        <v>110645470</v>
      </c>
      <c r="H36" s="190">
        <f t="shared" si="1"/>
        <v>392465125</v>
      </c>
      <c r="I36" s="190">
        <f t="shared" si="1"/>
        <v>390548638</v>
      </c>
      <c r="J36" s="190">
        <f t="shared" si="1"/>
        <v>893659233</v>
      </c>
      <c r="K36" s="190">
        <f t="shared" si="1"/>
        <v>442846784</v>
      </c>
      <c r="L36" s="190">
        <f t="shared" si="1"/>
        <v>369116305</v>
      </c>
      <c r="M36" s="190">
        <f t="shared" si="1"/>
        <v>374025218</v>
      </c>
      <c r="N36" s="190">
        <f t="shared" si="1"/>
        <v>1185988307</v>
      </c>
      <c r="O36" s="190">
        <f t="shared" si="1"/>
        <v>292424945</v>
      </c>
      <c r="P36" s="190">
        <f t="shared" si="1"/>
        <v>611669229</v>
      </c>
      <c r="Q36" s="190">
        <f t="shared" si="1"/>
        <v>400216927</v>
      </c>
      <c r="R36" s="190">
        <f t="shared" si="1"/>
        <v>1304311101</v>
      </c>
      <c r="S36" s="190">
        <f t="shared" si="1"/>
        <v>289317221</v>
      </c>
      <c r="T36" s="190">
        <f t="shared" si="1"/>
        <v>401241792</v>
      </c>
      <c r="U36" s="190">
        <f t="shared" si="1"/>
        <v>293748687</v>
      </c>
      <c r="V36" s="190">
        <f t="shared" si="1"/>
        <v>984307700</v>
      </c>
      <c r="W36" s="190">
        <f t="shared" si="1"/>
        <v>4368266341</v>
      </c>
      <c r="X36" s="190">
        <f t="shared" si="1"/>
        <v>5222358540</v>
      </c>
      <c r="Y36" s="190">
        <f t="shared" si="1"/>
        <v>-854092199</v>
      </c>
      <c r="Z36" s="191">
        <f>+IF(X36&lt;&gt;0,+(Y36/X36)*100,0)</f>
        <v>-16.35453009321723</v>
      </c>
      <c r="AA36" s="188">
        <f>SUM(AA25:AA35)</f>
        <v>5442623522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-696496703</v>
      </c>
      <c r="D38" s="199">
        <f>+D22-D36</f>
        <v>0</v>
      </c>
      <c r="E38" s="200">
        <f t="shared" si="2"/>
        <v>132294399</v>
      </c>
      <c r="F38" s="106">
        <f t="shared" si="2"/>
        <v>-178829668</v>
      </c>
      <c r="G38" s="106">
        <f t="shared" si="2"/>
        <v>504811116</v>
      </c>
      <c r="H38" s="106">
        <f t="shared" si="2"/>
        <v>283985751</v>
      </c>
      <c r="I38" s="106">
        <f t="shared" si="2"/>
        <v>-201148016</v>
      </c>
      <c r="J38" s="106">
        <f t="shared" si="2"/>
        <v>587648851</v>
      </c>
      <c r="K38" s="106">
        <f t="shared" si="2"/>
        <v>-251174698</v>
      </c>
      <c r="L38" s="106">
        <f t="shared" si="2"/>
        <v>167772552</v>
      </c>
      <c r="M38" s="106">
        <f t="shared" si="2"/>
        <v>-33926900</v>
      </c>
      <c r="N38" s="106">
        <f t="shared" si="2"/>
        <v>-117329046</v>
      </c>
      <c r="O38" s="106">
        <f t="shared" si="2"/>
        <v>48438348</v>
      </c>
      <c r="P38" s="106">
        <f t="shared" si="2"/>
        <v>-115275579</v>
      </c>
      <c r="Q38" s="106">
        <f t="shared" si="2"/>
        <v>64817505</v>
      </c>
      <c r="R38" s="106">
        <f t="shared" si="2"/>
        <v>-2019726</v>
      </c>
      <c r="S38" s="106">
        <f t="shared" si="2"/>
        <v>76986745</v>
      </c>
      <c r="T38" s="106">
        <f t="shared" si="2"/>
        <v>-113491402</v>
      </c>
      <c r="U38" s="106">
        <f t="shared" si="2"/>
        <v>137429638</v>
      </c>
      <c r="V38" s="106">
        <f t="shared" si="2"/>
        <v>100924981</v>
      </c>
      <c r="W38" s="106">
        <f t="shared" si="2"/>
        <v>569225060</v>
      </c>
      <c r="X38" s="106">
        <f>IF(F22=F36,0,X22-X36)</f>
        <v>132294411</v>
      </c>
      <c r="Y38" s="106">
        <f t="shared" si="2"/>
        <v>436930649</v>
      </c>
      <c r="Z38" s="201">
        <f>+IF(X38&lt;&gt;0,+(Y38/X38)*100,0)</f>
        <v>330.2714345203895</v>
      </c>
      <c r="AA38" s="199">
        <f>+AA22-AA36</f>
        <v>-178829668</v>
      </c>
    </row>
    <row r="39" spans="1:27" ht="13.5">
      <c r="A39" s="181" t="s">
        <v>46</v>
      </c>
      <c r="B39" s="185"/>
      <c r="C39" s="155">
        <v>177253050</v>
      </c>
      <c r="D39" s="155">
        <v>0</v>
      </c>
      <c r="E39" s="156">
        <v>401586560</v>
      </c>
      <c r="F39" s="60">
        <v>246499369</v>
      </c>
      <c r="G39" s="60">
        <v>0</v>
      </c>
      <c r="H39" s="60">
        <v>3147874</v>
      </c>
      <c r="I39" s="60">
        <v>0</v>
      </c>
      <c r="J39" s="60">
        <v>3147874</v>
      </c>
      <c r="K39" s="60">
        <v>30729430</v>
      </c>
      <c r="L39" s="60">
        <v>20978366</v>
      </c>
      <c r="M39" s="60">
        <v>23124440</v>
      </c>
      <c r="N39" s="60">
        <v>74832236</v>
      </c>
      <c r="O39" s="60">
        <v>2718490</v>
      </c>
      <c r="P39" s="60">
        <v>4691537</v>
      </c>
      <c r="Q39" s="60">
        <v>15141472</v>
      </c>
      <c r="R39" s="60">
        <v>22551499</v>
      </c>
      <c r="S39" s="60">
        <v>11864816</v>
      </c>
      <c r="T39" s="60">
        <v>30352524</v>
      </c>
      <c r="U39" s="60">
        <v>67384904</v>
      </c>
      <c r="V39" s="60">
        <v>109602244</v>
      </c>
      <c r="W39" s="60">
        <v>210133853</v>
      </c>
      <c r="X39" s="60">
        <v>401586558</v>
      </c>
      <c r="Y39" s="60">
        <v>-191452705</v>
      </c>
      <c r="Z39" s="140">
        <v>-47.67</v>
      </c>
      <c r="AA39" s="155">
        <v>246499369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-519243653</v>
      </c>
      <c r="D42" s="206">
        <f>SUM(D38:D41)</f>
        <v>0</v>
      </c>
      <c r="E42" s="207">
        <f t="shared" si="3"/>
        <v>533880959</v>
      </c>
      <c r="F42" s="88">
        <f t="shared" si="3"/>
        <v>67669701</v>
      </c>
      <c r="G42" s="88">
        <f t="shared" si="3"/>
        <v>504811116</v>
      </c>
      <c r="H42" s="88">
        <f t="shared" si="3"/>
        <v>287133625</v>
      </c>
      <c r="I42" s="88">
        <f t="shared" si="3"/>
        <v>-201148016</v>
      </c>
      <c r="J42" s="88">
        <f t="shared" si="3"/>
        <v>590796725</v>
      </c>
      <c r="K42" s="88">
        <f t="shared" si="3"/>
        <v>-220445268</v>
      </c>
      <c r="L42" s="88">
        <f t="shared" si="3"/>
        <v>188750918</v>
      </c>
      <c r="M42" s="88">
        <f t="shared" si="3"/>
        <v>-10802460</v>
      </c>
      <c r="N42" s="88">
        <f t="shared" si="3"/>
        <v>-42496810</v>
      </c>
      <c r="O42" s="88">
        <f t="shared" si="3"/>
        <v>51156838</v>
      </c>
      <c r="P42" s="88">
        <f t="shared" si="3"/>
        <v>-110584042</v>
      </c>
      <c r="Q42" s="88">
        <f t="shared" si="3"/>
        <v>79958977</v>
      </c>
      <c r="R42" s="88">
        <f t="shared" si="3"/>
        <v>20531773</v>
      </c>
      <c r="S42" s="88">
        <f t="shared" si="3"/>
        <v>88851561</v>
      </c>
      <c r="T42" s="88">
        <f t="shared" si="3"/>
        <v>-83138878</v>
      </c>
      <c r="U42" s="88">
        <f t="shared" si="3"/>
        <v>204814542</v>
      </c>
      <c r="V42" s="88">
        <f t="shared" si="3"/>
        <v>210527225</v>
      </c>
      <c r="W42" s="88">
        <f t="shared" si="3"/>
        <v>779358913</v>
      </c>
      <c r="X42" s="88">
        <f t="shared" si="3"/>
        <v>533880969</v>
      </c>
      <c r="Y42" s="88">
        <f t="shared" si="3"/>
        <v>245477944</v>
      </c>
      <c r="Z42" s="208">
        <f>+IF(X42&lt;&gt;0,+(Y42/X42)*100,0)</f>
        <v>45.97990156116615</v>
      </c>
      <c r="AA42" s="206">
        <f>SUM(AA38:AA41)</f>
        <v>67669701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-519243653</v>
      </c>
      <c r="D44" s="210">
        <f>+D42-D43</f>
        <v>0</v>
      </c>
      <c r="E44" s="211">
        <f t="shared" si="4"/>
        <v>533880959</v>
      </c>
      <c r="F44" s="77">
        <f t="shared" si="4"/>
        <v>67669701</v>
      </c>
      <c r="G44" s="77">
        <f t="shared" si="4"/>
        <v>504811116</v>
      </c>
      <c r="H44" s="77">
        <f t="shared" si="4"/>
        <v>287133625</v>
      </c>
      <c r="I44" s="77">
        <f t="shared" si="4"/>
        <v>-201148016</v>
      </c>
      <c r="J44" s="77">
        <f t="shared" si="4"/>
        <v>590796725</v>
      </c>
      <c r="K44" s="77">
        <f t="shared" si="4"/>
        <v>-220445268</v>
      </c>
      <c r="L44" s="77">
        <f t="shared" si="4"/>
        <v>188750918</v>
      </c>
      <c r="M44" s="77">
        <f t="shared" si="4"/>
        <v>-10802460</v>
      </c>
      <c r="N44" s="77">
        <f t="shared" si="4"/>
        <v>-42496810</v>
      </c>
      <c r="O44" s="77">
        <f t="shared" si="4"/>
        <v>51156838</v>
      </c>
      <c r="P44" s="77">
        <f t="shared" si="4"/>
        <v>-110584042</v>
      </c>
      <c r="Q44" s="77">
        <f t="shared" si="4"/>
        <v>79958977</v>
      </c>
      <c r="R44" s="77">
        <f t="shared" si="4"/>
        <v>20531773</v>
      </c>
      <c r="S44" s="77">
        <f t="shared" si="4"/>
        <v>88851561</v>
      </c>
      <c r="T44" s="77">
        <f t="shared" si="4"/>
        <v>-83138878</v>
      </c>
      <c r="U44" s="77">
        <f t="shared" si="4"/>
        <v>204814542</v>
      </c>
      <c r="V44" s="77">
        <f t="shared" si="4"/>
        <v>210527225</v>
      </c>
      <c r="W44" s="77">
        <f t="shared" si="4"/>
        <v>779358913</v>
      </c>
      <c r="X44" s="77">
        <f t="shared" si="4"/>
        <v>533880969</v>
      </c>
      <c r="Y44" s="77">
        <f t="shared" si="4"/>
        <v>245477944</v>
      </c>
      <c r="Z44" s="212">
        <f>+IF(X44&lt;&gt;0,+(Y44/X44)*100,0)</f>
        <v>45.97990156116615</v>
      </c>
      <c r="AA44" s="210">
        <f>+AA42-AA43</f>
        <v>67669701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-519243653</v>
      </c>
      <c r="D46" s="206">
        <f>SUM(D44:D45)</f>
        <v>0</v>
      </c>
      <c r="E46" s="207">
        <f t="shared" si="5"/>
        <v>533880959</v>
      </c>
      <c r="F46" s="88">
        <f t="shared" si="5"/>
        <v>67669701</v>
      </c>
      <c r="G46" s="88">
        <f t="shared" si="5"/>
        <v>504811116</v>
      </c>
      <c r="H46" s="88">
        <f t="shared" si="5"/>
        <v>287133625</v>
      </c>
      <c r="I46" s="88">
        <f t="shared" si="5"/>
        <v>-201148016</v>
      </c>
      <c r="J46" s="88">
        <f t="shared" si="5"/>
        <v>590796725</v>
      </c>
      <c r="K46" s="88">
        <f t="shared" si="5"/>
        <v>-220445268</v>
      </c>
      <c r="L46" s="88">
        <f t="shared" si="5"/>
        <v>188750918</v>
      </c>
      <c r="M46" s="88">
        <f t="shared" si="5"/>
        <v>-10802460</v>
      </c>
      <c r="N46" s="88">
        <f t="shared" si="5"/>
        <v>-42496810</v>
      </c>
      <c r="O46" s="88">
        <f t="shared" si="5"/>
        <v>51156838</v>
      </c>
      <c r="P46" s="88">
        <f t="shared" si="5"/>
        <v>-110584042</v>
      </c>
      <c r="Q46" s="88">
        <f t="shared" si="5"/>
        <v>79958977</v>
      </c>
      <c r="R46" s="88">
        <f t="shared" si="5"/>
        <v>20531773</v>
      </c>
      <c r="S46" s="88">
        <f t="shared" si="5"/>
        <v>88851561</v>
      </c>
      <c r="T46" s="88">
        <f t="shared" si="5"/>
        <v>-83138878</v>
      </c>
      <c r="U46" s="88">
        <f t="shared" si="5"/>
        <v>204814542</v>
      </c>
      <c r="V46" s="88">
        <f t="shared" si="5"/>
        <v>210527225</v>
      </c>
      <c r="W46" s="88">
        <f t="shared" si="5"/>
        <v>779358913</v>
      </c>
      <c r="X46" s="88">
        <f t="shared" si="5"/>
        <v>533880969</v>
      </c>
      <c r="Y46" s="88">
        <f t="shared" si="5"/>
        <v>245477944</v>
      </c>
      <c r="Z46" s="208">
        <f>+IF(X46&lt;&gt;0,+(Y46/X46)*100,0)</f>
        <v>45.97990156116615</v>
      </c>
      <c r="AA46" s="206">
        <f>SUM(AA44:AA45)</f>
        <v>67669701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-519243653</v>
      </c>
      <c r="D48" s="217">
        <f>SUM(D46:D47)</f>
        <v>0</v>
      </c>
      <c r="E48" s="218">
        <f t="shared" si="6"/>
        <v>533880959</v>
      </c>
      <c r="F48" s="219">
        <f t="shared" si="6"/>
        <v>67669701</v>
      </c>
      <c r="G48" s="219">
        <f t="shared" si="6"/>
        <v>504811116</v>
      </c>
      <c r="H48" s="220">
        <f t="shared" si="6"/>
        <v>287133625</v>
      </c>
      <c r="I48" s="220">
        <f t="shared" si="6"/>
        <v>-201148016</v>
      </c>
      <c r="J48" s="220">
        <f t="shared" si="6"/>
        <v>590796725</v>
      </c>
      <c r="K48" s="220">
        <f t="shared" si="6"/>
        <v>-220445268</v>
      </c>
      <c r="L48" s="220">
        <f t="shared" si="6"/>
        <v>188750918</v>
      </c>
      <c r="M48" s="219">
        <f t="shared" si="6"/>
        <v>-10802460</v>
      </c>
      <c r="N48" s="219">
        <f t="shared" si="6"/>
        <v>-42496810</v>
      </c>
      <c r="O48" s="220">
        <f t="shared" si="6"/>
        <v>51156838</v>
      </c>
      <c r="P48" s="220">
        <f t="shared" si="6"/>
        <v>-110584042</v>
      </c>
      <c r="Q48" s="220">
        <f t="shared" si="6"/>
        <v>79958977</v>
      </c>
      <c r="R48" s="220">
        <f t="shared" si="6"/>
        <v>20531773</v>
      </c>
      <c r="S48" s="220">
        <f t="shared" si="6"/>
        <v>88851561</v>
      </c>
      <c r="T48" s="219">
        <f t="shared" si="6"/>
        <v>-83138878</v>
      </c>
      <c r="U48" s="219">
        <f t="shared" si="6"/>
        <v>204814542</v>
      </c>
      <c r="V48" s="220">
        <f t="shared" si="6"/>
        <v>210527225</v>
      </c>
      <c r="W48" s="220">
        <f t="shared" si="6"/>
        <v>779358913</v>
      </c>
      <c r="X48" s="220">
        <f t="shared" si="6"/>
        <v>533880969</v>
      </c>
      <c r="Y48" s="220">
        <f t="shared" si="6"/>
        <v>245477944</v>
      </c>
      <c r="Z48" s="221">
        <f>+IF(X48&lt;&gt;0,+(Y48/X48)*100,0)</f>
        <v>45.97990156116615</v>
      </c>
      <c r="AA48" s="222">
        <f>SUM(AA46:AA47)</f>
        <v>67669701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3896712</v>
      </c>
      <c r="D5" s="153">
        <f>SUM(D6:D8)</f>
        <v>0</v>
      </c>
      <c r="E5" s="154">
        <f t="shared" si="0"/>
        <v>8500000</v>
      </c>
      <c r="F5" s="100">
        <f t="shared" si="0"/>
        <v>8500000</v>
      </c>
      <c r="G5" s="100">
        <f t="shared" si="0"/>
        <v>417</v>
      </c>
      <c r="H5" s="100">
        <f t="shared" si="0"/>
        <v>0</v>
      </c>
      <c r="I5" s="100">
        <f t="shared" si="0"/>
        <v>33625</v>
      </c>
      <c r="J5" s="100">
        <f t="shared" si="0"/>
        <v>34042</v>
      </c>
      <c r="K5" s="100">
        <f t="shared" si="0"/>
        <v>38374</v>
      </c>
      <c r="L5" s="100">
        <f t="shared" si="0"/>
        <v>270363</v>
      </c>
      <c r="M5" s="100">
        <f t="shared" si="0"/>
        <v>494195</v>
      </c>
      <c r="N5" s="100">
        <f t="shared" si="0"/>
        <v>802932</v>
      </c>
      <c r="O5" s="100">
        <f t="shared" si="0"/>
        <v>0</v>
      </c>
      <c r="P5" s="100">
        <f t="shared" si="0"/>
        <v>24691</v>
      </c>
      <c r="Q5" s="100">
        <f t="shared" si="0"/>
        <v>29378</v>
      </c>
      <c r="R5" s="100">
        <f t="shared" si="0"/>
        <v>54069</v>
      </c>
      <c r="S5" s="100">
        <f t="shared" si="0"/>
        <v>0</v>
      </c>
      <c r="T5" s="100">
        <f t="shared" si="0"/>
        <v>340817</v>
      </c>
      <c r="U5" s="100">
        <f t="shared" si="0"/>
        <v>4978044</v>
      </c>
      <c r="V5" s="100">
        <f t="shared" si="0"/>
        <v>5318861</v>
      </c>
      <c r="W5" s="100">
        <f t="shared" si="0"/>
        <v>6209904</v>
      </c>
      <c r="X5" s="100">
        <f t="shared" si="0"/>
        <v>8500000</v>
      </c>
      <c r="Y5" s="100">
        <f t="shared" si="0"/>
        <v>-2290096</v>
      </c>
      <c r="Z5" s="137">
        <f>+IF(X5&lt;&gt;0,+(Y5/X5)*100,0)</f>
        <v>-26.94230588235294</v>
      </c>
      <c r="AA5" s="153">
        <f>SUM(AA6:AA8)</f>
        <v>8500000</v>
      </c>
    </row>
    <row r="6" spans="1:27" ht="13.5">
      <c r="A6" s="138" t="s">
        <v>75</v>
      </c>
      <c r="B6" s="136"/>
      <c r="C6" s="155"/>
      <c r="D6" s="155"/>
      <c r="E6" s="156"/>
      <c r="F6" s="60">
        <v>5000000</v>
      </c>
      <c r="G6" s="60"/>
      <c r="H6" s="60"/>
      <c r="I6" s="60">
        <v>19995</v>
      </c>
      <c r="J6" s="60">
        <v>19995</v>
      </c>
      <c r="K6" s="60"/>
      <c r="L6" s="60">
        <v>13860</v>
      </c>
      <c r="M6" s="60">
        <v>275005</v>
      </c>
      <c r="N6" s="60">
        <v>288865</v>
      </c>
      <c r="O6" s="60"/>
      <c r="P6" s="60"/>
      <c r="Q6" s="60"/>
      <c r="R6" s="60"/>
      <c r="S6" s="60"/>
      <c r="T6" s="60">
        <v>328645</v>
      </c>
      <c r="U6" s="60">
        <v>3593447</v>
      </c>
      <c r="V6" s="60">
        <v>3922092</v>
      </c>
      <c r="W6" s="60">
        <v>4230952</v>
      </c>
      <c r="X6" s="60"/>
      <c r="Y6" s="60">
        <v>4230952</v>
      </c>
      <c r="Z6" s="140"/>
      <c r="AA6" s="62">
        <v>5000000</v>
      </c>
    </row>
    <row r="7" spans="1:27" ht="13.5">
      <c r="A7" s="138" t="s">
        <v>76</v>
      </c>
      <c r="B7" s="136"/>
      <c r="C7" s="157">
        <v>3803303</v>
      </c>
      <c r="D7" s="157"/>
      <c r="E7" s="158">
        <v>8500000</v>
      </c>
      <c r="F7" s="159">
        <v>3500000</v>
      </c>
      <c r="G7" s="159">
        <v>417</v>
      </c>
      <c r="H7" s="159"/>
      <c r="I7" s="159">
        <v>13630</v>
      </c>
      <c r="J7" s="159">
        <v>14047</v>
      </c>
      <c r="K7" s="159">
        <v>38374</v>
      </c>
      <c r="L7" s="159">
        <v>256503</v>
      </c>
      <c r="M7" s="159">
        <v>219190</v>
      </c>
      <c r="N7" s="159">
        <v>514067</v>
      </c>
      <c r="O7" s="159"/>
      <c r="P7" s="159">
        <v>24691</v>
      </c>
      <c r="Q7" s="159">
        <v>29378</v>
      </c>
      <c r="R7" s="159">
        <v>54069</v>
      </c>
      <c r="S7" s="159"/>
      <c r="T7" s="159">
        <v>12172</v>
      </c>
      <c r="U7" s="159">
        <v>1384597</v>
      </c>
      <c r="V7" s="159">
        <v>1396769</v>
      </c>
      <c r="W7" s="159">
        <v>1978952</v>
      </c>
      <c r="X7" s="159">
        <v>8500000</v>
      </c>
      <c r="Y7" s="159">
        <v>-6521048</v>
      </c>
      <c r="Z7" s="141">
        <v>-76.72</v>
      </c>
      <c r="AA7" s="225">
        <v>3500000</v>
      </c>
    </row>
    <row r="8" spans="1:27" ht="13.5">
      <c r="A8" s="138" t="s">
        <v>77</v>
      </c>
      <c r="B8" s="136"/>
      <c r="C8" s="155">
        <v>93409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71782110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71782109</v>
      </c>
      <c r="Y9" s="100">
        <f t="shared" si="1"/>
        <v>-71782109</v>
      </c>
      <c r="Z9" s="137">
        <f>+IF(X9&lt;&gt;0,+(Y9/X9)*100,0)</f>
        <v>-100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>
        <v>23553000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23553000</v>
      </c>
      <c r="Y10" s="60">
        <v>-23553000</v>
      </c>
      <c r="Z10" s="140">
        <v>-100</v>
      </c>
      <c r="AA10" s="62"/>
    </row>
    <row r="11" spans="1:27" ht="13.5">
      <c r="A11" s="138" t="s">
        <v>80</v>
      </c>
      <c r="B11" s="136"/>
      <c r="C11" s="155"/>
      <c r="D11" s="155"/>
      <c r="E11" s="156">
        <v>8522196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8522198</v>
      </c>
      <c r="Y11" s="60">
        <v>-8522198</v>
      </c>
      <c r="Z11" s="140">
        <v>-100</v>
      </c>
      <c r="AA11" s="62"/>
    </row>
    <row r="12" spans="1:27" ht="13.5">
      <c r="A12" s="138" t="s">
        <v>81</v>
      </c>
      <c r="B12" s="136"/>
      <c r="C12" s="155"/>
      <c r="D12" s="155"/>
      <c r="E12" s="156">
        <v>1339624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1339623</v>
      </c>
      <c r="Y12" s="60">
        <v>-1339623</v>
      </c>
      <c r="Z12" s="140">
        <v>-100</v>
      </c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38367290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38367288</v>
      </c>
      <c r="Y14" s="159">
        <v>-38367288</v>
      </c>
      <c r="Z14" s="141">
        <v>-100</v>
      </c>
      <c r="AA14" s="225"/>
    </row>
    <row r="15" spans="1:27" ht="13.5">
      <c r="A15" s="135" t="s">
        <v>84</v>
      </c>
      <c r="B15" s="142"/>
      <c r="C15" s="153">
        <f aca="true" t="shared" si="2" ref="C15:Y15">SUM(C16:C18)</f>
        <v>284097811</v>
      </c>
      <c r="D15" s="153">
        <f>SUM(D16:D18)</f>
        <v>0</v>
      </c>
      <c r="E15" s="154">
        <f t="shared" si="2"/>
        <v>130356587</v>
      </c>
      <c r="F15" s="100">
        <f t="shared" si="2"/>
        <v>327340772</v>
      </c>
      <c r="G15" s="100">
        <f t="shared" si="2"/>
        <v>1324848</v>
      </c>
      <c r="H15" s="100">
        <f t="shared" si="2"/>
        <v>12065345</v>
      </c>
      <c r="I15" s="100">
        <f t="shared" si="2"/>
        <v>41475306</v>
      </c>
      <c r="J15" s="100">
        <f t="shared" si="2"/>
        <v>54865499</v>
      </c>
      <c r="K15" s="100">
        <f t="shared" si="2"/>
        <v>11376734</v>
      </c>
      <c r="L15" s="100">
        <f t="shared" si="2"/>
        <v>10558622</v>
      </c>
      <c r="M15" s="100">
        <f t="shared" si="2"/>
        <v>27296791</v>
      </c>
      <c r="N15" s="100">
        <f t="shared" si="2"/>
        <v>49232147</v>
      </c>
      <c r="O15" s="100">
        <f t="shared" si="2"/>
        <v>2279814</v>
      </c>
      <c r="P15" s="100">
        <f t="shared" si="2"/>
        <v>3087107</v>
      </c>
      <c r="Q15" s="100">
        <f t="shared" si="2"/>
        <v>15493711</v>
      </c>
      <c r="R15" s="100">
        <f t="shared" si="2"/>
        <v>20860632</v>
      </c>
      <c r="S15" s="100">
        <f t="shared" si="2"/>
        <v>2279814</v>
      </c>
      <c r="T15" s="100">
        <f t="shared" si="2"/>
        <v>36813772</v>
      </c>
      <c r="U15" s="100">
        <f t="shared" si="2"/>
        <v>64862496</v>
      </c>
      <c r="V15" s="100">
        <f t="shared" si="2"/>
        <v>103956082</v>
      </c>
      <c r="W15" s="100">
        <f t="shared" si="2"/>
        <v>228914360</v>
      </c>
      <c r="X15" s="100">
        <f t="shared" si="2"/>
        <v>130356587</v>
      </c>
      <c r="Y15" s="100">
        <f t="shared" si="2"/>
        <v>98557773</v>
      </c>
      <c r="Z15" s="137">
        <f>+IF(X15&lt;&gt;0,+(Y15/X15)*100,0)</f>
        <v>75.60628524280096</v>
      </c>
      <c r="AA15" s="102">
        <f>SUM(AA16:AA18)</f>
        <v>327340772</v>
      </c>
    </row>
    <row r="16" spans="1:27" ht="13.5">
      <c r="A16" s="138" t="s">
        <v>85</v>
      </c>
      <c r="B16" s="136"/>
      <c r="C16" s="155">
        <v>284097811</v>
      </c>
      <c r="D16" s="155"/>
      <c r="E16" s="156">
        <v>11500000</v>
      </c>
      <c r="F16" s="60">
        <v>327340772</v>
      </c>
      <c r="G16" s="60">
        <v>1324848</v>
      </c>
      <c r="H16" s="60">
        <v>12065345</v>
      </c>
      <c r="I16" s="60">
        <v>41475306</v>
      </c>
      <c r="J16" s="60">
        <v>54865499</v>
      </c>
      <c r="K16" s="60">
        <v>11376734</v>
      </c>
      <c r="L16" s="60">
        <v>10558622</v>
      </c>
      <c r="M16" s="60">
        <v>27296791</v>
      </c>
      <c r="N16" s="60">
        <v>49232147</v>
      </c>
      <c r="O16" s="60">
        <v>2279814</v>
      </c>
      <c r="P16" s="60">
        <v>3087107</v>
      </c>
      <c r="Q16" s="60">
        <v>15493711</v>
      </c>
      <c r="R16" s="60">
        <v>20860632</v>
      </c>
      <c r="S16" s="60">
        <v>2279814</v>
      </c>
      <c r="T16" s="60">
        <v>36813772</v>
      </c>
      <c r="U16" s="60">
        <v>64862496</v>
      </c>
      <c r="V16" s="60">
        <v>103956082</v>
      </c>
      <c r="W16" s="60">
        <v>228914360</v>
      </c>
      <c r="X16" s="60">
        <v>11500000</v>
      </c>
      <c r="Y16" s="60">
        <v>217414360</v>
      </c>
      <c r="Z16" s="140">
        <v>1890.56</v>
      </c>
      <c r="AA16" s="62">
        <v>327340772</v>
      </c>
    </row>
    <row r="17" spans="1:27" ht="13.5">
      <c r="A17" s="138" t="s">
        <v>86</v>
      </c>
      <c r="B17" s="136"/>
      <c r="C17" s="155"/>
      <c r="D17" s="155"/>
      <c r="E17" s="156">
        <v>118856587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118856587</v>
      </c>
      <c r="Y17" s="60">
        <v>-118856587</v>
      </c>
      <c r="Z17" s="140">
        <v>-100</v>
      </c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323242263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323242262</v>
      </c>
      <c r="Y19" s="100">
        <f t="shared" si="3"/>
        <v>-323242262</v>
      </c>
      <c r="Z19" s="137">
        <f>+IF(X19&lt;&gt;0,+(Y19/X19)*100,0)</f>
        <v>-100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>
        <v>74450000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74450000</v>
      </c>
      <c r="Y20" s="60">
        <v>-74450000</v>
      </c>
      <c r="Z20" s="140">
        <v>-100</v>
      </c>
      <c r="AA20" s="62"/>
    </row>
    <row r="21" spans="1:27" ht="13.5">
      <c r="A21" s="138" t="s">
        <v>90</v>
      </c>
      <c r="B21" s="136"/>
      <c r="C21" s="155"/>
      <c r="D21" s="155"/>
      <c r="E21" s="156">
        <v>49905608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49905607</v>
      </c>
      <c r="Y21" s="60">
        <v>-49905607</v>
      </c>
      <c r="Z21" s="140">
        <v>-100</v>
      </c>
      <c r="AA21" s="62"/>
    </row>
    <row r="22" spans="1:27" ht="13.5">
      <c r="A22" s="138" t="s">
        <v>91</v>
      </c>
      <c r="B22" s="136"/>
      <c r="C22" s="157"/>
      <c r="D22" s="157"/>
      <c r="E22" s="158">
        <v>191000000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191000000</v>
      </c>
      <c r="Y22" s="159">
        <v>-191000000</v>
      </c>
      <c r="Z22" s="141">
        <v>-100</v>
      </c>
      <c r="AA22" s="225"/>
    </row>
    <row r="23" spans="1:27" ht="13.5">
      <c r="A23" s="138" t="s">
        <v>92</v>
      </c>
      <c r="B23" s="136"/>
      <c r="C23" s="155"/>
      <c r="D23" s="155"/>
      <c r="E23" s="156">
        <v>7886655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7886655</v>
      </c>
      <c r="Y23" s="60">
        <v>-7886655</v>
      </c>
      <c r="Z23" s="140">
        <v>-100</v>
      </c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287994523</v>
      </c>
      <c r="D25" s="217">
        <f>+D5+D9+D15+D19+D24</f>
        <v>0</v>
      </c>
      <c r="E25" s="230">
        <f t="shared" si="4"/>
        <v>533880960</v>
      </c>
      <c r="F25" s="219">
        <f t="shared" si="4"/>
        <v>335840772</v>
      </c>
      <c r="G25" s="219">
        <f t="shared" si="4"/>
        <v>1325265</v>
      </c>
      <c r="H25" s="219">
        <f t="shared" si="4"/>
        <v>12065345</v>
      </c>
      <c r="I25" s="219">
        <f t="shared" si="4"/>
        <v>41508931</v>
      </c>
      <c r="J25" s="219">
        <f t="shared" si="4"/>
        <v>54899541</v>
      </c>
      <c r="K25" s="219">
        <f t="shared" si="4"/>
        <v>11415108</v>
      </c>
      <c r="L25" s="219">
        <f t="shared" si="4"/>
        <v>10828985</v>
      </c>
      <c r="M25" s="219">
        <f t="shared" si="4"/>
        <v>27790986</v>
      </c>
      <c r="N25" s="219">
        <f t="shared" si="4"/>
        <v>50035079</v>
      </c>
      <c r="O25" s="219">
        <f t="shared" si="4"/>
        <v>2279814</v>
      </c>
      <c r="P25" s="219">
        <f t="shared" si="4"/>
        <v>3111798</v>
      </c>
      <c r="Q25" s="219">
        <f t="shared" si="4"/>
        <v>15523089</v>
      </c>
      <c r="R25" s="219">
        <f t="shared" si="4"/>
        <v>20914701</v>
      </c>
      <c r="S25" s="219">
        <f t="shared" si="4"/>
        <v>2279814</v>
      </c>
      <c r="T25" s="219">
        <f t="shared" si="4"/>
        <v>37154589</v>
      </c>
      <c r="U25" s="219">
        <f t="shared" si="4"/>
        <v>69840540</v>
      </c>
      <c r="V25" s="219">
        <f t="shared" si="4"/>
        <v>109274943</v>
      </c>
      <c r="W25" s="219">
        <f t="shared" si="4"/>
        <v>235124264</v>
      </c>
      <c r="X25" s="219">
        <f t="shared" si="4"/>
        <v>533880958</v>
      </c>
      <c r="Y25" s="219">
        <f t="shared" si="4"/>
        <v>-298756694</v>
      </c>
      <c r="Z25" s="231">
        <f>+IF(X25&lt;&gt;0,+(Y25/X25)*100,0)</f>
        <v>-55.95942120115848</v>
      </c>
      <c r="AA25" s="232">
        <f>+AA5+AA9+AA15+AA19+AA24</f>
        <v>335840772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155795867</v>
      </c>
      <c r="D28" s="155"/>
      <c r="E28" s="156">
        <v>350916000</v>
      </c>
      <c r="F28" s="60">
        <v>223310001</v>
      </c>
      <c r="G28" s="60">
        <v>1324848</v>
      </c>
      <c r="H28" s="60">
        <v>9599321</v>
      </c>
      <c r="I28" s="60">
        <v>20085925</v>
      </c>
      <c r="J28" s="60">
        <v>31010094</v>
      </c>
      <c r="K28" s="60">
        <v>8670376</v>
      </c>
      <c r="L28" s="60">
        <v>7050167</v>
      </c>
      <c r="M28" s="60">
        <v>16742684</v>
      </c>
      <c r="N28" s="60">
        <v>32463227</v>
      </c>
      <c r="O28" s="60">
        <v>2279815</v>
      </c>
      <c r="P28" s="60">
        <v>1660821</v>
      </c>
      <c r="Q28" s="60">
        <v>10576246</v>
      </c>
      <c r="R28" s="60">
        <v>14516882</v>
      </c>
      <c r="S28" s="60">
        <v>2279815</v>
      </c>
      <c r="T28" s="60">
        <v>26155704</v>
      </c>
      <c r="U28" s="60">
        <v>47080208</v>
      </c>
      <c r="V28" s="60">
        <v>75515727</v>
      </c>
      <c r="W28" s="60">
        <v>153505930</v>
      </c>
      <c r="X28" s="60">
        <v>350915600</v>
      </c>
      <c r="Y28" s="60">
        <v>-197409670</v>
      </c>
      <c r="Z28" s="140">
        <v>-56.26</v>
      </c>
      <c r="AA28" s="155">
        <v>223310001</v>
      </c>
    </row>
    <row r="29" spans="1:27" ht="13.5">
      <c r="A29" s="234" t="s">
        <v>134</v>
      </c>
      <c r="B29" s="136"/>
      <c r="C29" s="155">
        <v>16019314</v>
      </c>
      <c r="D29" s="155"/>
      <c r="E29" s="156">
        <v>43670960</v>
      </c>
      <c r="F29" s="60">
        <v>53144956</v>
      </c>
      <c r="G29" s="60"/>
      <c r="H29" s="60">
        <v>2466023</v>
      </c>
      <c r="I29" s="60">
        <v>4037204</v>
      </c>
      <c r="J29" s="60">
        <v>6503227</v>
      </c>
      <c r="K29" s="60">
        <v>2189428</v>
      </c>
      <c r="L29" s="60"/>
      <c r="M29" s="60">
        <v>5303654</v>
      </c>
      <c r="N29" s="60">
        <v>7493082</v>
      </c>
      <c r="O29" s="60"/>
      <c r="P29" s="60">
        <v>395503</v>
      </c>
      <c r="Q29" s="60">
        <v>4509497</v>
      </c>
      <c r="R29" s="60">
        <v>4905000</v>
      </c>
      <c r="S29" s="60"/>
      <c r="T29" s="60">
        <v>9238984</v>
      </c>
      <c r="U29" s="60">
        <v>12157140</v>
      </c>
      <c r="V29" s="60">
        <v>21396124</v>
      </c>
      <c r="W29" s="60">
        <v>40297433</v>
      </c>
      <c r="X29" s="60">
        <v>43670960</v>
      </c>
      <c r="Y29" s="60">
        <v>-3373527</v>
      </c>
      <c r="Z29" s="140">
        <v>-7.72</v>
      </c>
      <c r="AA29" s="62">
        <v>53144956</v>
      </c>
    </row>
    <row r="30" spans="1:27" ht="13.5">
      <c r="A30" s="234" t="s">
        <v>135</v>
      </c>
      <c r="B30" s="136"/>
      <c r="C30" s="157">
        <v>4062960</v>
      </c>
      <c r="D30" s="157"/>
      <c r="E30" s="158">
        <v>7000000</v>
      </c>
      <c r="F30" s="159">
        <v>4112960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>
        <v>25112</v>
      </c>
      <c r="Q30" s="159"/>
      <c r="R30" s="159">
        <v>25112</v>
      </c>
      <c r="S30" s="159"/>
      <c r="T30" s="159">
        <v>21519</v>
      </c>
      <c r="U30" s="159">
        <v>-3084</v>
      </c>
      <c r="V30" s="159">
        <v>18435</v>
      </c>
      <c r="W30" s="159">
        <v>43547</v>
      </c>
      <c r="X30" s="159">
        <v>7000000</v>
      </c>
      <c r="Y30" s="159">
        <v>-6956453</v>
      </c>
      <c r="Z30" s="141">
        <v>-99.38</v>
      </c>
      <c r="AA30" s="225">
        <v>4112960</v>
      </c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175878141</v>
      </c>
      <c r="D32" s="210">
        <f>SUM(D28:D31)</f>
        <v>0</v>
      </c>
      <c r="E32" s="211">
        <f t="shared" si="5"/>
        <v>401586960</v>
      </c>
      <c r="F32" s="77">
        <f t="shared" si="5"/>
        <v>280567917</v>
      </c>
      <c r="G32" s="77">
        <f t="shared" si="5"/>
        <v>1324848</v>
      </c>
      <c r="H32" s="77">
        <f t="shared" si="5"/>
        <v>12065344</v>
      </c>
      <c r="I32" s="77">
        <f t="shared" si="5"/>
        <v>24123129</v>
      </c>
      <c r="J32" s="77">
        <f t="shared" si="5"/>
        <v>37513321</v>
      </c>
      <c r="K32" s="77">
        <f t="shared" si="5"/>
        <v>10859804</v>
      </c>
      <c r="L32" s="77">
        <f t="shared" si="5"/>
        <v>7050167</v>
      </c>
      <c r="M32" s="77">
        <f t="shared" si="5"/>
        <v>22046338</v>
      </c>
      <c r="N32" s="77">
        <f t="shared" si="5"/>
        <v>39956309</v>
      </c>
      <c r="O32" s="77">
        <f t="shared" si="5"/>
        <v>2279815</v>
      </c>
      <c r="P32" s="77">
        <f t="shared" si="5"/>
        <v>2081436</v>
      </c>
      <c r="Q32" s="77">
        <f t="shared" si="5"/>
        <v>15085743</v>
      </c>
      <c r="R32" s="77">
        <f t="shared" si="5"/>
        <v>19446994</v>
      </c>
      <c r="S32" s="77">
        <f t="shared" si="5"/>
        <v>2279815</v>
      </c>
      <c r="T32" s="77">
        <f t="shared" si="5"/>
        <v>35416207</v>
      </c>
      <c r="U32" s="77">
        <f t="shared" si="5"/>
        <v>59234264</v>
      </c>
      <c r="V32" s="77">
        <f t="shared" si="5"/>
        <v>96930286</v>
      </c>
      <c r="W32" s="77">
        <f t="shared" si="5"/>
        <v>193846910</v>
      </c>
      <c r="X32" s="77">
        <f t="shared" si="5"/>
        <v>401586560</v>
      </c>
      <c r="Y32" s="77">
        <f t="shared" si="5"/>
        <v>-207739650</v>
      </c>
      <c r="Z32" s="212">
        <f>+IF(X32&lt;&gt;0,+(Y32/X32)*100,0)</f>
        <v>-51.729731692216</v>
      </c>
      <c r="AA32" s="79">
        <f>SUM(AA28:AA31)</f>
        <v>280567917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112116381</v>
      </c>
      <c r="D35" s="155"/>
      <c r="E35" s="156">
        <v>132294000</v>
      </c>
      <c r="F35" s="60">
        <v>55272855</v>
      </c>
      <c r="G35" s="60">
        <v>417</v>
      </c>
      <c r="H35" s="60"/>
      <c r="I35" s="60">
        <v>17385803</v>
      </c>
      <c r="J35" s="60">
        <v>17386220</v>
      </c>
      <c r="K35" s="60">
        <v>555302</v>
      </c>
      <c r="L35" s="60">
        <v>3778818</v>
      </c>
      <c r="M35" s="60">
        <v>5744648</v>
      </c>
      <c r="N35" s="60">
        <v>10078768</v>
      </c>
      <c r="O35" s="60"/>
      <c r="P35" s="60">
        <v>1030362</v>
      </c>
      <c r="Q35" s="60">
        <v>437346</v>
      </c>
      <c r="R35" s="60">
        <v>1467708</v>
      </c>
      <c r="S35" s="60"/>
      <c r="T35" s="60">
        <v>1738382</v>
      </c>
      <c r="U35" s="60">
        <v>10606275</v>
      </c>
      <c r="V35" s="60">
        <v>12344657</v>
      </c>
      <c r="W35" s="60">
        <v>41277353</v>
      </c>
      <c r="X35" s="60">
        <v>132294400</v>
      </c>
      <c r="Y35" s="60">
        <v>-91017047</v>
      </c>
      <c r="Z35" s="140">
        <v>-68.8</v>
      </c>
      <c r="AA35" s="62">
        <v>55272855</v>
      </c>
    </row>
    <row r="36" spans="1:27" ht="13.5">
      <c r="A36" s="238" t="s">
        <v>139</v>
      </c>
      <c r="B36" s="149"/>
      <c r="C36" s="222">
        <f aca="true" t="shared" si="6" ref="C36:Y36">SUM(C32:C35)</f>
        <v>287994522</v>
      </c>
      <c r="D36" s="222">
        <f>SUM(D32:D35)</f>
        <v>0</v>
      </c>
      <c r="E36" s="218">
        <f t="shared" si="6"/>
        <v>533880960</v>
      </c>
      <c r="F36" s="220">
        <f t="shared" si="6"/>
        <v>335840772</v>
      </c>
      <c r="G36" s="220">
        <f t="shared" si="6"/>
        <v>1325265</v>
      </c>
      <c r="H36" s="220">
        <f t="shared" si="6"/>
        <v>12065344</v>
      </c>
      <c r="I36" s="220">
        <f t="shared" si="6"/>
        <v>41508932</v>
      </c>
      <c r="J36" s="220">
        <f t="shared" si="6"/>
        <v>54899541</v>
      </c>
      <c r="K36" s="220">
        <f t="shared" si="6"/>
        <v>11415106</v>
      </c>
      <c r="L36" s="220">
        <f t="shared" si="6"/>
        <v>10828985</v>
      </c>
      <c r="M36" s="220">
        <f t="shared" si="6"/>
        <v>27790986</v>
      </c>
      <c r="N36" s="220">
        <f t="shared" si="6"/>
        <v>50035077</v>
      </c>
      <c r="O36" s="220">
        <f t="shared" si="6"/>
        <v>2279815</v>
      </c>
      <c r="P36" s="220">
        <f t="shared" si="6"/>
        <v>3111798</v>
      </c>
      <c r="Q36" s="220">
        <f t="shared" si="6"/>
        <v>15523089</v>
      </c>
      <c r="R36" s="220">
        <f t="shared" si="6"/>
        <v>20914702</v>
      </c>
      <c r="S36" s="220">
        <f t="shared" si="6"/>
        <v>2279815</v>
      </c>
      <c r="T36" s="220">
        <f t="shared" si="6"/>
        <v>37154589</v>
      </c>
      <c r="U36" s="220">
        <f t="shared" si="6"/>
        <v>69840539</v>
      </c>
      <c r="V36" s="220">
        <f t="shared" si="6"/>
        <v>109274943</v>
      </c>
      <c r="W36" s="220">
        <f t="shared" si="6"/>
        <v>235124263</v>
      </c>
      <c r="X36" s="220">
        <f t="shared" si="6"/>
        <v>533880960</v>
      </c>
      <c r="Y36" s="220">
        <f t="shared" si="6"/>
        <v>-298756697</v>
      </c>
      <c r="Z36" s="221">
        <f>+IF(X36&lt;&gt;0,+(Y36/X36)*100,0)</f>
        <v>-55.95942155344892</v>
      </c>
      <c r="AA36" s="239">
        <f>SUM(AA32:AA35)</f>
        <v>335840772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35794483</v>
      </c>
      <c r="D6" s="155"/>
      <c r="E6" s="59">
        <v>50000000</v>
      </c>
      <c r="F6" s="60">
        <v>102468440</v>
      </c>
      <c r="G6" s="60"/>
      <c r="H6" s="60"/>
      <c r="I6" s="60">
        <v>11419</v>
      </c>
      <c r="J6" s="60">
        <v>11419</v>
      </c>
      <c r="K6" s="60"/>
      <c r="L6" s="60"/>
      <c r="M6" s="60"/>
      <c r="N6" s="60"/>
      <c r="O6" s="60"/>
      <c r="P6" s="60">
        <v>22661515</v>
      </c>
      <c r="Q6" s="60">
        <v>30842330</v>
      </c>
      <c r="R6" s="60">
        <v>30842330</v>
      </c>
      <c r="S6" s="60">
        <v>82404612</v>
      </c>
      <c r="T6" s="60">
        <v>69368187</v>
      </c>
      <c r="U6" s="60"/>
      <c r="V6" s="60">
        <v>69368187</v>
      </c>
      <c r="W6" s="60">
        <v>69368187</v>
      </c>
      <c r="X6" s="60">
        <v>102468440</v>
      </c>
      <c r="Y6" s="60">
        <v>-33100253</v>
      </c>
      <c r="Z6" s="140">
        <v>-32.3</v>
      </c>
      <c r="AA6" s="62">
        <v>102468440</v>
      </c>
    </row>
    <row r="7" spans="1:27" ht="13.5">
      <c r="A7" s="249" t="s">
        <v>144</v>
      </c>
      <c r="B7" s="182"/>
      <c r="C7" s="155">
        <v>88187200</v>
      </c>
      <c r="D7" s="155"/>
      <c r="E7" s="59">
        <v>105427606</v>
      </c>
      <c r="F7" s="60">
        <v>76750333</v>
      </c>
      <c r="G7" s="60"/>
      <c r="H7" s="60"/>
      <c r="I7" s="60">
        <v>140685734</v>
      </c>
      <c r="J7" s="60">
        <v>140685734</v>
      </c>
      <c r="K7" s="60"/>
      <c r="L7" s="60"/>
      <c r="M7" s="60"/>
      <c r="N7" s="60"/>
      <c r="O7" s="60"/>
      <c r="P7" s="60">
        <v>129223111</v>
      </c>
      <c r="Q7" s="60">
        <v>206636755</v>
      </c>
      <c r="R7" s="60">
        <v>206636755</v>
      </c>
      <c r="S7" s="60">
        <v>160642116</v>
      </c>
      <c r="T7" s="60">
        <v>151850357</v>
      </c>
      <c r="U7" s="60"/>
      <c r="V7" s="60">
        <v>151850357</v>
      </c>
      <c r="W7" s="60">
        <v>151850357</v>
      </c>
      <c r="X7" s="60">
        <v>76750333</v>
      </c>
      <c r="Y7" s="60">
        <v>75100024</v>
      </c>
      <c r="Z7" s="140">
        <v>97.85</v>
      </c>
      <c r="AA7" s="62">
        <v>76750333</v>
      </c>
    </row>
    <row r="8" spans="1:27" ht="13.5">
      <c r="A8" s="249" t="s">
        <v>145</v>
      </c>
      <c r="B8" s="182"/>
      <c r="C8" s="155">
        <v>182152808</v>
      </c>
      <c r="D8" s="155"/>
      <c r="E8" s="59">
        <v>307588106</v>
      </c>
      <c r="F8" s="60">
        <v>429219750</v>
      </c>
      <c r="G8" s="60"/>
      <c r="H8" s="60"/>
      <c r="I8" s="60">
        <v>429219750</v>
      </c>
      <c r="J8" s="60">
        <v>429219750</v>
      </c>
      <c r="K8" s="60"/>
      <c r="L8" s="60"/>
      <c r="M8" s="60"/>
      <c r="N8" s="60"/>
      <c r="O8" s="60"/>
      <c r="P8" s="60">
        <v>107521717</v>
      </c>
      <c r="Q8" s="60">
        <v>84425940</v>
      </c>
      <c r="R8" s="60">
        <v>84425940</v>
      </c>
      <c r="S8" s="60">
        <v>789259142</v>
      </c>
      <c r="T8" s="60">
        <v>782552869</v>
      </c>
      <c r="U8" s="60"/>
      <c r="V8" s="60">
        <v>782552869</v>
      </c>
      <c r="W8" s="60">
        <v>782552869</v>
      </c>
      <c r="X8" s="60">
        <v>429219750</v>
      </c>
      <c r="Y8" s="60">
        <v>353333119</v>
      </c>
      <c r="Z8" s="140">
        <v>82.32</v>
      </c>
      <c r="AA8" s="62">
        <v>429219750</v>
      </c>
    </row>
    <row r="9" spans="1:27" ht="13.5">
      <c r="A9" s="249" t="s">
        <v>146</v>
      </c>
      <c r="B9" s="182"/>
      <c r="C9" s="155">
        <v>279391068</v>
      </c>
      <c r="D9" s="155"/>
      <c r="E9" s="59">
        <v>104450275</v>
      </c>
      <c r="F9" s="60">
        <v>306027606</v>
      </c>
      <c r="G9" s="60"/>
      <c r="H9" s="60"/>
      <c r="I9" s="60">
        <v>306027606</v>
      </c>
      <c r="J9" s="60">
        <v>306027606</v>
      </c>
      <c r="K9" s="60"/>
      <c r="L9" s="60"/>
      <c r="M9" s="60"/>
      <c r="N9" s="60"/>
      <c r="O9" s="60"/>
      <c r="P9" s="60">
        <v>144004500</v>
      </c>
      <c r="Q9" s="60">
        <v>138851835</v>
      </c>
      <c r="R9" s="60">
        <v>138851835</v>
      </c>
      <c r="S9" s="60">
        <v>140219773</v>
      </c>
      <c r="T9" s="60">
        <v>143881008</v>
      </c>
      <c r="U9" s="60"/>
      <c r="V9" s="60">
        <v>143881008</v>
      </c>
      <c r="W9" s="60">
        <v>143881008</v>
      </c>
      <c r="X9" s="60">
        <v>306027606</v>
      </c>
      <c r="Y9" s="60">
        <v>-162146598</v>
      </c>
      <c r="Z9" s="140">
        <v>-52.98</v>
      </c>
      <c r="AA9" s="62">
        <v>306027606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29246303</v>
      </c>
      <c r="D11" s="155"/>
      <c r="E11" s="59">
        <v>30658872</v>
      </c>
      <c r="F11" s="60">
        <v>30658872</v>
      </c>
      <c r="G11" s="60"/>
      <c r="H11" s="60"/>
      <c r="I11" s="60">
        <v>29757204</v>
      </c>
      <c r="J11" s="60">
        <v>29757204</v>
      </c>
      <c r="K11" s="60"/>
      <c r="L11" s="60"/>
      <c r="M11" s="60"/>
      <c r="N11" s="60"/>
      <c r="O11" s="60"/>
      <c r="P11" s="60">
        <v>30258348</v>
      </c>
      <c r="Q11" s="60">
        <v>30726929</v>
      </c>
      <c r="R11" s="60">
        <v>30726929</v>
      </c>
      <c r="S11" s="60">
        <v>30495143</v>
      </c>
      <c r="T11" s="60">
        <v>30219674</v>
      </c>
      <c r="U11" s="60"/>
      <c r="V11" s="60">
        <v>30219674</v>
      </c>
      <c r="W11" s="60">
        <v>30219674</v>
      </c>
      <c r="X11" s="60">
        <v>30658872</v>
      </c>
      <c r="Y11" s="60">
        <v>-439198</v>
      </c>
      <c r="Z11" s="140">
        <v>-1.43</v>
      </c>
      <c r="AA11" s="62">
        <v>30658872</v>
      </c>
    </row>
    <row r="12" spans="1:27" ht="13.5">
      <c r="A12" s="250" t="s">
        <v>56</v>
      </c>
      <c r="B12" s="251"/>
      <c r="C12" s="168">
        <f aca="true" t="shared" si="0" ref="C12:Y12">SUM(C6:C11)</f>
        <v>614771862</v>
      </c>
      <c r="D12" s="168">
        <f>SUM(D6:D11)</f>
        <v>0</v>
      </c>
      <c r="E12" s="72">
        <f t="shared" si="0"/>
        <v>598124859</v>
      </c>
      <c r="F12" s="73">
        <f t="shared" si="0"/>
        <v>945125001</v>
      </c>
      <c r="G12" s="73">
        <f t="shared" si="0"/>
        <v>0</v>
      </c>
      <c r="H12" s="73">
        <f t="shared" si="0"/>
        <v>0</v>
      </c>
      <c r="I12" s="73">
        <f t="shared" si="0"/>
        <v>905701713</v>
      </c>
      <c r="J12" s="73">
        <f t="shared" si="0"/>
        <v>905701713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433669191</v>
      </c>
      <c r="Q12" s="73">
        <f t="shared" si="0"/>
        <v>491483789</v>
      </c>
      <c r="R12" s="73">
        <f t="shared" si="0"/>
        <v>491483789</v>
      </c>
      <c r="S12" s="73">
        <f t="shared" si="0"/>
        <v>1203020786</v>
      </c>
      <c r="T12" s="73">
        <f t="shared" si="0"/>
        <v>1177872095</v>
      </c>
      <c r="U12" s="73">
        <f t="shared" si="0"/>
        <v>0</v>
      </c>
      <c r="V12" s="73">
        <f t="shared" si="0"/>
        <v>1177872095</v>
      </c>
      <c r="W12" s="73">
        <f t="shared" si="0"/>
        <v>1177872095</v>
      </c>
      <c r="X12" s="73">
        <f t="shared" si="0"/>
        <v>945125001</v>
      </c>
      <c r="Y12" s="73">
        <f t="shared" si="0"/>
        <v>232747094</v>
      </c>
      <c r="Z12" s="170">
        <f>+IF(X12&lt;&gt;0,+(Y12/X12)*100,0)</f>
        <v>24.62606467438057</v>
      </c>
      <c r="AA12" s="74">
        <f>SUM(AA6:AA11)</f>
        <v>945125001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17912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>
        <v>17912</v>
      </c>
      <c r="Q16" s="60">
        <v>17912</v>
      </c>
      <c r="R16" s="159">
        <v>17912</v>
      </c>
      <c r="S16" s="159">
        <v>17912</v>
      </c>
      <c r="T16" s="60">
        <v>17912</v>
      </c>
      <c r="U16" s="159"/>
      <c r="V16" s="159">
        <v>17912</v>
      </c>
      <c r="W16" s="159">
        <v>17912</v>
      </c>
      <c r="X16" s="60"/>
      <c r="Y16" s="159">
        <v>17912</v>
      </c>
      <c r="Z16" s="141"/>
      <c r="AA16" s="225"/>
    </row>
    <row r="17" spans="1:27" ht="13.5">
      <c r="A17" s="249" t="s">
        <v>152</v>
      </c>
      <c r="B17" s="182"/>
      <c r="C17" s="155">
        <v>1374629394</v>
      </c>
      <c r="D17" s="155"/>
      <c r="E17" s="59">
        <v>1452573346</v>
      </c>
      <c r="F17" s="60">
        <v>1374629356</v>
      </c>
      <c r="G17" s="60"/>
      <c r="H17" s="60"/>
      <c r="I17" s="60">
        <v>1374629356</v>
      </c>
      <c r="J17" s="60">
        <v>1374629356</v>
      </c>
      <c r="K17" s="60"/>
      <c r="L17" s="60"/>
      <c r="M17" s="60"/>
      <c r="N17" s="60"/>
      <c r="O17" s="60"/>
      <c r="P17" s="60">
        <v>1373409256</v>
      </c>
      <c r="Q17" s="60">
        <v>1373409256</v>
      </c>
      <c r="R17" s="60">
        <v>1373409256</v>
      </c>
      <c r="S17" s="60">
        <v>1373409256</v>
      </c>
      <c r="T17" s="60">
        <v>1373409256</v>
      </c>
      <c r="U17" s="60"/>
      <c r="V17" s="60">
        <v>1373409256</v>
      </c>
      <c r="W17" s="60">
        <v>1373409256</v>
      </c>
      <c r="X17" s="60">
        <v>1374629356</v>
      </c>
      <c r="Y17" s="60">
        <v>-1220100</v>
      </c>
      <c r="Z17" s="140">
        <v>-0.09</v>
      </c>
      <c r="AA17" s="62">
        <v>1374629356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10116258096</v>
      </c>
      <c r="D19" s="155"/>
      <c r="E19" s="59">
        <v>10237791038</v>
      </c>
      <c r="F19" s="60">
        <v>10162148461</v>
      </c>
      <c r="G19" s="60"/>
      <c r="H19" s="60"/>
      <c r="I19" s="60">
        <v>10162148461</v>
      </c>
      <c r="J19" s="60">
        <v>10162148461</v>
      </c>
      <c r="K19" s="60"/>
      <c r="L19" s="60"/>
      <c r="M19" s="60"/>
      <c r="N19" s="60"/>
      <c r="O19" s="60"/>
      <c r="P19" s="60">
        <v>9826318040</v>
      </c>
      <c r="Q19" s="60">
        <v>9841841129</v>
      </c>
      <c r="R19" s="60">
        <v>9841841129</v>
      </c>
      <c r="S19" s="60">
        <v>9847022218</v>
      </c>
      <c r="T19" s="60">
        <v>9884176807</v>
      </c>
      <c r="U19" s="60"/>
      <c r="V19" s="60">
        <v>9884176807</v>
      </c>
      <c r="W19" s="60">
        <v>9884176807</v>
      </c>
      <c r="X19" s="60">
        <v>10162148461</v>
      </c>
      <c r="Y19" s="60">
        <v>-277971654</v>
      </c>
      <c r="Z19" s="140">
        <v>-2.74</v>
      </c>
      <c r="AA19" s="62">
        <v>10162148461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19555060</v>
      </c>
      <c r="D22" s="155"/>
      <c r="E22" s="59">
        <v>21107289</v>
      </c>
      <c r="F22" s="60">
        <v>19555059</v>
      </c>
      <c r="G22" s="60"/>
      <c r="H22" s="60"/>
      <c r="I22" s="60">
        <v>19555059</v>
      </c>
      <c r="J22" s="60">
        <v>19555059</v>
      </c>
      <c r="K22" s="60"/>
      <c r="L22" s="60"/>
      <c r="M22" s="60"/>
      <c r="N22" s="60"/>
      <c r="O22" s="60"/>
      <c r="P22" s="60">
        <v>17952599</v>
      </c>
      <c r="Q22" s="60">
        <v>17952599</v>
      </c>
      <c r="R22" s="60">
        <v>17952599</v>
      </c>
      <c r="S22" s="60">
        <v>17952599</v>
      </c>
      <c r="T22" s="60">
        <v>17952599</v>
      </c>
      <c r="U22" s="60"/>
      <c r="V22" s="60">
        <v>17952599</v>
      </c>
      <c r="W22" s="60">
        <v>17952599</v>
      </c>
      <c r="X22" s="60">
        <v>19555059</v>
      </c>
      <c r="Y22" s="60">
        <v>-1602460</v>
      </c>
      <c r="Z22" s="140">
        <v>-8.19</v>
      </c>
      <c r="AA22" s="62">
        <v>19555059</v>
      </c>
    </row>
    <row r="23" spans="1:27" ht="13.5">
      <c r="A23" s="249" t="s">
        <v>158</v>
      </c>
      <c r="B23" s="182"/>
      <c r="C23" s="155">
        <v>90316</v>
      </c>
      <c r="D23" s="155"/>
      <c r="E23" s="59">
        <v>396453</v>
      </c>
      <c r="F23" s="60">
        <v>108228</v>
      </c>
      <c r="G23" s="159"/>
      <c r="H23" s="159"/>
      <c r="I23" s="159">
        <v>108228</v>
      </c>
      <c r="J23" s="60">
        <v>108228</v>
      </c>
      <c r="K23" s="159"/>
      <c r="L23" s="159"/>
      <c r="M23" s="60"/>
      <c r="N23" s="159"/>
      <c r="O23" s="159"/>
      <c r="P23" s="159">
        <v>90316</v>
      </c>
      <c r="Q23" s="60">
        <v>90316</v>
      </c>
      <c r="R23" s="159">
        <v>90316</v>
      </c>
      <c r="S23" s="159">
        <v>90316</v>
      </c>
      <c r="T23" s="60">
        <v>90316</v>
      </c>
      <c r="U23" s="159"/>
      <c r="V23" s="159">
        <v>90316</v>
      </c>
      <c r="W23" s="159">
        <v>90316</v>
      </c>
      <c r="X23" s="60">
        <v>108228</v>
      </c>
      <c r="Y23" s="159">
        <v>-17912</v>
      </c>
      <c r="Z23" s="141">
        <v>-16.55</v>
      </c>
      <c r="AA23" s="225">
        <v>108228</v>
      </c>
    </row>
    <row r="24" spans="1:27" ht="13.5">
      <c r="A24" s="250" t="s">
        <v>57</v>
      </c>
      <c r="B24" s="253"/>
      <c r="C24" s="168">
        <f aca="true" t="shared" si="1" ref="C24:Y24">SUM(C15:C23)</f>
        <v>11510550778</v>
      </c>
      <c r="D24" s="168">
        <f>SUM(D15:D23)</f>
        <v>0</v>
      </c>
      <c r="E24" s="76">
        <f t="shared" si="1"/>
        <v>11711868126</v>
      </c>
      <c r="F24" s="77">
        <f t="shared" si="1"/>
        <v>11556441104</v>
      </c>
      <c r="G24" s="77">
        <f t="shared" si="1"/>
        <v>0</v>
      </c>
      <c r="H24" s="77">
        <f t="shared" si="1"/>
        <v>0</v>
      </c>
      <c r="I24" s="77">
        <f t="shared" si="1"/>
        <v>11556441104</v>
      </c>
      <c r="J24" s="77">
        <f t="shared" si="1"/>
        <v>11556441104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11217788123</v>
      </c>
      <c r="Q24" s="77">
        <f t="shared" si="1"/>
        <v>11233311212</v>
      </c>
      <c r="R24" s="77">
        <f t="shared" si="1"/>
        <v>11233311212</v>
      </c>
      <c r="S24" s="77">
        <f t="shared" si="1"/>
        <v>11238492301</v>
      </c>
      <c r="T24" s="77">
        <f t="shared" si="1"/>
        <v>11275646890</v>
      </c>
      <c r="U24" s="77">
        <f t="shared" si="1"/>
        <v>0</v>
      </c>
      <c r="V24" s="77">
        <f t="shared" si="1"/>
        <v>11275646890</v>
      </c>
      <c r="W24" s="77">
        <f t="shared" si="1"/>
        <v>11275646890</v>
      </c>
      <c r="X24" s="77">
        <f t="shared" si="1"/>
        <v>11556441104</v>
      </c>
      <c r="Y24" s="77">
        <f t="shared" si="1"/>
        <v>-280794214</v>
      </c>
      <c r="Z24" s="212">
        <f>+IF(X24&lt;&gt;0,+(Y24/X24)*100,0)</f>
        <v>-2.42976372633275</v>
      </c>
      <c r="AA24" s="79">
        <f>SUM(AA15:AA23)</f>
        <v>11556441104</v>
      </c>
    </row>
    <row r="25" spans="1:27" ht="13.5">
      <c r="A25" s="250" t="s">
        <v>159</v>
      </c>
      <c r="B25" s="251"/>
      <c r="C25" s="168">
        <f aca="true" t="shared" si="2" ref="C25:Y25">+C12+C24</f>
        <v>12125322640</v>
      </c>
      <c r="D25" s="168">
        <f>+D12+D24</f>
        <v>0</v>
      </c>
      <c r="E25" s="72">
        <f t="shared" si="2"/>
        <v>12309992985</v>
      </c>
      <c r="F25" s="73">
        <f t="shared" si="2"/>
        <v>12501566105</v>
      </c>
      <c r="G25" s="73">
        <f t="shared" si="2"/>
        <v>0</v>
      </c>
      <c r="H25" s="73">
        <f t="shared" si="2"/>
        <v>0</v>
      </c>
      <c r="I25" s="73">
        <f t="shared" si="2"/>
        <v>12462142817</v>
      </c>
      <c r="J25" s="73">
        <f t="shared" si="2"/>
        <v>12462142817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11651457314</v>
      </c>
      <c r="Q25" s="73">
        <f t="shared" si="2"/>
        <v>11724795001</v>
      </c>
      <c r="R25" s="73">
        <f t="shared" si="2"/>
        <v>11724795001</v>
      </c>
      <c r="S25" s="73">
        <f t="shared" si="2"/>
        <v>12441513087</v>
      </c>
      <c r="T25" s="73">
        <f t="shared" si="2"/>
        <v>12453518985</v>
      </c>
      <c r="U25" s="73">
        <f t="shared" si="2"/>
        <v>0</v>
      </c>
      <c r="V25" s="73">
        <f t="shared" si="2"/>
        <v>12453518985</v>
      </c>
      <c r="W25" s="73">
        <f t="shared" si="2"/>
        <v>12453518985</v>
      </c>
      <c r="X25" s="73">
        <f t="shared" si="2"/>
        <v>12501566105</v>
      </c>
      <c r="Y25" s="73">
        <f t="shared" si="2"/>
        <v>-48047120</v>
      </c>
      <c r="Z25" s="170">
        <f>+IF(X25&lt;&gt;0,+(Y25/X25)*100,0)</f>
        <v>-0.38432880805856445</v>
      </c>
      <c r="AA25" s="74">
        <f>+AA12+AA24</f>
        <v>12501566105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>
        <v>101813048</v>
      </c>
      <c r="J29" s="60">
        <v>101813048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4472653</v>
      </c>
      <c r="D30" s="155"/>
      <c r="E30" s="59">
        <v>1550000</v>
      </c>
      <c r="F30" s="60">
        <v>2543761</v>
      </c>
      <c r="G30" s="60"/>
      <c r="H30" s="60"/>
      <c r="I30" s="60">
        <v>2543761</v>
      </c>
      <c r="J30" s="60">
        <v>2543761</v>
      </c>
      <c r="K30" s="60"/>
      <c r="L30" s="60"/>
      <c r="M30" s="60"/>
      <c r="N30" s="60"/>
      <c r="O30" s="60"/>
      <c r="P30" s="60">
        <v>2143272</v>
      </c>
      <c r="Q30" s="60">
        <v>972</v>
      </c>
      <c r="R30" s="60">
        <v>972</v>
      </c>
      <c r="S30" s="60">
        <v>4269277</v>
      </c>
      <c r="T30" s="60">
        <v>15654300</v>
      </c>
      <c r="U30" s="60"/>
      <c r="V30" s="60">
        <v>15654300</v>
      </c>
      <c r="W30" s="60">
        <v>15654300</v>
      </c>
      <c r="X30" s="60">
        <v>2543761</v>
      </c>
      <c r="Y30" s="60">
        <v>13110539</v>
      </c>
      <c r="Z30" s="140">
        <v>515.4</v>
      </c>
      <c r="AA30" s="62">
        <v>2543761</v>
      </c>
    </row>
    <row r="31" spans="1:27" ht="13.5">
      <c r="A31" s="249" t="s">
        <v>163</v>
      </c>
      <c r="B31" s="182"/>
      <c r="C31" s="155">
        <v>42380899</v>
      </c>
      <c r="D31" s="155"/>
      <c r="E31" s="59">
        <v>44408038</v>
      </c>
      <c r="F31" s="60">
        <v>36845870</v>
      </c>
      <c r="G31" s="60"/>
      <c r="H31" s="60"/>
      <c r="I31" s="60">
        <v>42615580</v>
      </c>
      <c r="J31" s="60">
        <v>42615580</v>
      </c>
      <c r="K31" s="60"/>
      <c r="L31" s="60"/>
      <c r="M31" s="60"/>
      <c r="N31" s="60"/>
      <c r="O31" s="60"/>
      <c r="P31" s="60">
        <v>44338018</v>
      </c>
      <c r="Q31" s="60">
        <v>44372435</v>
      </c>
      <c r="R31" s="60">
        <v>44372435</v>
      </c>
      <c r="S31" s="60">
        <v>44498265</v>
      </c>
      <c r="T31" s="60">
        <v>44742221</v>
      </c>
      <c r="U31" s="60"/>
      <c r="V31" s="60">
        <v>44742221</v>
      </c>
      <c r="W31" s="60">
        <v>44742221</v>
      </c>
      <c r="X31" s="60">
        <v>36845870</v>
      </c>
      <c r="Y31" s="60">
        <v>7896351</v>
      </c>
      <c r="Z31" s="140">
        <v>21.43</v>
      </c>
      <c r="AA31" s="62">
        <v>36845870</v>
      </c>
    </row>
    <row r="32" spans="1:27" ht="13.5">
      <c r="A32" s="249" t="s">
        <v>164</v>
      </c>
      <c r="B32" s="182"/>
      <c r="C32" s="155">
        <v>1057165582</v>
      </c>
      <c r="D32" s="155"/>
      <c r="E32" s="59">
        <v>326022692</v>
      </c>
      <c r="F32" s="60">
        <v>439948606</v>
      </c>
      <c r="G32" s="60"/>
      <c r="H32" s="60"/>
      <c r="I32" s="60">
        <v>886285199</v>
      </c>
      <c r="J32" s="60">
        <v>886285199</v>
      </c>
      <c r="K32" s="60"/>
      <c r="L32" s="60"/>
      <c r="M32" s="60"/>
      <c r="N32" s="60"/>
      <c r="O32" s="60"/>
      <c r="P32" s="60">
        <v>950098482</v>
      </c>
      <c r="Q32" s="60">
        <v>1021157040</v>
      </c>
      <c r="R32" s="60">
        <v>1021157040</v>
      </c>
      <c r="S32" s="60">
        <v>842166963</v>
      </c>
      <c r="T32" s="60">
        <v>937003510</v>
      </c>
      <c r="U32" s="60"/>
      <c r="V32" s="60">
        <v>937003510</v>
      </c>
      <c r="W32" s="60">
        <v>937003510</v>
      </c>
      <c r="X32" s="60">
        <v>439948606</v>
      </c>
      <c r="Y32" s="60">
        <v>497054904</v>
      </c>
      <c r="Z32" s="140">
        <v>112.98</v>
      </c>
      <c r="AA32" s="62">
        <v>439948606</v>
      </c>
    </row>
    <row r="33" spans="1:27" ht="13.5">
      <c r="A33" s="249" t="s">
        <v>165</v>
      </c>
      <c r="B33" s="182"/>
      <c r="C33" s="155">
        <v>27584103</v>
      </c>
      <c r="D33" s="155"/>
      <c r="E33" s="59"/>
      <c r="F33" s="60">
        <v>27584103</v>
      </c>
      <c r="G33" s="60"/>
      <c r="H33" s="60"/>
      <c r="I33" s="60">
        <v>27584103</v>
      </c>
      <c r="J33" s="60">
        <v>27584103</v>
      </c>
      <c r="K33" s="60"/>
      <c r="L33" s="60"/>
      <c r="M33" s="60"/>
      <c r="N33" s="60"/>
      <c r="O33" s="60"/>
      <c r="P33" s="60">
        <v>27584103</v>
      </c>
      <c r="Q33" s="60">
        <v>27584103</v>
      </c>
      <c r="R33" s="60">
        <v>27584103</v>
      </c>
      <c r="S33" s="60">
        <v>27584103</v>
      </c>
      <c r="T33" s="60">
        <v>27584103</v>
      </c>
      <c r="U33" s="60"/>
      <c r="V33" s="60">
        <v>27584103</v>
      </c>
      <c r="W33" s="60">
        <v>27584103</v>
      </c>
      <c r="X33" s="60">
        <v>27584103</v>
      </c>
      <c r="Y33" s="60"/>
      <c r="Z33" s="140"/>
      <c r="AA33" s="62">
        <v>27584103</v>
      </c>
    </row>
    <row r="34" spans="1:27" ht="13.5">
      <c r="A34" s="250" t="s">
        <v>58</v>
      </c>
      <c r="B34" s="251"/>
      <c r="C34" s="168">
        <f aca="true" t="shared" si="3" ref="C34:Y34">SUM(C29:C33)</f>
        <v>1131603237</v>
      </c>
      <c r="D34" s="168">
        <f>SUM(D29:D33)</f>
        <v>0</v>
      </c>
      <c r="E34" s="72">
        <f t="shared" si="3"/>
        <v>371980730</v>
      </c>
      <c r="F34" s="73">
        <f t="shared" si="3"/>
        <v>506922340</v>
      </c>
      <c r="G34" s="73">
        <f t="shared" si="3"/>
        <v>0</v>
      </c>
      <c r="H34" s="73">
        <f t="shared" si="3"/>
        <v>0</v>
      </c>
      <c r="I34" s="73">
        <f t="shared" si="3"/>
        <v>1060841691</v>
      </c>
      <c r="J34" s="73">
        <f t="shared" si="3"/>
        <v>1060841691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1024163875</v>
      </c>
      <c r="Q34" s="73">
        <f t="shared" si="3"/>
        <v>1093114550</v>
      </c>
      <c r="R34" s="73">
        <f t="shared" si="3"/>
        <v>1093114550</v>
      </c>
      <c r="S34" s="73">
        <f t="shared" si="3"/>
        <v>918518608</v>
      </c>
      <c r="T34" s="73">
        <f t="shared" si="3"/>
        <v>1024984134</v>
      </c>
      <c r="U34" s="73">
        <f t="shared" si="3"/>
        <v>0</v>
      </c>
      <c r="V34" s="73">
        <f t="shared" si="3"/>
        <v>1024984134</v>
      </c>
      <c r="W34" s="73">
        <f t="shared" si="3"/>
        <v>1024984134</v>
      </c>
      <c r="X34" s="73">
        <f t="shared" si="3"/>
        <v>506922340</v>
      </c>
      <c r="Y34" s="73">
        <f t="shared" si="3"/>
        <v>518061794</v>
      </c>
      <c r="Z34" s="170">
        <f>+IF(X34&lt;&gt;0,+(Y34/X34)*100,0)</f>
        <v>102.19746756475558</v>
      </c>
      <c r="AA34" s="74">
        <f>SUM(AA29:AA33)</f>
        <v>506922340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15893904</v>
      </c>
      <c r="D37" s="155"/>
      <c r="E37" s="59">
        <v>16500000</v>
      </c>
      <c r="F37" s="60">
        <v>15893904</v>
      </c>
      <c r="G37" s="60"/>
      <c r="H37" s="60"/>
      <c r="I37" s="60">
        <v>15893904</v>
      </c>
      <c r="J37" s="60">
        <v>15893904</v>
      </c>
      <c r="K37" s="60"/>
      <c r="L37" s="60"/>
      <c r="M37" s="60"/>
      <c r="N37" s="60"/>
      <c r="O37" s="60"/>
      <c r="P37" s="60">
        <v>15893904</v>
      </c>
      <c r="Q37" s="60">
        <v>15893904</v>
      </c>
      <c r="R37" s="60">
        <v>15893904</v>
      </c>
      <c r="S37" s="60">
        <v>11625599</v>
      </c>
      <c r="T37" s="60">
        <v>11625599</v>
      </c>
      <c r="U37" s="60"/>
      <c r="V37" s="60">
        <v>11625599</v>
      </c>
      <c r="W37" s="60">
        <v>11625599</v>
      </c>
      <c r="X37" s="60">
        <v>15893904</v>
      </c>
      <c r="Y37" s="60">
        <v>-4268305</v>
      </c>
      <c r="Z37" s="140">
        <v>-26.85</v>
      </c>
      <c r="AA37" s="62">
        <v>15893904</v>
      </c>
    </row>
    <row r="38" spans="1:27" ht="13.5">
      <c r="A38" s="249" t="s">
        <v>165</v>
      </c>
      <c r="B38" s="182"/>
      <c r="C38" s="155">
        <v>381953549</v>
      </c>
      <c r="D38" s="155"/>
      <c r="E38" s="59">
        <v>306621805</v>
      </c>
      <c r="F38" s="60">
        <v>424569129</v>
      </c>
      <c r="G38" s="60"/>
      <c r="H38" s="60"/>
      <c r="I38" s="60">
        <v>381953549</v>
      </c>
      <c r="J38" s="60">
        <v>381953549</v>
      </c>
      <c r="K38" s="60"/>
      <c r="L38" s="60"/>
      <c r="M38" s="60"/>
      <c r="N38" s="60"/>
      <c r="O38" s="60"/>
      <c r="P38" s="60">
        <v>381953549</v>
      </c>
      <c r="Q38" s="60">
        <v>381953549</v>
      </c>
      <c r="R38" s="60">
        <v>381953549</v>
      </c>
      <c r="S38" s="60">
        <v>381953549</v>
      </c>
      <c r="T38" s="60">
        <v>381953549</v>
      </c>
      <c r="U38" s="60"/>
      <c r="V38" s="60">
        <v>381953549</v>
      </c>
      <c r="W38" s="60">
        <v>381953549</v>
      </c>
      <c r="X38" s="60">
        <v>424569129</v>
      </c>
      <c r="Y38" s="60">
        <v>-42615580</v>
      </c>
      <c r="Z38" s="140">
        <v>-10.04</v>
      </c>
      <c r="AA38" s="62">
        <v>424569129</v>
      </c>
    </row>
    <row r="39" spans="1:27" ht="13.5">
      <c r="A39" s="250" t="s">
        <v>59</v>
      </c>
      <c r="B39" s="253"/>
      <c r="C39" s="168">
        <f aca="true" t="shared" si="4" ref="C39:Y39">SUM(C37:C38)</f>
        <v>397847453</v>
      </c>
      <c r="D39" s="168">
        <f>SUM(D37:D38)</f>
        <v>0</v>
      </c>
      <c r="E39" s="76">
        <f t="shared" si="4"/>
        <v>323121805</v>
      </c>
      <c r="F39" s="77">
        <f t="shared" si="4"/>
        <v>440463033</v>
      </c>
      <c r="G39" s="77">
        <f t="shared" si="4"/>
        <v>0</v>
      </c>
      <c r="H39" s="77">
        <f t="shared" si="4"/>
        <v>0</v>
      </c>
      <c r="I39" s="77">
        <f t="shared" si="4"/>
        <v>397847453</v>
      </c>
      <c r="J39" s="77">
        <f t="shared" si="4"/>
        <v>397847453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397847453</v>
      </c>
      <c r="Q39" s="77">
        <f t="shared" si="4"/>
        <v>397847453</v>
      </c>
      <c r="R39" s="77">
        <f t="shared" si="4"/>
        <v>397847453</v>
      </c>
      <c r="S39" s="77">
        <f t="shared" si="4"/>
        <v>393579148</v>
      </c>
      <c r="T39" s="77">
        <f t="shared" si="4"/>
        <v>393579148</v>
      </c>
      <c r="U39" s="77">
        <f t="shared" si="4"/>
        <v>0</v>
      </c>
      <c r="V39" s="77">
        <f t="shared" si="4"/>
        <v>393579148</v>
      </c>
      <c r="W39" s="77">
        <f t="shared" si="4"/>
        <v>393579148</v>
      </c>
      <c r="X39" s="77">
        <f t="shared" si="4"/>
        <v>440463033</v>
      </c>
      <c r="Y39" s="77">
        <f t="shared" si="4"/>
        <v>-46883885</v>
      </c>
      <c r="Z39" s="212">
        <f>+IF(X39&lt;&gt;0,+(Y39/X39)*100,0)</f>
        <v>-10.644226981018859</v>
      </c>
      <c r="AA39" s="79">
        <f>SUM(AA37:AA38)</f>
        <v>440463033</v>
      </c>
    </row>
    <row r="40" spans="1:27" ht="13.5">
      <c r="A40" s="250" t="s">
        <v>167</v>
      </c>
      <c r="B40" s="251"/>
      <c r="C40" s="168">
        <f aca="true" t="shared" si="5" ref="C40:Y40">+C34+C39</f>
        <v>1529450690</v>
      </c>
      <c r="D40" s="168">
        <f>+D34+D39</f>
        <v>0</v>
      </c>
      <c r="E40" s="72">
        <f t="shared" si="5"/>
        <v>695102535</v>
      </c>
      <c r="F40" s="73">
        <f t="shared" si="5"/>
        <v>947385373</v>
      </c>
      <c r="G40" s="73">
        <f t="shared" si="5"/>
        <v>0</v>
      </c>
      <c r="H40" s="73">
        <f t="shared" si="5"/>
        <v>0</v>
      </c>
      <c r="I40" s="73">
        <f t="shared" si="5"/>
        <v>1458689144</v>
      </c>
      <c r="J40" s="73">
        <f t="shared" si="5"/>
        <v>1458689144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1422011328</v>
      </c>
      <c r="Q40" s="73">
        <f t="shared" si="5"/>
        <v>1490962003</v>
      </c>
      <c r="R40" s="73">
        <f t="shared" si="5"/>
        <v>1490962003</v>
      </c>
      <c r="S40" s="73">
        <f t="shared" si="5"/>
        <v>1312097756</v>
      </c>
      <c r="T40" s="73">
        <f t="shared" si="5"/>
        <v>1418563282</v>
      </c>
      <c r="U40" s="73">
        <f t="shared" si="5"/>
        <v>0</v>
      </c>
      <c r="V40" s="73">
        <f t="shared" si="5"/>
        <v>1418563282</v>
      </c>
      <c r="W40" s="73">
        <f t="shared" si="5"/>
        <v>1418563282</v>
      </c>
      <c r="X40" s="73">
        <f t="shared" si="5"/>
        <v>947385373</v>
      </c>
      <c r="Y40" s="73">
        <f t="shared" si="5"/>
        <v>471177909</v>
      </c>
      <c r="Z40" s="170">
        <f>+IF(X40&lt;&gt;0,+(Y40/X40)*100,0)</f>
        <v>49.734556013669845</v>
      </c>
      <c r="AA40" s="74">
        <f>+AA34+AA39</f>
        <v>947385373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10595871950</v>
      </c>
      <c r="D42" s="257">
        <f>+D25-D40</f>
        <v>0</v>
      </c>
      <c r="E42" s="258">
        <f t="shared" si="6"/>
        <v>11614890450</v>
      </c>
      <c r="F42" s="259">
        <f t="shared" si="6"/>
        <v>11554180732</v>
      </c>
      <c r="G42" s="259">
        <f t="shared" si="6"/>
        <v>0</v>
      </c>
      <c r="H42" s="259">
        <f t="shared" si="6"/>
        <v>0</v>
      </c>
      <c r="I42" s="259">
        <f t="shared" si="6"/>
        <v>11003453673</v>
      </c>
      <c r="J42" s="259">
        <f t="shared" si="6"/>
        <v>11003453673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10229445986</v>
      </c>
      <c r="Q42" s="259">
        <f t="shared" si="6"/>
        <v>10233832998</v>
      </c>
      <c r="R42" s="259">
        <f t="shared" si="6"/>
        <v>10233832998</v>
      </c>
      <c r="S42" s="259">
        <f t="shared" si="6"/>
        <v>11129415331</v>
      </c>
      <c r="T42" s="259">
        <f t="shared" si="6"/>
        <v>11034955703</v>
      </c>
      <c r="U42" s="259">
        <f t="shared" si="6"/>
        <v>0</v>
      </c>
      <c r="V42" s="259">
        <f t="shared" si="6"/>
        <v>11034955703</v>
      </c>
      <c r="W42" s="259">
        <f t="shared" si="6"/>
        <v>11034955703</v>
      </c>
      <c r="X42" s="259">
        <f t="shared" si="6"/>
        <v>11554180732</v>
      </c>
      <c r="Y42" s="259">
        <f t="shared" si="6"/>
        <v>-519225029</v>
      </c>
      <c r="Z42" s="260">
        <f>+IF(X42&lt;&gt;0,+(Y42/X42)*100,0)</f>
        <v>-4.493828173917818</v>
      </c>
      <c r="AA42" s="261">
        <f>+AA25-AA40</f>
        <v>11554180732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10570293107</v>
      </c>
      <c r="D45" s="155"/>
      <c r="E45" s="59">
        <v>11584890450</v>
      </c>
      <c r="F45" s="60">
        <v>11528601889</v>
      </c>
      <c r="G45" s="60"/>
      <c r="H45" s="60"/>
      <c r="I45" s="60">
        <v>10977874830</v>
      </c>
      <c r="J45" s="60">
        <v>10977874830</v>
      </c>
      <c r="K45" s="60"/>
      <c r="L45" s="60"/>
      <c r="M45" s="60"/>
      <c r="N45" s="60"/>
      <c r="O45" s="60"/>
      <c r="P45" s="60">
        <v>10203867143</v>
      </c>
      <c r="Q45" s="60">
        <v>10208254155</v>
      </c>
      <c r="R45" s="60">
        <v>10208254155</v>
      </c>
      <c r="S45" s="60">
        <v>11103836488</v>
      </c>
      <c r="T45" s="60">
        <v>11009376860</v>
      </c>
      <c r="U45" s="60"/>
      <c r="V45" s="60">
        <v>11009376860</v>
      </c>
      <c r="W45" s="60">
        <v>11009376860</v>
      </c>
      <c r="X45" s="60">
        <v>11528601889</v>
      </c>
      <c r="Y45" s="60">
        <v>-519225029</v>
      </c>
      <c r="Z45" s="139">
        <v>-4.5</v>
      </c>
      <c r="AA45" s="62">
        <v>11528601889</v>
      </c>
    </row>
    <row r="46" spans="1:27" ht="13.5">
      <c r="A46" s="249" t="s">
        <v>171</v>
      </c>
      <c r="B46" s="182"/>
      <c r="C46" s="155">
        <v>25578843</v>
      </c>
      <c r="D46" s="155"/>
      <c r="E46" s="59">
        <v>30000000</v>
      </c>
      <c r="F46" s="60">
        <v>25578843</v>
      </c>
      <c r="G46" s="60"/>
      <c r="H46" s="60"/>
      <c r="I46" s="60">
        <v>25578843</v>
      </c>
      <c r="J46" s="60">
        <v>25578843</v>
      </c>
      <c r="K46" s="60"/>
      <c r="L46" s="60"/>
      <c r="M46" s="60"/>
      <c r="N46" s="60"/>
      <c r="O46" s="60"/>
      <c r="P46" s="60">
        <v>25578843</v>
      </c>
      <c r="Q46" s="60">
        <v>25578843</v>
      </c>
      <c r="R46" s="60">
        <v>25578843</v>
      </c>
      <c r="S46" s="60">
        <v>25578843</v>
      </c>
      <c r="T46" s="60">
        <v>25578843</v>
      </c>
      <c r="U46" s="60"/>
      <c r="V46" s="60">
        <v>25578843</v>
      </c>
      <c r="W46" s="60">
        <v>25578843</v>
      </c>
      <c r="X46" s="60">
        <v>25578843</v>
      </c>
      <c r="Y46" s="60"/>
      <c r="Z46" s="139"/>
      <c r="AA46" s="62">
        <v>25578843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10595871950</v>
      </c>
      <c r="D48" s="217">
        <f>SUM(D45:D47)</f>
        <v>0</v>
      </c>
      <c r="E48" s="264">
        <f t="shared" si="7"/>
        <v>11614890450</v>
      </c>
      <c r="F48" s="219">
        <f t="shared" si="7"/>
        <v>11554180732</v>
      </c>
      <c r="G48" s="219">
        <f t="shared" si="7"/>
        <v>0</v>
      </c>
      <c r="H48" s="219">
        <f t="shared" si="7"/>
        <v>0</v>
      </c>
      <c r="I48" s="219">
        <f t="shared" si="7"/>
        <v>11003453673</v>
      </c>
      <c r="J48" s="219">
        <f t="shared" si="7"/>
        <v>11003453673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10229445986</v>
      </c>
      <c r="Q48" s="219">
        <f t="shared" si="7"/>
        <v>10233832998</v>
      </c>
      <c r="R48" s="219">
        <f t="shared" si="7"/>
        <v>10233832998</v>
      </c>
      <c r="S48" s="219">
        <f t="shared" si="7"/>
        <v>11129415331</v>
      </c>
      <c r="T48" s="219">
        <f t="shared" si="7"/>
        <v>11034955703</v>
      </c>
      <c r="U48" s="219">
        <f t="shared" si="7"/>
        <v>0</v>
      </c>
      <c r="V48" s="219">
        <f t="shared" si="7"/>
        <v>11034955703</v>
      </c>
      <c r="W48" s="219">
        <f t="shared" si="7"/>
        <v>11034955703</v>
      </c>
      <c r="X48" s="219">
        <f t="shared" si="7"/>
        <v>11554180732</v>
      </c>
      <c r="Y48" s="219">
        <f t="shared" si="7"/>
        <v>-519225029</v>
      </c>
      <c r="Z48" s="265">
        <f>+IF(X48&lt;&gt;0,+(Y48/X48)*100,0)</f>
        <v>-4.493828173917818</v>
      </c>
      <c r="AA48" s="232">
        <f>SUM(AA45:AA47)</f>
        <v>11554180732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541509038</v>
      </c>
      <c r="D6" s="155"/>
      <c r="E6" s="59">
        <v>507637128</v>
      </c>
      <c r="F6" s="60">
        <v>477989669</v>
      </c>
      <c r="G6" s="60">
        <v>37340515</v>
      </c>
      <c r="H6" s="60">
        <v>39586294</v>
      </c>
      <c r="I6" s="60">
        <v>38429020</v>
      </c>
      <c r="J6" s="60">
        <v>115355829</v>
      </c>
      <c r="K6" s="60">
        <v>38956752</v>
      </c>
      <c r="L6" s="60">
        <v>37422860</v>
      </c>
      <c r="M6" s="60">
        <v>47849111</v>
      </c>
      <c r="N6" s="60">
        <v>124228723</v>
      </c>
      <c r="O6" s="60">
        <v>37721083</v>
      </c>
      <c r="P6" s="60">
        <v>48820922</v>
      </c>
      <c r="Q6" s="60">
        <v>38740073</v>
      </c>
      <c r="R6" s="60">
        <v>125282078</v>
      </c>
      <c r="S6" s="60">
        <v>38162178</v>
      </c>
      <c r="T6" s="60">
        <v>37022768</v>
      </c>
      <c r="U6" s="60">
        <v>37986158</v>
      </c>
      <c r="V6" s="60">
        <v>113171104</v>
      </c>
      <c r="W6" s="60">
        <v>478037734</v>
      </c>
      <c r="X6" s="60">
        <v>477989669</v>
      </c>
      <c r="Y6" s="60">
        <v>48065</v>
      </c>
      <c r="Z6" s="140">
        <v>0.01</v>
      </c>
      <c r="AA6" s="62">
        <v>477989669</v>
      </c>
    </row>
    <row r="7" spans="1:27" ht="13.5">
      <c r="A7" s="249" t="s">
        <v>32</v>
      </c>
      <c r="B7" s="182"/>
      <c r="C7" s="155">
        <v>2065857432</v>
      </c>
      <c r="D7" s="155"/>
      <c r="E7" s="59">
        <v>3114213454</v>
      </c>
      <c r="F7" s="60">
        <v>2902510879</v>
      </c>
      <c r="G7" s="60">
        <v>255054682</v>
      </c>
      <c r="H7" s="60">
        <v>277869723</v>
      </c>
      <c r="I7" s="60">
        <v>295448058</v>
      </c>
      <c r="J7" s="60">
        <v>828372463</v>
      </c>
      <c r="K7" s="60">
        <v>251895087</v>
      </c>
      <c r="L7" s="60">
        <v>160026422</v>
      </c>
      <c r="M7" s="60">
        <v>185323663</v>
      </c>
      <c r="N7" s="60">
        <v>597245172</v>
      </c>
      <c r="O7" s="60">
        <v>157493835</v>
      </c>
      <c r="P7" s="60">
        <v>175347961</v>
      </c>
      <c r="Q7" s="60">
        <v>176708263</v>
      </c>
      <c r="R7" s="60">
        <v>509550059</v>
      </c>
      <c r="S7" s="60">
        <v>178857823</v>
      </c>
      <c r="T7" s="60">
        <v>182732556</v>
      </c>
      <c r="U7" s="60">
        <v>200175204</v>
      </c>
      <c r="V7" s="60">
        <v>561765583</v>
      </c>
      <c r="W7" s="60">
        <v>2496933277</v>
      </c>
      <c r="X7" s="60">
        <v>2902510879</v>
      </c>
      <c r="Y7" s="60">
        <v>-405577602</v>
      </c>
      <c r="Z7" s="140">
        <v>-13.97</v>
      </c>
      <c r="AA7" s="62">
        <v>2902510879</v>
      </c>
    </row>
    <row r="8" spans="1:27" ht="13.5">
      <c r="A8" s="249" t="s">
        <v>178</v>
      </c>
      <c r="B8" s="182"/>
      <c r="C8" s="155">
        <v>537429707</v>
      </c>
      <c r="D8" s="155"/>
      <c r="E8" s="59">
        <v>166433159</v>
      </c>
      <c r="F8" s="60">
        <v>166433158</v>
      </c>
      <c r="G8" s="60">
        <v>7203728</v>
      </c>
      <c r="H8" s="60">
        <v>2522376</v>
      </c>
      <c r="I8" s="60">
        <v>9528380</v>
      </c>
      <c r="J8" s="60">
        <v>19254484</v>
      </c>
      <c r="K8" s="60">
        <v>2237861</v>
      </c>
      <c r="L8" s="60">
        <v>101558956</v>
      </c>
      <c r="M8" s="60">
        <v>67086541</v>
      </c>
      <c r="N8" s="60">
        <v>170883358</v>
      </c>
      <c r="O8" s="60">
        <v>51933814</v>
      </c>
      <c r="P8" s="60">
        <v>49540241</v>
      </c>
      <c r="Q8" s="60">
        <v>125135689</v>
      </c>
      <c r="R8" s="60">
        <v>226609744</v>
      </c>
      <c r="S8" s="60">
        <v>40058724</v>
      </c>
      <c r="T8" s="60">
        <v>77385082</v>
      </c>
      <c r="U8" s="60">
        <v>40615078</v>
      </c>
      <c r="V8" s="60">
        <v>158058884</v>
      </c>
      <c r="W8" s="60">
        <v>574806470</v>
      </c>
      <c r="X8" s="60">
        <v>166433158</v>
      </c>
      <c r="Y8" s="60">
        <v>408373312</v>
      </c>
      <c r="Z8" s="140">
        <v>245.37</v>
      </c>
      <c r="AA8" s="62">
        <v>166433158</v>
      </c>
    </row>
    <row r="9" spans="1:27" ht="13.5">
      <c r="A9" s="249" t="s">
        <v>179</v>
      </c>
      <c r="B9" s="182"/>
      <c r="C9" s="155">
        <v>602144000</v>
      </c>
      <c r="D9" s="155"/>
      <c r="E9" s="59">
        <v>656426793</v>
      </c>
      <c r="F9" s="60">
        <v>671258794</v>
      </c>
      <c r="G9" s="60">
        <v>250371000</v>
      </c>
      <c r="H9" s="60"/>
      <c r="I9" s="60"/>
      <c r="J9" s="60">
        <v>250371000</v>
      </c>
      <c r="K9" s="60"/>
      <c r="L9" s="60">
        <v>195864000</v>
      </c>
      <c r="M9" s="60"/>
      <c r="N9" s="60">
        <v>195864000</v>
      </c>
      <c r="O9" s="60"/>
      <c r="P9" s="60"/>
      <c r="Q9" s="60">
        <v>150222000</v>
      </c>
      <c r="R9" s="60">
        <v>150222000</v>
      </c>
      <c r="S9" s="60"/>
      <c r="T9" s="60"/>
      <c r="U9" s="60"/>
      <c r="V9" s="60"/>
      <c r="W9" s="60">
        <v>596457000</v>
      </c>
      <c r="X9" s="60">
        <v>671258794</v>
      </c>
      <c r="Y9" s="60">
        <v>-74801794</v>
      </c>
      <c r="Z9" s="140">
        <v>-11.14</v>
      </c>
      <c r="AA9" s="62">
        <v>671258794</v>
      </c>
    </row>
    <row r="10" spans="1:27" ht="13.5">
      <c r="A10" s="249" t="s">
        <v>180</v>
      </c>
      <c r="B10" s="182"/>
      <c r="C10" s="155">
        <v>257023170</v>
      </c>
      <c r="D10" s="155"/>
      <c r="E10" s="59">
        <v>402286561</v>
      </c>
      <c r="F10" s="60">
        <v>210586561</v>
      </c>
      <c r="G10" s="60">
        <v>77006000</v>
      </c>
      <c r="H10" s="60">
        <v>2421000</v>
      </c>
      <c r="I10" s="60">
        <v>21000000</v>
      </c>
      <c r="J10" s="60">
        <v>100427000</v>
      </c>
      <c r="K10" s="60">
        <v>1500000</v>
      </c>
      <c r="L10" s="60">
        <v>1266000</v>
      </c>
      <c r="M10" s="60">
        <v>4465000</v>
      </c>
      <c r="N10" s="60">
        <v>7231000</v>
      </c>
      <c r="O10" s="60">
        <v>29900000</v>
      </c>
      <c r="P10" s="60">
        <v>9400000</v>
      </c>
      <c r="Q10" s="60">
        <v>67008000</v>
      </c>
      <c r="R10" s="60">
        <v>106308000</v>
      </c>
      <c r="S10" s="60"/>
      <c r="T10" s="60"/>
      <c r="U10" s="60"/>
      <c r="V10" s="60"/>
      <c r="W10" s="60">
        <v>213966000</v>
      </c>
      <c r="X10" s="60">
        <v>210586561</v>
      </c>
      <c r="Y10" s="60">
        <v>3379439</v>
      </c>
      <c r="Z10" s="140">
        <v>1.6</v>
      </c>
      <c r="AA10" s="62">
        <v>210586561</v>
      </c>
    </row>
    <row r="11" spans="1:27" ht="13.5">
      <c r="A11" s="249" t="s">
        <v>181</v>
      </c>
      <c r="B11" s="182"/>
      <c r="C11" s="155">
        <v>22923239</v>
      </c>
      <c r="D11" s="155"/>
      <c r="E11" s="59">
        <v>25063532</v>
      </c>
      <c r="F11" s="60">
        <v>25063532</v>
      </c>
      <c r="G11" s="60">
        <v>2788295</v>
      </c>
      <c r="H11" s="60">
        <v>437849</v>
      </c>
      <c r="I11" s="60">
        <v>3139994</v>
      </c>
      <c r="J11" s="60">
        <v>6366138</v>
      </c>
      <c r="K11" s="60">
        <v>3853894</v>
      </c>
      <c r="L11" s="60">
        <v>4300184</v>
      </c>
      <c r="M11" s="60">
        <v>4487850</v>
      </c>
      <c r="N11" s="60">
        <v>12641928</v>
      </c>
      <c r="O11" s="60">
        <v>4022792</v>
      </c>
      <c r="P11" s="60">
        <v>4008532</v>
      </c>
      <c r="Q11" s="60">
        <v>3336271</v>
      </c>
      <c r="R11" s="60">
        <v>11367595</v>
      </c>
      <c r="S11" s="60">
        <v>4190262</v>
      </c>
      <c r="T11" s="60">
        <v>4070005</v>
      </c>
      <c r="U11" s="60">
        <v>4841056</v>
      </c>
      <c r="V11" s="60">
        <v>13101323</v>
      </c>
      <c r="W11" s="60">
        <v>43476984</v>
      </c>
      <c r="X11" s="60">
        <v>25063532</v>
      </c>
      <c r="Y11" s="60">
        <v>18413452</v>
      </c>
      <c r="Z11" s="140">
        <v>73.47</v>
      </c>
      <c r="AA11" s="62">
        <v>25063532</v>
      </c>
    </row>
    <row r="12" spans="1:27" ht="13.5">
      <c r="A12" s="249" t="s">
        <v>182</v>
      </c>
      <c r="B12" s="182"/>
      <c r="C12" s="155">
        <v>3025</v>
      </c>
      <c r="D12" s="155"/>
      <c r="E12" s="59">
        <v>5290</v>
      </c>
      <c r="F12" s="60">
        <v>5290</v>
      </c>
      <c r="G12" s="60"/>
      <c r="H12" s="60"/>
      <c r="I12" s="60"/>
      <c r="J12" s="60"/>
      <c r="K12" s="60"/>
      <c r="L12" s="60"/>
      <c r="M12" s="60">
        <v>3025</v>
      </c>
      <c r="N12" s="60">
        <v>3025</v>
      </c>
      <c r="O12" s="60"/>
      <c r="P12" s="60"/>
      <c r="Q12" s="60"/>
      <c r="R12" s="60"/>
      <c r="S12" s="60"/>
      <c r="T12" s="60"/>
      <c r="U12" s="60"/>
      <c r="V12" s="60"/>
      <c r="W12" s="60">
        <v>3025</v>
      </c>
      <c r="X12" s="60">
        <v>5290</v>
      </c>
      <c r="Y12" s="60">
        <v>-2265</v>
      </c>
      <c r="Z12" s="140">
        <v>-42.82</v>
      </c>
      <c r="AA12" s="62">
        <v>5290</v>
      </c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-3693085067</v>
      </c>
      <c r="D14" s="155"/>
      <c r="E14" s="59">
        <v>-4042027040</v>
      </c>
      <c r="F14" s="60">
        <v>-2079493140</v>
      </c>
      <c r="G14" s="60">
        <v>-576463644</v>
      </c>
      <c r="H14" s="60">
        <v>-399014023</v>
      </c>
      <c r="I14" s="60">
        <v>-411169734</v>
      </c>
      <c r="J14" s="60">
        <v>-1386647401</v>
      </c>
      <c r="K14" s="60">
        <v>-416491594</v>
      </c>
      <c r="L14" s="60">
        <v>-331751143</v>
      </c>
      <c r="M14" s="60">
        <v>-455781269</v>
      </c>
      <c r="N14" s="60">
        <v>-1204024006</v>
      </c>
      <c r="O14" s="60">
        <v>-264591836</v>
      </c>
      <c r="P14" s="60">
        <v>-237666081</v>
      </c>
      <c r="Q14" s="60">
        <v>-433618838</v>
      </c>
      <c r="R14" s="60">
        <v>-935876755</v>
      </c>
      <c r="S14" s="60">
        <v>-137697472</v>
      </c>
      <c r="T14" s="60">
        <v>-282490132</v>
      </c>
      <c r="U14" s="60">
        <v>-298095578</v>
      </c>
      <c r="V14" s="60">
        <v>-718283182</v>
      </c>
      <c r="W14" s="60">
        <v>-4244831344</v>
      </c>
      <c r="X14" s="60">
        <v>-2079493140</v>
      </c>
      <c r="Y14" s="60">
        <v>-2165338204</v>
      </c>
      <c r="Z14" s="140">
        <v>104.13</v>
      </c>
      <c r="AA14" s="62">
        <v>-2079493140</v>
      </c>
    </row>
    <row r="15" spans="1:27" ht="13.5">
      <c r="A15" s="249" t="s">
        <v>40</v>
      </c>
      <c r="B15" s="182"/>
      <c r="C15" s="155">
        <v>-47247701</v>
      </c>
      <c r="D15" s="155"/>
      <c r="E15" s="59">
        <v>-1877876</v>
      </c>
      <c r="F15" s="60">
        <v>-1454172537</v>
      </c>
      <c r="G15" s="60">
        <v>-142</v>
      </c>
      <c r="H15" s="60">
        <v>-830</v>
      </c>
      <c r="I15" s="60"/>
      <c r="J15" s="60">
        <v>-972</v>
      </c>
      <c r="K15" s="60"/>
      <c r="L15" s="60">
        <v>-1069251</v>
      </c>
      <c r="M15" s="60">
        <v>-995805</v>
      </c>
      <c r="N15" s="60">
        <v>-2065056</v>
      </c>
      <c r="O15" s="60">
        <v>-538884</v>
      </c>
      <c r="P15" s="60">
        <v>-109619376</v>
      </c>
      <c r="Q15" s="60">
        <v>-115478360</v>
      </c>
      <c r="R15" s="60">
        <v>-225636620</v>
      </c>
      <c r="S15" s="60">
        <v>-117295757</v>
      </c>
      <c r="T15" s="60">
        <v>-362207</v>
      </c>
      <c r="U15" s="60">
        <v>-654125</v>
      </c>
      <c r="V15" s="60">
        <v>-118312089</v>
      </c>
      <c r="W15" s="60">
        <v>-346014737</v>
      </c>
      <c r="X15" s="60">
        <v>-1454172537</v>
      </c>
      <c r="Y15" s="60">
        <v>1108157800</v>
      </c>
      <c r="Z15" s="140">
        <v>-76.21</v>
      </c>
      <c r="AA15" s="62">
        <v>-1454172537</v>
      </c>
    </row>
    <row r="16" spans="1:27" ht="13.5">
      <c r="A16" s="249" t="s">
        <v>42</v>
      </c>
      <c r="B16" s="182"/>
      <c r="C16" s="155"/>
      <c r="D16" s="155"/>
      <c r="E16" s="59"/>
      <c r="F16" s="60">
        <v>-608850527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-608850527</v>
      </c>
      <c r="Y16" s="60">
        <v>608850527</v>
      </c>
      <c r="Z16" s="140">
        <v>-100</v>
      </c>
      <c r="AA16" s="62">
        <v>-608850527</v>
      </c>
    </row>
    <row r="17" spans="1:27" ht="13.5">
      <c r="A17" s="250" t="s">
        <v>185</v>
      </c>
      <c r="B17" s="251"/>
      <c r="C17" s="168">
        <f aca="true" t="shared" si="0" ref="C17:Y17">SUM(C6:C16)</f>
        <v>286556843</v>
      </c>
      <c r="D17" s="168">
        <f t="shared" si="0"/>
        <v>0</v>
      </c>
      <c r="E17" s="72">
        <f t="shared" si="0"/>
        <v>828161001</v>
      </c>
      <c r="F17" s="73">
        <f t="shared" si="0"/>
        <v>311331679</v>
      </c>
      <c r="G17" s="73">
        <f t="shared" si="0"/>
        <v>53300434</v>
      </c>
      <c r="H17" s="73">
        <f t="shared" si="0"/>
        <v>-76177611</v>
      </c>
      <c r="I17" s="73">
        <f t="shared" si="0"/>
        <v>-43624282</v>
      </c>
      <c r="J17" s="73">
        <f t="shared" si="0"/>
        <v>-66501459</v>
      </c>
      <c r="K17" s="73">
        <f t="shared" si="0"/>
        <v>-118048000</v>
      </c>
      <c r="L17" s="73">
        <f t="shared" si="0"/>
        <v>167618028</v>
      </c>
      <c r="M17" s="73">
        <f t="shared" si="0"/>
        <v>-147561884</v>
      </c>
      <c r="N17" s="73">
        <f t="shared" si="0"/>
        <v>-97991856</v>
      </c>
      <c r="O17" s="73">
        <f t="shared" si="0"/>
        <v>15940804</v>
      </c>
      <c r="P17" s="73">
        <f t="shared" si="0"/>
        <v>-60167801</v>
      </c>
      <c r="Q17" s="73">
        <f t="shared" si="0"/>
        <v>12053098</v>
      </c>
      <c r="R17" s="73">
        <f t="shared" si="0"/>
        <v>-32173899</v>
      </c>
      <c r="S17" s="73">
        <f t="shared" si="0"/>
        <v>6275758</v>
      </c>
      <c r="T17" s="73">
        <f t="shared" si="0"/>
        <v>18358072</v>
      </c>
      <c r="U17" s="73">
        <f t="shared" si="0"/>
        <v>-15132207</v>
      </c>
      <c r="V17" s="73">
        <f t="shared" si="0"/>
        <v>9501623</v>
      </c>
      <c r="W17" s="73">
        <f t="shared" si="0"/>
        <v>-187165591</v>
      </c>
      <c r="X17" s="73">
        <f t="shared" si="0"/>
        <v>311331679</v>
      </c>
      <c r="Y17" s="73">
        <f t="shared" si="0"/>
        <v>-498497270</v>
      </c>
      <c r="Z17" s="170">
        <f>+IF(X17&lt;&gt;0,+(Y17/X17)*100,0)</f>
        <v>-160.11774696400235</v>
      </c>
      <c r="AA17" s="74">
        <f>SUM(AA6:AA16)</f>
        <v>311331679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581893</v>
      </c>
      <c r="D21" s="155"/>
      <c r="E21" s="59">
        <v>2995856</v>
      </c>
      <c r="F21" s="60">
        <v>2995857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2995857</v>
      </c>
      <c r="Y21" s="159">
        <v>-2995857</v>
      </c>
      <c r="Z21" s="141">
        <v>-100</v>
      </c>
      <c r="AA21" s="225">
        <v>2995857</v>
      </c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>
        <v>11124939</v>
      </c>
      <c r="H24" s="60">
        <v>767830</v>
      </c>
      <c r="I24" s="60">
        <v>64349776</v>
      </c>
      <c r="J24" s="60">
        <v>76242545</v>
      </c>
      <c r="K24" s="60">
        <v>48664811</v>
      </c>
      <c r="L24" s="60">
        <v>21935978</v>
      </c>
      <c r="M24" s="60">
        <v>81170647</v>
      </c>
      <c r="N24" s="60">
        <v>151771436</v>
      </c>
      <c r="O24" s="60">
        <v>17987378</v>
      </c>
      <c r="P24" s="60">
        <v>20668684</v>
      </c>
      <c r="Q24" s="60">
        <v>46267736</v>
      </c>
      <c r="R24" s="60">
        <v>84923798</v>
      </c>
      <c r="S24" s="60">
        <v>8791757</v>
      </c>
      <c r="T24" s="60">
        <v>44359841</v>
      </c>
      <c r="U24" s="60">
        <v>13187706</v>
      </c>
      <c r="V24" s="60">
        <v>66339304</v>
      </c>
      <c r="W24" s="60">
        <v>379277083</v>
      </c>
      <c r="X24" s="60"/>
      <c r="Y24" s="60">
        <v>379277083</v>
      </c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-287994522</v>
      </c>
      <c r="D26" s="155"/>
      <c r="E26" s="59">
        <v>-533880958</v>
      </c>
      <c r="F26" s="60">
        <v>-335840771</v>
      </c>
      <c r="G26" s="60">
        <v>-55926141</v>
      </c>
      <c r="H26" s="60">
        <v>-2247595</v>
      </c>
      <c r="I26" s="60">
        <v>-42664191</v>
      </c>
      <c r="J26" s="60">
        <v>-100837927</v>
      </c>
      <c r="K26" s="60">
        <v>-12230081</v>
      </c>
      <c r="L26" s="60">
        <v>-7774607</v>
      </c>
      <c r="M26" s="60">
        <v>-27544564</v>
      </c>
      <c r="N26" s="60">
        <v>-47549252</v>
      </c>
      <c r="O26" s="60">
        <v>-4115744</v>
      </c>
      <c r="P26" s="60">
        <v>-1666799</v>
      </c>
      <c r="Q26" s="60">
        <v>-17035311</v>
      </c>
      <c r="R26" s="60">
        <v>-22817854</v>
      </c>
      <c r="S26" s="60">
        <v>-5673592</v>
      </c>
      <c r="T26" s="60">
        <v>-40572179</v>
      </c>
      <c r="U26" s="60"/>
      <c r="V26" s="60">
        <v>-46245771</v>
      </c>
      <c r="W26" s="60">
        <v>-217450804</v>
      </c>
      <c r="X26" s="60">
        <v>-335840771</v>
      </c>
      <c r="Y26" s="60">
        <v>118389967</v>
      </c>
      <c r="Z26" s="140">
        <v>-35.25</v>
      </c>
      <c r="AA26" s="62">
        <v>-335840771</v>
      </c>
    </row>
    <row r="27" spans="1:27" ht="13.5">
      <c r="A27" s="250" t="s">
        <v>192</v>
      </c>
      <c r="B27" s="251"/>
      <c r="C27" s="168">
        <f aca="true" t="shared" si="1" ref="C27:Y27">SUM(C21:C26)</f>
        <v>-287412629</v>
      </c>
      <c r="D27" s="168">
        <f>SUM(D21:D26)</f>
        <v>0</v>
      </c>
      <c r="E27" s="72">
        <f t="shared" si="1"/>
        <v>-530885102</v>
      </c>
      <c r="F27" s="73">
        <f t="shared" si="1"/>
        <v>-332844914</v>
      </c>
      <c r="G27" s="73">
        <f t="shared" si="1"/>
        <v>-44801202</v>
      </c>
      <c r="H27" s="73">
        <f t="shared" si="1"/>
        <v>-1479765</v>
      </c>
      <c r="I27" s="73">
        <f t="shared" si="1"/>
        <v>21685585</v>
      </c>
      <c r="J27" s="73">
        <f t="shared" si="1"/>
        <v>-24595382</v>
      </c>
      <c r="K27" s="73">
        <f t="shared" si="1"/>
        <v>36434730</v>
      </c>
      <c r="L27" s="73">
        <f t="shared" si="1"/>
        <v>14161371</v>
      </c>
      <c r="M27" s="73">
        <f t="shared" si="1"/>
        <v>53626083</v>
      </c>
      <c r="N27" s="73">
        <f t="shared" si="1"/>
        <v>104222184</v>
      </c>
      <c r="O27" s="73">
        <f t="shared" si="1"/>
        <v>13871634</v>
      </c>
      <c r="P27" s="73">
        <f t="shared" si="1"/>
        <v>19001885</v>
      </c>
      <c r="Q27" s="73">
        <f t="shared" si="1"/>
        <v>29232425</v>
      </c>
      <c r="R27" s="73">
        <f t="shared" si="1"/>
        <v>62105944</v>
      </c>
      <c r="S27" s="73">
        <f t="shared" si="1"/>
        <v>3118165</v>
      </c>
      <c r="T27" s="73">
        <f t="shared" si="1"/>
        <v>3787662</v>
      </c>
      <c r="U27" s="73">
        <f t="shared" si="1"/>
        <v>13187706</v>
      </c>
      <c r="V27" s="73">
        <f t="shared" si="1"/>
        <v>20093533</v>
      </c>
      <c r="W27" s="73">
        <f t="shared" si="1"/>
        <v>161826279</v>
      </c>
      <c r="X27" s="73">
        <f t="shared" si="1"/>
        <v>-332844914</v>
      </c>
      <c r="Y27" s="73">
        <f t="shared" si="1"/>
        <v>494671193</v>
      </c>
      <c r="Z27" s="170">
        <f>+IF(X27&lt;&gt;0,+(Y27/X27)*100,0)</f>
        <v>-148.61912325930868</v>
      </c>
      <c r="AA27" s="74">
        <f>SUM(AA21:AA26)</f>
        <v>-332844914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>
        <v>90000000</v>
      </c>
      <c r="F31" s="60">
        <v>150000000</v>
      </c>
      <c r="G31" s="60"/>
      <c r="H31" s="60">
        <v>40000000</v>
      </c>
      <c r="I31" s="60">
        <v>60000000</v>
      </c>
      <c r="J31" s="60">
        <v>100000000</v>
      </c>
      <c r="K31" s="60">
        <v>49500000</v>
      </c>
      <c r="L31" s="60"/>
      <c r="M31" s="60">
        <v>95000000</v>
      </c>
      <c r="N31" s="60">
        <v>144500000</v>
      </c>
      <c r="O31" s="60">
        <v>-673102</v>
      </c>
      <c r="P31" s="60"/>
      <c r="Q31" s="60"/>
      <c r="R31" s="60">
        <v>-673102</v>
      </c>
      <c r="S31" s="60"/>
      <c r="T31" s="60"/>
      <c r="U31" s="60"/>
      <c r="V31" s="60"/>
      <c r="W31" s="60">
        <v>243826898</v>
      </c>
      <c r="X31" s="60">
        <v>150000000</v>
      </c>
      <c r="Y31" s="60">
        <v>93826898</v>
      </c>
      <c r="Z31" s="140">
        <v>62.55</v>
      </c>
      <c r="AA31" s="62">
        <v>150000000</v>
      </c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4976837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-3933886</v>
      </c>
      <c r="D35" s="155"/>
      <c r="E35" s="59">
        <v>-90000000</v>
      </c>
      <c r="F35" s="60">
        <v>-150000000</v>
      </c>
      <c r="G35" s="60"/>
      <c r="H35" s="60"/>
      <c r="I35" s="60">
        <v>-3378161</v>
      </c>
      <c r="J35" s="60">
        <v>-3378161</v>
      </c>
      <c r="K35" s="60">
        <v>-100000</v>
      </c>
      <c r="L35" s="60">
        <v>-51020000</v>
      </c>
      <c r="M35" s="60">
        <v>-196492606</v>
      </c>
      <c r="N35" s="60">
        <v>-247612606</v>
      </c>
      <c r="O35" s="60"/>
      <c r="P35" s="60"/>
      <c r="Q35" s="60">
        <v>-3330902</v>
      </c>
      <c r="R35" s="60">
        <v>-3330902</v>
      </c>
      <c r="S35" s="60"/>
      <c r="T35" s="60"/>
      <c r="U35" s="60"/>
      <c r="V35" s="60"/>
      <c r="W35" s="60">
        <v>-254321669</v>
      </c>
      <c r="X35" s="60">
        <v>-150000000</v>
      </c>
      <c r="Y35" s="60">
        <v>-104321669</v>
      </c>
      <c r="Z35" s="140">
        <v>69.55</v>
      </c>
      <c r="AA35" s="62">
        <v>-150000000</v>
      </c>
    </row>
    <row r="36" spans="1:27" ht="13.5">
      <c r="A36" s="250" t="s">
        <v>198</v>
      </c>
      <c r="B36" s="251"/>
      <c r="C36" s="168">
        <f aca="true" t="shared" si="2" ref="C36:Y36">SUM(C31:C35)</f>
        <v>1042951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40000000</v>
      </c>
      <c r="I36" s="73">
        <f t="shared" si="2"/>
        <v>56621839</v>
      </c>
      <c r="J36" s="73">
        <f t="shared" si="2"/>
        <v>96621839</v>
      </c>
      <c r="K36" s="73">
        <f t="shared" si="2"/>
        <v>49400000</v>
      </c>
      <c r="L36" s="73">
        <f t="shared" si="2"/>
        <v>-51020000</v>
      </c>
      <c r="M36" s="73">
        <f t="shared" si="2"/>
        <v>-101492606</v>
      </c>
      <c r="N36" s="73">
        <f t="shared" si="2"/>
        <v>-103112606</v>
      </c>
      <c r="O36" s="73">
        <f t="shared" si="2"/>
        <v>-673102</v>
      </c>
      <c r="P36" s="73">
        <f t="shared" si="2"/>
        <v>0</v>
      </c>
      <c r="Q36" s="73">
        <f t="shared" si="2"/>
        <v>-3330902</v>
      </c>
      <c r="R36" s="73">
        <f t="shared" si="2"/>
        <v>-4004004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-10494771</v>
      </c>
      <c r="X36" s="73">
        <f t="shared" si="2"/>
        <v>0</v>
      </c>
      <c r="Y36" s="73">
        <f t="shared" si="2"/>
        <v>-10494771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187165</v>
      </c>
      <c r="D38" s="153">
        <f>+D17+D27+D36</f>
        <v>0</v>
      </c>
      <c r="E38" s="99">
        <f t="shared" si="3"/>
        <v>297275899</v>
      </c>
      <c r="F38" s="100">
        <f t="shared" si="3"/>
        <v>-21513235</v>
      </c>
      <c r="G38" s="100">
        <f t="shared" si="3"/>
        <v>8499232</v>
      </c>
      <c r="H38" s="100">
        <f t="shared" si="3"/>
        <v>-37657376</v>
      </c>
      <c r="I38" s="100">
        <f t="shared" si="3"/>
        <v>34683142</v>
      </c>
      <c r="J38" s="100">
        <f t="shared" si="3"/>
        <v>5524998</v>
      </c>
      <c r="K38" s="100">
        <f t="shared" si="3"/>
        <v>-32213270</v>
      </c>
      <c r="L38" s="100">
        <f t="shared" si="3"/>
        <v>130759399</v>
      </c>
      <c r="M38" s="100">
        <f t="shared" si="3"/>
        <v>-195428407</v>
      </c>
      <c r="N38" s="100">
        <f t="shared" si="3"/>
        <v>-96882278</v>
      </c>
      <c r="O38" s="100">
        <f t="shared" si="3"/>
        <v>29139336</v>
      </c>
      <c r="P38" s="100">
        <f t="shared" si="3"/>
        <v>-41165916</v>
      </c>
      <c r="Q38" s="100">
        <f t="shared" si="3"/>
        <v>37954621</v>
      </c>
      <c r="R38" s="100">
        <f t="shared" si="3"/>
        <v>25928041</v>
      </c>
      <c r="S38" s="100">
        <f t="shared" si="3"/>
        <v>9393923</v>
      </c>
      <c r="T38" s="100">
        <f t="shared" si="3"/>
        <v>22145734</v>
      </c>
      <c r="U38" s="100">
        <f t="shared" si="3"/>
        <v>-1944501</v>
      </c>
      <c r="V38" s="100">
        <f t="shared" si="3"/>
        <v>29595156</v>
      </c>
      <c r="W38" s="100">
        <f t="shared" si="3"/>
        <v>-35834083</v>
      </c>
      <c r="X38" s="100">
        <f t="shared" si="3"/>
        <v>-21513235</v>
      </c>
      <c r="Y38" s="100">
        <f t="shared" si="3"/>
        <v>-14320848</v>
      </c>
      <c r="Z38" s="137">
        <f>+IF(X38&lt;&gt;0,+(Y38/X38)*100,0)</f>
        <v>66.56761756193339</v>
      </c>
      <c r="AA38" s="102">
        <f>+AA17+AA27+AA36</f>
        <v>-21513235</v>
      </c>
    </row>
    <row r="39" spans="1:27" ht="13.5">
      <c r="A39" s="249" t="s">
        <v>200</v>
      </c>
      <c r="B39" s="182"/>
      <c r="C39" s="153">
        <v>123794515</v>
      </c>
      <c r="D39" s="153"/>
      <c r="E39" s="99">
        <v>-121100282</v>
      </c>
      <c r="F39" s="100">
        <v>123981683</v>
      </c>
      <c r="G39" s="100">
        <v>36234470</v>
      </c>
      <c r="H39" s="100">
        <v>44733702</v>
      </c>
      <c r="I39" s="100">
        <v>7076326</v>
      </c>
      <c r="J39" s="100">
        <v>36234470</v>
      </c>
      <c r="K39" s="100">
        <v>41759468</v>
      </c>
      <c r="L39" s="100">
        <v>9546198</v>
      </c>
      <c r="M39" s="100">
        <v>140305597</v>
      </c>
      <c r="N39" s="100">
        <v>41759468</v>
      </c>
      <c r="O39" s="100">
        <v>-55122810</v>
      </c>
      <c r="P39" s="100">
        <v>-25983474</v>
      </c>
      <c r="Q39" s="100">
        <v>-67149390</v>
      </c>
      <c r="R39" s="100">
        <v>-55122810</v>
      </c>
      <c r="S39" s="100">
        <v>-29194769</v>
      </c>
      <c r="T39" s="100">
        <v>-19800846</v>
      </c>
      <c r="U39" s="100">
        <v>2344888</v>
      </c>
      <c r="V39" s="100">
        <v>-29194769</v>
      </c>
      <c r="W39" s="100">
        <v>36234470</v>
      </c>
      <c r="X39" s="100">
        <v>123981683</v>
      </c>
      <c r="Y39" s="100">
        <v>-87747213</v>
      </c>
      <c r="Z39" s="137">
        <v>-70.77</v>
      </c>
      <c r="AA39" s="102">
        <v>123981683</v>
      </c>
    </row>
    <row r="40" spans="1:27" ht="13.5">
      <c r="A40" s="269" t="s">
        <v>201</v>
      </c>
      <c r="B40" s="256"/>
      <c r="C40" s="257">
        <v>123981680</v>
      </c>
      <c r="D40" s="257"/>
      <c r="E40" s="258">
        <v>176175616</v>
      </c>
      <c r="F40" s="259">
        <v>102468448</v>
      </c>
      <c r="G40" s="259">
        <v>44733702</v>
      </c>
      <c r="H40" s="259">
        <v>7076326</v>
      </c>
      <c r="I40" s="259">
        <v>41759468</v>
      </c>
      <c r="J40" s="259">
        <v>41759468</v>
      </c>
      <c r="K40" s="259">
        <v>9546198</v>
      </c>
      <c r="L40" s="259">
        <v>140305597</v>
      </c>
      <c r="M40" s="259">
        <v>-55122810</v>
      </c>
      <c r="N40" s="259">
        <v>-55122810</v>
      </c>
      <c r="O40" s="259">
        <v>-25983474</v>
      </c>
      <c r="P40" s="259">
        <v>-67149390</v>
      </c>
      <c r="Q40" s="259">
        <v>-29194769</v>
      </c>
      <c r="R40" s="259">
        <v>-25983474</v>
      </c>
      <c r="S40" s="259">
        <v>-19800846</v>
      </c>
      <c r="T40" s="259">
        <v>2344888</v>
      </c>
      <c r="U40" s="259">
        <v>400387</v>
      </c>
      <c r="V40" s="259">
        <v>400387</v>
      </c>
      <c r="W40" s="259">
        <v>400387</v>
      </c>
      <c r="X40" s="259">
        <v>102468448</v>
      </c>
      <c r="Y40" s="259">
        <v>-102068061</v>
      </c>
      <c r="Z40" s="260">
        <v>-99.61</v>
      </c>
      <c r="AA40" s="261">
        <v>102468448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209873475</v>
      </c>
      <c r="D5" s="200">
        <f t="shared" si="0"/>
        <v>0</v>
      </c>
      <c r="E5" s="106">
        <f t="shared" si="0"/>
        <v>234210336</v>
      </c>
      <c r="F5" s="106">
        <f t="shared" si="0"/>
        <v>240187615</v>
      </c>
      <c r="G5" s="106">
        <f t="shared" si="0"/>
        <v>1325265</v>
      </c>
      <c r="H5" s="106">
        <f t="shared" si="0"/>
        <v>8652942</v>
      </c>
      <c r="I5" s="106">
        <f t="shared" si="0"/>
        <v>35133803</v>
      </c>
      <c r="J5" s="106">
        <f t="shared" si="0"/>
        <v>45112010</v>
      </c>
      <c r="K5" s="106">
        <f t="shared" si="0"/>
        <v>8022060</v>
      </c>
      <c r="L5" s="106">
        <f t="shared" si="0"/>
        <v>6653348</v>
      </c>
      <c r="M5" s="106">
        <f t="shared" si="0"/>
        <v>20522311</v>
      </c>
      <c r="N5" s="106">
        <f t="shared" si="0"/>
        <v>35197719</v>
      </c>
      <c r="O5" s="106">
        <f t="shared" si="0"/>
        <v>1005565</v>
      </c>
      <c r="P5" s="106">
        <f t="shared" si="0"/>
        <v>2966742</v>
      </c>
      <c r="Q5" s="106">
        <f t="shared" si="0"/>
        <v>10867469</v>
      </c>
      <c r="R5" s="106">
        <f t="shared" si="0"/>
        <v>14839776</v>
      </c>
      <c r="S5" s="106">
        <f t="shared" si="0"/>
        <v>1005565</v>
      </c>
      <c r="T5" s="106">
        <f t="shared" si="0"/>
        <v>35689335</v>
      </c>
      <c r="U5" s="106">
        <f t="shared" si="0"/>
        <v>64230025</v>
      </c>
      <c r="V5" s="106">
        <f t="shared" si="0"/>
        <v>100924925</v>
      </c>
      <c r="W5" s="106">
        <f t="shared" si="0"/>
        <v>196074430</v>
      </c>
      <c r="X5" s="106">
        <f t="shared" si="0"/>
        <v>240187615</v>
      </c>
      <c r="Y5" s="106">
        <f t="shared" si="0"/>
        <v>-44113185</v>
      </c>
      <c r="Z5" s="201">
        <f>+IF(X5&lt;&gt;0,+(Y5/X5)*100,0)</f>
        <v>-18.366136405492846</v>
      </c>
      <c r="AA5" s="199">
        <f>SUM(AA11:AA18)</f>
        <v>240187615</v>
      </c>
    </row>
    <row r="6" spans="1:27" ht="13.5">
      <c r="A6" s="291" t="s">
        <v>205</v>
      </c>
      <c r="B6" s="142"/>
      <c r="C6" s="62">
        <v>80544819</v>
      </c>
      <c r="D6" s="156"/>
      <c r="E6" s="60">
        <v>94987053</v>
      </c>
      <c r="F6" s="60">
        <v>84145866</v>
      </c>
      <c r="G6" s="60"/>
      <c r="H6" s="60">
        <v>1557496</v>
      </c>
      <c r="I6" s="60">
        <v>5054258</v>
      </c>
      <c r="J6" s="60">
        <v>6611754</v>
      </c>
      <c r="K6" s="60">
        <v>3075806</v>
      </c>
      <c r="L6" s="60">
        <v>4278949</v>
      </c>
      <c r="M6" s="60">
        <v>9735682</v>
      </c>
      <c r="N6" s="60">
        <v>17090437</v>
      </c>
      <c r="O6" s="60">
        <v>1005565</v>
      </c>
      <c r="P6" s="60">
        <v>1527962</v>
      </c>
      <c r="Q6" s="60">
        <v>6096391</v>
      </c>
      <c r="R6" s="60">
        <v>8629918</v>
      </c>
      <c r="S6" s="60">
        <v>1005565</v>
      </c>
      <c r="T6" s="60">
        <v>7655734</v>
      </c>
      <c r="U6" s="60">
        <v>15581520</v>
      </c>
      <c r="V6" s="60">
        <v>24242819</v>
      </c>
      <c r="W6" s="60">
        <v>56574928</v>
      </c>
      <c r="X6" s="60">
        <v>84145866</v>
      </c>
      <c r="Y6" s="60">
        <v>-27570938</v>
      </c>
      <c r="Z6" s="140">
        <v>-32.77</v>
      </c>
      <c r="AA6" s="155">
        <v>84145866</v>
      </c>
    </row>
    <row r="7" spans="1:27" ht="13.5">
      <c r="A7" s="291" t="s">
        <v>206</v>
      </c>
      <c r="B7" s="142"/>
      <c r="C7" s="62">
        <v>36606414</v>
      </c>
      <c r="D7" s="156"/>
      <c r="E7" s="60">
        <v>13600000</v>
      </c>
      <c r="F7" s="60">
        <v>24023400</v>
      </c>
      <c r="G7" s="60"/>
      <c r="H7" s="60"/>
      <c r="I7" s="60">
        <v>16895499</v>
      </c>
      <c r="J7" s="60">
        <v>16895499</v>
      </c>
      <c r="K7" s="60"/>
      <c r="L7" s="60">
        <v>1025607</v>
      </c>
      <c r="M7" s="60">
        <v>1505618</v>
      </c>
      <c r="N7" s="60">
        <v>2531225</v>
      </c>
      <c r="O7" s="60"/>
      <c r="P7" s="60">
        <v>1004288</v>
      </c>
      <c r="Q7" s="60"/>
      <c r="R7" s="60">
        <v>1004288</v>
      </c>
      <c r="S7" s="60"/>
      <c r="T7" s="60">
        <v>445332</v>
      </c>
      <c r="U7" s="60">
        <v>1636024</v>
      </c>
      <c r="V7" s="60">
        <v>2081356</v>
      </c>
      <c r="W7" s="60">
        <v>22512368</v>
      </c>
      <c r="X7" s="60">
        <v>24023400</v>
      </c>
      <c r="Y7" s="60">
        <v>-1511032</v>
      </c>
      <c r="Z7" s="140">
        <v>-6.29</v>
      </c>
      <c r="AA7" s="155">
        <v>24023400</v>
      </c>
    </row>
    <row r="8" spans="1:27" ht="13.5">
      <c r="A8" s="291" t="s">
        <v>207</v>
      </c>
      <c r="B8" s="142"/>
      <c r="C8" s="62">
        <v>10829717</v>
      </c>
      <c r="D8" s="156"/>
      <c r="E8" s="60">
        <v>49905608</v>
      </c>
      <c r="F8" s="60">
        <v>34698292</v>
      </c>
      <c r="G8" s="60"/>
      <c r="H8" s="60"/>
      <c r="I8" s="60">
        <v>1312500</v>
      </c>
      <c r="J8" s="60">
        <v>1312500</v>
      </c>
      <c r="K8" s="60">
        <v>102532</v>
      </c>
      <c r="L8" s="60">
        <v>864474</v>
      </c>
      <c r="M8" s="60"/>
      <c r="N8" s="60">
        <v>967006</v>
      </c>
      <c r="O8" s="60"/>
      <c r="P8" s="60"/>
      <c r="Q8" s="60"/>
      <c r="R8" s="60"/>
      <c r="S8" s="60"/>
      <c r="T8" s="60">
        <v>16746942</v>
      </c>
      <c r="U8" s="60">
        <v>22490734</v>
      </c>
      <c r="V8" s="60">
        <v>39237676</v>
      </c>
      <c r="W8" s="60">
        <v>41517182</v>
      </c>
      <c r="X8" s="60">
        <v>34698292</v>
      </c>
      <c r="Y8" s="60">
        <v>6818890</v>
      </c>
      <c r="Z8" s="140">
        <v>19.65</v>
      </c>
      <c r="AA8" s="155">
        <v>34698292</v>
      </c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>
        <v>2814544</v>
      </c>
      <c r="V9" s="60">
        <v>2814544</v>
      </c>
      <c r="W9" s="60">
        <v>2814544</v>
      </c>
      <c r="X9" s="60"/>
      <c r="Y9" s="60">
        <v>2814544</v>
      </c>
      <c r="Z9" s="140"/>
      <c r="AA9" s="155"/>
    </row>
    <row r="10" spans="1:27" ht="13.5">
      <c r="A10" s="291" t="s">
        <v>209</v>
      </c>
      <c r="B10" s="142"/>
      <c r="C10" s="62">
        <v>9333299</v>
      </c>
      <c r="D10" s="156"/>
      <c r="E10" s="60">
        <v>4636655</v>
      </c>
      <c r="F10" s="60">
        <v>11848338</v>
      </c>
      <c r="G10" s="60"/>
      <c r="H10" s="60"/>
      <c r="I10" s="60">
        <v>1832304</v>
      </c>
      <c r="J10" s="60">
        <v>1832304</v>
      </c>
      <c r="K10" s="60">
        <v>82183</v>
      </c>
      <c r="L10" s="60">
        <v>81385</v>
      </c>
      <c r="M10" s="60">
        <v>3150807</v>
      </c>
      <c r="N10" s="60">
        <v>3314375</v>
      </c>
      <c r="O10" s="60"/>
      <c r="P10" s="60">
        <v>1383</v>
      </c>
      <c r="Q10" s="60">
        <v>40702</v>
      </c>
      <c r="R10" s="60">
        <v>42085</v>
      </c>
      <c r="S10" s="60"/>
      <c r="T10" s="60">
        <v>350481</v>
      </c>
      <c r="U10" s="60">
        <v>3096566</v>
      </c>
      <c r="V10" s="60">
        <v>3447047</v>
      </c>
      <c r="W10" s="60">
        <v>8635811</v>
      </c>
      <c r="X10" s="60">
        <v>11848338</v>
      </c>
      <c r="Y10" s="60">
        <v>-3212527</v>
      </c>
      <c r="Z10" s="140">
        <v>-27.11</v>
      </c>
      <c r="AA10" s="155">
        <v>11848338</v>
      </c>
    </row>
    <row r="11" spans="1:27" ht="13.5">
      <c r="A11" s="292" t="s">
        <v>210</v>
      </c>
      <c r="B11" s="142"/>
      <c r="C11" s="293">
        <f aca="true" t="shared" si="1" ref="C11:Y11">SUM(C6:C10)</f>
        <v>137314249</v>
      </c>
      <c r="D11" s="294">
        <f t="shared" si="1"/>
        <v>0</v>
      </c>
      <c r="E11" s="295">
        <f t="shared" si="1"/>
        <v>163129316</v>
      </c>
      <c r="F11" s="295">
        <f t="shared" si="1"/>
        <v>154715896</v>
      </c>
      <c r="G11" s="295">
        <f t="shared" si="1"/>
        <v>0</v>
      </c>
      <c r="H11" s="295">
        <f t="shared" si="1"/>
        <v>1557496</v>
      </c>
      <c r="I11" s="295">
        <f t="shared" si="1"/>
        <v>25094561</v>
      </c>
      <c r="J11" s="295">
        <f t="shared" si="1"/>
        <v>26652057</v>
      </c>
      <c r="K11" s="295">
        <f t="shared" si="1"/>
        <v>3260521</v>
      </c>
      <c r="L11" s="295">
        <f t="shared" si="1"/>
        <v>6250415</v>
      </c>
      <c r="M11" s="295">
        <f t="shared" si="1"/>
        <v>14392107</v>
      </c>
      <c r="N11" s="295">
        <f t="shared" si="1"/>
        <v>23903043</v>
      </c>
      <c r="O11" s="295">
        <f t="shared" si="1"/>
        <v>1005565</v>
      </c>
      <c r="P11" s="295">
        <f t="shared" si="1"/>
        <v>2533633</v>
      </c>
      <c r="Q11" s="295">
        <f t="shared" si="1"/>
        <v>6137093</v>
      </c>
      <c r="R11" s="295">
        <f t="shared" si="1"/>
        <v>9676291</v>
      </c>
      <c r="S11" s="295">
        <f t="shared" si="1"/>
        <v>1005565</v>
      </c>
      <c r="T11" s="295">
        <f t="shared" si="1"/>
        <v>25198489</v>
      </c>
      <c r="U11" s="295">
        <f t="shared" si="1"/>
        <v>45619388</v>
      </c>
      <c r="V11" s="295">
        <f t="shared" si="1"/>
        <v>71823442</v>
      </c>
      <c r="W11" s="295">
        <f t="shared" si="1"/>
        <v>132054833</v>
      </c>
      <c r="X11" s="295">
        <f t="shared" si="1"/>
        <v>154715896</v>
      </c>
      <c r="Y11" s="295">
        <f t="shared" si="1"/>
        <v>-22661063</v>
      </c>
      <c r="Z11" s="296">
        <f>+IF(X11&lt;&gt;0,+(Y11/X11)*100,0)</f>
        <v>-14.64688735021772</v>
      </c>
      <c r="AA11" s="297">
        <f>SUM(AA6:AA10)</f>
        <v>154715896</v>
      </c>
    </row>
    <row r="12" spans="1:27" ht="13.5">
      <c r="A12" s="298" t="s">
        <v>211</v>
      </c>
      <c r="B12" s="136"/>
      <c r="C12" s="62">
        <v>19356337</v>
      </c>
      <c r="D12" s="156"/>
      <c r="E12" s="60">
        <v>51081020</v>
      </c>
      <c r="F12" s="60">
        <v>64104548</v>
      </c>
      <c r="G12" s="60">
        <v>1125684</v>
      </c>
      <c r="H12" s="60">
        <v>7095446</v>
      </c>
      <c r="I12" s="60">
        <v>10003906</v>
      </c>
      <c r="J12" s="60">
        <v>18225036</v>
      </c>
      <c r="K12" s="60">
        <v>4535417</v>
      </c>
      <c r="L12" s="60"/>
      <c r="M12" s="60">
        <v>5636009</v>
      </c>
      <c r="N12" s="60">
        <v>10171426</v>
      </c>
      <c r="O12" s="60"/>
      <c r="P12" s="60">
        <v>395503</v>
      </c>
      <c r="Q12" s="60">
        <v>4700998</v>
      </c>
      <c r="R12" s="60">
        <v>5096501</v>
      </c>
      <c r="S12" s="60"/>
      <c r="T12" s="60">
        <v>9653838</v>
      </c>
      <c r="U12" s="60">
        <v>13646463</v>
      </c>
      <c r="V12" s="60">
        <v>23300301</v>
      </c>
      <c r="W12" s="60">
        <v>56793264</v>
      </c>
      <c r="X12" s="60">
        <v>64104548</v>
      </c>
      <c r="Y12" s="60">
        <v>-7311284</v>
      </c>
      <c r="Z12" s="140">
        <v>-11.41</v>
      </c>
      <c r="AA12" s="155">
        <v>64104548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53202889</v>
      </c>
      <c r="D15" s="156"/>
      <c r="E15" s="60">
        <v>20000000</v>
      </c>
      <c r="F15" s="60">
        <v>21367171</v>
      </c>
      <c r="G15" s="60">
        <v>199581</v>
      </c>
      <c r="H15" s="60"/>
      <c r="I15" s="60">
        <v>35336</v>
      </c>
      <c r="J15" s="60">
        <v>234917</v>
      </c>
      <c r="K15" s="60">
        <v>226122</v>
      </c>
      <c r="L15" s="60">
        <v>402933</v>
      </c>
      <c r="M15" s="60">
        <v>494195</v>
      </c>
      <c r="N15" s="60">
        <v>1123250</v>
      </c>
      <c r="O15" s="60"/>
      <c r="P15" s="60">
        <v>37606</v>
      </c>
      <c r="Q15" s="60">
        <v>29378</v>
      </c>
      <c r="R15" s="60">
        <v>66984</v>
      </c>
      <c r="S15" s="60"/>
      <c r="T15" s="60">
        <v>837008</v>
      </c>
      <c r="U15" s="60">
        <v>4964174</v>
      </c>
      <c r="V15" s="60">
        <v>5801182</v>
      </c>
      <c r="W15" s="60">
        <v>7226333</v>
      </c>
      <c r="X15" s="60">
        <v>21367171</v>
      </c>
      <c r="Y15" s="60">
        <v>-14140838</v>
      </c>
      <c r="Z15" s="140">
        <v>-66.18</v>
      </c>
      <c r="AA15" s="155">
        <v>21367171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78121048</v>
      </c>
      <c r="D20" s="154">
        <f t="shared" si="2"/>
        <v>0</v>
      </c>
      <c r="E20" s="100">
        <f t="shared" si="2"/>
        <v>299670624</v>
      </c>
      <c r="F20" s="100">
        <f t="shared" si="2"/>
        <v>95653157</v>
      </c>
      <c r="G20" s="100">
        <f t="shared" si="2"/>
        <v>0</v>
      </c>
      <c r="H20" s="100">
        <f t="shared" si="2"/>
        <v>3412403</v>
      </c>
      <c r="I20" s="100">
        <f t="shared" si="2"/>
        <v>6375128</v>
      </c>
      <c r="J20" s="100">
        <f t="shared" si="2"/>
        <v>9787531</v>
      </c>
      <c r="K20" s="100">
        <f t="shared" si="2"/>
        <v>3393048</v>
      </c>
      <c r="L20" s="100">
        <f t="shared" si="2"/>
        <v>4175637</v>
      </c>
      <c r="M20" s="100">
        <f t="shared" si="2"/>
        <v>7268675</v>
      </c>
      <c r="N20" s="100">
        <f t="shared" si="2"/>
        <v>14837360</v>
      </c>
      <c r="O20" s="100">
        <f t="shared" si="2"/>
        <v>1274249</v>
      </c>
      <c r="P20" s="100">
        <f t="shared" si="2"/>
        <v>145056</v>
      </c>
      <c r="Q20" s="100">
        <f t="shared" si="2"/>
        <v>4655620</v>
      </c>
      <c r="R20" s="100">
        <f t="shared" si="2"/>
        <v>6074925</v>
      </c>
      <c r="S20" s="100">
        <f t="shared" si="2"/>
        <v>1274249</v>
      </c>
      <c r="T20" s="100">
        <f t="shared" si="2"/>
        <v>1465254</v>
      </c>
      <c r="U20" s="100">
        <f t="shared" si="2"/>
        <v>5610515</v>
      </c>
      <c r="V20" s="100">
        <f t="shared" si="2"/>
        <v>8350018</v>
      </c>
      <c r="W20" s="100">
        <f t="shared" si="2"/>
        <v>39049834</v>
      </c>
      <c r="X20" s="100">
        <f t="shared" si="2"/>
        <v>95653157</v>
      </c>
      <c r="Y20" s="100">
        <f t="shared" si="2"/>
        <v>-56603323</v>
      </c>
      <c r="Z20" s="137">
        <f>+IF(X20&lt;&gt;0,+(Y20/X20)*100,0)</f>
        <v>-59.17559312757446</v>
      </c>
      <c r="AA20" s="153">
        <f>SUM(AA26:AA33)</f>
        <v>95653157</v>
      </c>
    </row>
    <row r="21" spans="1:27" ht="13.5">
      <c r="A21" s="291" t="s">
        <v>205</v>
      </c>
      <c r="B21" s="142"/>
      <c r="C21" s="62">
        <v>24473849</v>
      </c>
      <c r="D21" s="156"/>
      <c r="E21" s="60">
        <v>23869534</v>
      </c>
      <c r="F21" s="60">
        <v>15661036</v>
      </c>
      <c r="G21" s="60"/>
      <c r="H21" s="60">
        <v>2514995</v>
      </c>
      <c r="I21" s="60">
        <v>3777028</v>
      </c>
      <c r="J21" s="60">
        <v>6292023</v>
      </c>
      <c r="K21" s="60">
        <v>475739</v>
      </c>
      <c r="L21" s="60"/>
      <c r="M21" s="60">
        <v>956953</v>
      </c>
      <c r="N21" s="60">
        <v>1432692</v>
      </c>
      <c r="O21" s="60"/>
      <c r="P21" s="60">
        <v>64173</v>
      </c>
      <c r="Q21" s="60">
        <v>736634</v>
      </c>
      <c r="R21" s="60">
        <v>800807</v>
      </c>
      <c r="S21" s="60"/>
      <c r="T21" s="60">
        <v>450851</v>
      </c>
      <c r="U21" s="60">
        <v>296147</v>
      </c>
      <c r="V21" s="60">
        <v>746998</v>
      </c>
      <c r="W21" s="60">
        <v>9272520</v>
      </c>
      <c r="X21" s="60">
        <v>15661036</v>
      </c>
      <c r="Y21" s="60">
        <v>-6388516</v>
      </c>
      <c r="Z21" s="140">
        <v>-40.79</v>
      </c>
      <c r="AA21" s="155">
        <v>15661036</v>
      </c>
    </row>
    <row r="22" spans="1:27" ht="13.5">
      <c r="A22" s="291" t="s">
        <v>206</v>
      </c>
      <c r="B22" s="142"/>
      <c r="C22" s="62">
        <v>27306995</v>
      </c>
      <c r="D22" s="156"/>
      <c r="E22" s="60">
        <v>60850000</v>
      </c>
      <c r="F22" s="60">
        <v>13493946</v>
      </c>
      <c r="G22" s="60"/>
      <c r="H22" s="60"/>
      <c r="I22" s="60">
        <v>349968</v>
      </c>
      <c r="J22" s="60">
        <v>349968</v>
      </c>
      <c r="K22" s="60">
        <v>434745</v>
      </c>
      <c r="L22" s="60">
        <v>2456532</v>
      </c>
      <c r="M22" s="60"/>
      <c r="N22" s="60">
        <v>2891277</v>
      </c>
      <c r="O22" s="60"/>
      <c r="P22" s="60"/>
      <c r="Q22" s="60">
        <v>367266</v>
      </c>
      <c r="R22" s="60">
        <v>367266</v>
      </c>
      <c r="S22" s="60"/>
      <c r="T22" s="60">
        <v>520575</v>
      </c>
      <c r="U22" s="60">
        <v>3197658</v>
      </c>
      <c r="V22" s="60">
        <v>3718233</v>
      </c>
      <c r="W22" s="60">
        <v>7326744</v>
      </c>
      <c r="X22" s="60">
        <v>13493946</v>
      </c>
      <c r="Y22" s="60">
        <v>-6167202</v>
      </c>
      <c r="Z22" s="140">
        <v>-45.7</v>
      </c>
      <c r="AA22" s="155">
        <v>13493946</v>
      </c>
    </row>
    <row r="23" spans="1:27" ht="13.5">
      <c r="A23" s="291" t="s">
        <v>207</v>
      </c>
      <c r="B23" s="142"/>
      <c r="C23" s="62">
        <v>62597</v>
      </c>
      <c r="D23" s="156"/>
      <c r="E23" s="60"/>
      <c r="F23" s="60">
        <v>3500000</v>
      </c>
      <c r="G23" s="60"/>
      <c r="H23" s="60"/>
      <c r="I23" s="60"/>
      <c r="J23" s="60"/>
      <c r="K23" s="60">
        <v>35884</v>
      </c>
      <c r="L23" s="60"/>
      <c r="M23" s="60"/>
      <c r="N23" s="60">
        <v>35884</v>
      </c>
      <c r="O23" s="60"/>
      <c r="P23" s="60"/>
      <c r="Q23" s="60"/>
      <c r="R23" s="60"/>
      <c r="S23" s="60"/>
      <c r="T23" s="60">
        <v>423570</v>
      </c>
      <c r="U23" s="60"/>
      <c r="V23" s="60">
        <v>423570</v>
      </c>
      <c r="W23" s="60">
        <v>459454</v>
      </c>
      <c r="X23" s="60">
        <v>3500000</v>
      </c>
      <c r="Y23" s="60">
        <v>-3040546</v>
      </c>
      <c r="Z23" s="140">
        <v>-86.87</v>
      </c>
      <c r="AA23" s="155">
        <v>3500000</v>
      </c>
    </row>
    <row r="24" spans="1:27" ht="13.5">
      <c r="A24" s="291" t="s">
        <v>208</v>
      </c>
      <c r="B24" s="142"/>
      <c r="C24" s="62">
        <v>3250</v>
      </c>
      <c r="D24" s="156"/>
      <c r="E24" s="60">
        <v>191000000</v>
      </c>
      <c r="F24" s="60">
        <v>7000000</v>
      </c>
      <c r="G24" s="60"/>
      <c r="H24" s="60"/>
      <c r="I24" s="60"/>
      <c r="J24" s="60"/>
      <c r="K24" s="60">
        <v>572545</v>
      </c>
      <c r="L24" s="60"/>
      <c r="M24" s="60">
        <v>1199281</v>
      </c>
      <c r="N24" s="60">
        <v>1771826</v>
      </c>
      <c r="O24" s="60">
        <v>193845</v>
      </c>
      <c r="P24" s="60"/>
      <c r="Q24" s="60">
        <v>513905</v>
      </c>
      <c r="R24" s="60">
        <v>707750</v>
      </c>
      <c r="S24" s="60">
        <v>193845</v>
      </c>
      <c r="T24" s="60">
        <v>48739</v>
      </c>
      <c r="U24" s="60">
        <v>744099</v>
      </c>
      <c r="V24" s="60">
        <v>986683</v>
      </c>
      <c r="W24" s="60">
        <v>3466259</v>
      </c>
      <c r="X24" s="60">
        <v>7000000</v>
      </c>
      <c r="Y24" s="60">
        <v>-3533741</v>
      </c>
      <c r="Z24" s="140">
        <v>-50.48</v>
      </c>
      <c r="AA24" s="155">
        <v>7000000</v>
      </c>
    </row>
    <row r="25" spans="1:27" ht="13.5">
      <c r="A25" s="291" t="s">
        <v>209</v>
      </c>
      <c r="B25" s="142"/>
      <c r="C25" s="62">
        <v>828807</v>
      </c>
      <c r="D25" s="156"/>
      <c r="E25" s="60">
        <v>3250000</v>
      </c>
      <c r="F25" s="60">
        <v>9250000</v>
      </c>
      <c r="G25" s="60"/>
      <c r="H25" s="60"/>
      <c r="I25" s="60"/>
      <c r="J25" s="60"/>
      <c r="K25" s="60"/>
      <c r="L25" s="60"/>
      <c r="M25" s="60">
        <v>3742695</v>
      </c>
      <c r="N25" s="60">
        <v>3742695</v>
      </c>
      <c r="O25" s="60"/>
      <c r="P25" s="60"/>
      <c r="Q25" s="60">
        <v>2850877</v>
      </c>
      <c r="R25" s="60">
        <v>2850877</v>
      </c>
      <c r="S25" s="60"/>
      <c r="T25" s="60"/>
      <c r="U25" s="60">
        <v>727257</v>
      </c>
      <c r="V25" s="60">
        <v>727257</v>
      </c>
      <c r="W25" s="60">
        <v>7320829</v>
      </c>
      <c r="X25" s="60">
        <v>9250000</v>
      </c>
      <c r="Y25" s="60">
        <v>-1929171</v>
      </c>
      <c r="Z25" s="140">
        <v>-20.86</v>
      </c>
      <c r="AA25" s="155">
        <v>9250000</v>
      </c>
    </row>
    <row r="26" spans="1:27" ht="13.5">
      <c r="A26" s="292" t="s">
        <v>210</v>
      </c>
      <c r="B26" s="302"/>
      <c r="C26" s="293">
        <f aca="true" t="shared" si="3" ref="C26:Y26">SUM(C21:C25)</f>
        <v>52675498</v>
      </c>
      <c r="D26" s="294">
        <f t="shared" si="3"/>
        <v>0</v>
      </c>
      <c r="E26" s="295">
        <f t="shared" si="3"/>
        <v>278969534</v>
      </c>
      <c r="F26" s="295">
        <f t="shared" si="3"/>
        <v>48904982</v>
      </c>
      <c r="G26" s="295">
        <f t="shared" si="3"/>
        <v>0</v>
      </c>
      <c r="H26" s="295">
        <f t="shared" si="3"/>
        <v>2514995</v>
      </c>
      <c r="I26" s="295">
        <f t="shared" si="3"/>
        <v>4126996</v>
      </c>
      <c r="J26" s="295">
        <f t="shared" si="3"/>
        <v>6641991</v>
      </c>
      <c r="K26" s="295">
        <f t="shared" si="3"/>
        <v>1518913</v>
      </c>
      <c r="L26" s="295">
        <f t="shared" si="3"/>
        <v>2456532</v>
      </c>
      <c r="M26" s="295">
        <f t="shared" si="3"/>
        <v>5898929</v>
      </c>
      <c r="N26" s="295">
        <f t="shared" si="3"/>
        <v>9874374</v>
      </c>
      <c r="O26" s="295">
        <f t="shared" si="3"/>
        <v>193845</v>
      </c>
      <c r="P26" s="295">
        <f t="shared" si="3"/>
        <v>64173</v>
      </c>
      <c r="Q26" s="295">
        <f t="shared" si="3"/>
        <v>4468682</v>
      </c>
      <c r="R26" s="295">
        <f t="shared" si="3"/>
        <v>4726700</v>
      </c>
      <c r="S26" s="295">
        <f t="shared" si="3"/>
        <v>193845</v>
      </c>
      <c r="T26" s="295">
        <f t="shared" si="3"/>
        <v>1443735</v>
      </c>
      <c r="U26" s="295">
        <f t="shared" si="3"/>
        <v>4965161</v>
      </c>
      <c r="V26" s="295">
        <f t="shared" si="3"/>
        <v>6602741</v>
      </c>
      <c r="W26" s="295">
        <f t="shared" si="3"/>
        <v>27845806</v>
      </c>
      <c r="X26" s="295">
        <f t="shared" si="3"/>
        <v>48904982</v>
      </c>
      <c r="Y26" s="295">
        <f t="shared" si="3"/>
        <v>-21059176</v>
      </c>
      <c r="Z26" s="296">
        <f>+IF(X26&lt;&gt;0,+(Y26/X26)*100,0)</f>
        <v>-43.06141243442232</v>
      </c>
      <c r="AA26" s="297">
        <f>SUM(AA21:AA25)</f>
        <v>48904982</v>
      </c>
    </row>
    <row r="27" spans="1:27" ht="13.5">
      <c r="A27" s="298" t="s">
        <v>211</v>
      </c>
      <c r="B27" s="147"/>
      <c r="C27" s="62">
        <v>25445550</v>
      </c>
      <c r="D27" s="156"/>
      <c r="E27" s="60">
        <v>20701090</v>
      </c>
      <c r="F27" s="60">
        <v>46698175</v>
      </c>
      <c r="G27" s="60"/>
      <c r="H27" s="60">
        <v>897408</v>
      </c>
      <c r="I27" s="60">
        <v>2248132</v>
      </c>
      <c r="J27" s="60">
        <v>3145540</v>
      </c>
      <c r="K27" s="60">
        <v>1874135</v>
      </c>
      <c r="L27" s="60">
        <v>1719105</v>
      </c>
      <c r="M27" s="60">
        <v>1369746</v>
      </c>
      <c r="N27" s="60">
        <v>4962986</v>
      </c>
      <c r="O27" s="60">
        <v>1080404</v>
      </c>
      <c r="P27" s="60">
        <v>55771</v>
      </c>
      <c r="Q27" s="60">
        <v>186938</v>
      </c>
      <c r="R27" s="60">
        <v>1323113</v>
      </c>
      <c r="S27" s="60">
        <v>1080404</v>
      </c>
      <c r="T27" s="60"/>
      <c r="U27" s="60">
        <v>648438</v>
      </c>
      <c r="V27" s="60">
        <v>1728842</v>
      </c>
      <c r="W27" s="60">
        <v>11160481</v>
      </c>
      <c r="X27" s="60">
        <v>46698175</v>
      </c>
      <c r="Y27" s="60">
        <v>-35537694</v>
      </c>
      <c r="Z27" s="140">
        <v>-76.1</v>
      </c>
      <c r="AA27" s="155">
        <v>46698175</v>
      </c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>
        <v>50000</v>
      </c>
      <c r="G30" s="60"/>
      <c r="H30" s="60"/>
      <c r="I30" s="60"/>
      <c r="J30" s="60"/>
      <c r="K30" s="60"/>
      <c r="L30" s="60"/>
      <c r="M30" s="60"/>
      <c r="N30" s="60"/>
      <c r="O30" s="60"/>
      <c r="P30" s="60">
        <v>25112</v>
      </c>
      <c r="Q30" s="60"/>
      <c r="R30" s="60">
        <v>25112</v>
      </c>
      <c r="S30" s="60"/>
      <c r="T30" s="60">
        <v>21519</v>
      </c>
      <c r="U30" s="60">
        <v>-3084</v>
      </c>
      <c r="V30" s="60">
        <v>18435</v>
      </c>
      <c r="W30" s="60">
        <v>43547</v>
      </c>
      <c r="X30" s="60">
        <v>50000</v>
      </c>
      <c r="Y30" s="60">
        <v>-6453</v>
      </c>
      <c r="Z30" s="140">
        <v>-12.91</v>
      </c>
      <c r="AA30" s="155">
        <v>50000</v>
      </c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105018668</v>
      </c>
      <c r="D36" s="156">
        <f t="shared" si="4"/>
        <v>0</v>
      </c>
      <c r="E36" s="60">
        <f t="shared" si="4"/>
        <v>118856587</v>
      </c>
      <c r="F36" s="60">
        <f t="shared" si="4"/>
        <v>99806902</v>
      </c>
      <c r="G36" s="60">
        <f t="shared" si="4"/>
        <v>0</v>
      </c>
      <c r="H36" s="60">
        <f t="shared" si="4"/>
        <v>4072491</v>
      </c>
      <c r="I36" s="60">
        <f t="shared" si="4"/>
        <v>8831286</v>
      </c>
      <c r="J36" s="60">
        <f t="shared" si="4"/>
        <v>12903777</v>
      </c>
      <c r="K36" s="60">
        <f t="shared" si="4"/>
        <v>3551545</v>
      </c>
      <c r="L36" s="60">
        <f t="shared" si="4"/>
        <v>4278949</v>
      </c>
      <c r="M36" s="60">
        <f t="shared" si="4"/>
        <v>10692635</v>
      </c>
      <c r="N36" s="60">
        <f t="shared" si="4"/>
        <v>18523129</v>
      </c>
      <c r="O36" s="60">
        <f t="shared" si="4"/>
        <v>1005565</v>
      </c>
      <c r="P36" s="60">
        <f t="shared" si="4"/>
        <v>1592135</v>
      </c>
      <c r="Q36" s="60">
        <f t="shared" si="4"/>
        <v>6833025</v>
      </c>
      <c r="R36" s="60">
        <f t="shared" si="4"/>
        <v>9430725</v>
      </c>
      <c r="S36" s="60">
        <f t="shared" si="4"/>
        <v>1005565</v>
      </c>
      <c r="T36" s="60">
        <f t="shared" si="4"/>
        <v>8106585</v>
      </c>
      <c r="U36" s="60">
        <f t="shared" si="4"/>
        <v>15877667</v>
      </c>
      <c r="V36" s="60">
        <f t="shared" si="4"/>
        <v>24989817</v>
      </c>
      <c r="W36" s="60">
        <f t="shared" si="4"/>
        <v>65847448</v>
      </c>
      <c r="X36" s="60">
        <f t="shared" si="4"/>
        <v>99806902</v>
      </c>
      <c r="Y36" s="60">
        <f t="shared" si="4"/>
        <v>-33959454</v>
      </c>
      <c r="Z36" s="140">
        <f aca="true" t="shared" si="5" ref="Z36:Z49">+IF(X36&lt;&gt;0,+(Y36/X36)*100,0)</f>
        <v>-34.02515589553115</v>
      </c>
      <c r="AA36" s="155">
        <f>AA6+AA21</f>
        <v>99806902</v>
      </c>
    </row>
    <row r="37" spans="1:27" ht="13.5">
      <c r="A37" s="291" t="s">
        <v>206</v>
      </c>
      <c r="B37" s="142"/>
      <c r="C37" s="62">
        <f t="shared" si="4"/>
        <v>63913409</v>
      </c>
      <c r="D37" s="156">
        <f t="shared" si="4"/>
        <v>0</v>
      </c>
      <c r="E37" s="60">
        <f t="shared" si="4"/>
        <v>74450000</v>
      </c>
      <c r="F37" s="60">
        <f t="shared" si="4"/>
        <v>37517346</v>
      </c>
      <c r="G37" s="60">
        <f t="shared" si="4"/>
        <v>0</v>
      </c>
      <c r="H37" s="60">
        <f t="shared" si="4"/>
        <v>0</v>
      </c>
      <c r="I37" s="60">
        <f t="shared" si="4"/>
        <v>17245467</v>
      </c>
      <c r="J37" s="60">
        <f t="shared" si="4"/>
        <v>17245467</v>
      </c>
      <c r="K37" s="60">
        <f t="shared" si="4"/>
        <v>434745</v>
      </c>
      <c r="L37" s="60">
        <f t="shared" si="4"/>
        <v>3482139</v>
      </c>
      <c r="M37" s="60">
        <f t="shared" si="4"/>
        <v>1505618</v>
      </c>
      <c r="N37" s="60">
        <f t="shared" si="4"/>
        <v>5422502</v>
      </c>
      <c r="O37" s="60">
        <f t="shared" si="4"/>
        <v>0</v>
      </c>
      <c r="P37" s="60">
        <f t="shared" si="4"/>
        <v>1004288</v>
      </c>
      <c r="Q37" s="60">
        <f t="shared" si="4"/>
        <v>367266</v>
      </c>
      <c r="R37" s="60">
        <f t="shared" si="4"/>
        <v>1371554</v>
      </c>
      <c r="S37" s="60">
        <f t="shared" si="4"/>
        <v>0</v>
      </c>
      <c r="T37" s="60">
        <f t="shared" si="4"/>
        <v>965907</v>
      </c>
      <c r="U37" s="60">
        <f t="shared" si="4"/>
        <v>4833682</v>
      </c>
      <c r="V37" s="60">
        <f t="shared" si="4"/>
        <v>5799589</v>
      </c>
      <c r="W37" s="60">
        <f t="shared" si="4"/>
        <v>29839112</v>
      </c>
      <c r="X37" s="60">
        <f t="shared" si="4"/>
        <v>37517346</v>
      </c>
      <c r="Y37" s="60">
        <f t="shared" si="4"/>
        <v>-7678234</v>
      </c>
      <c r="Z37" s="140">
        <f t="shared" si="5"/>
        <v>-20.465823995119482</v>
      </c>
      <c r="AA37" s="155">
        <f>AA7+AA22</f>
        <v>37517346</v>
      </c>
    </row>
    <row r="38" spans="1:27" ht="13.5">
      <c r="A38" s="291" t="s">
        <v>207</v>
      </c>
      <c r="B38" s="142"/>
      <c r="C38" s="62">
        <f t="shared" si="4"/>
        <v>10892314</v>
      </c>
      <c r="D38" s="156">
        <f t="shared" si="4"/>
        <v>0</v>
      </c>
      <c r="E38" s="60">
        <f t="shared" si="4"/>
        <v>49905608</v>
      </c>
      <c r="F38" s="60">
        <f t="shared" si="4"/>
        <v>38198292</v>
      </c>
      <c r="G38" s="60">
        <f t="shared" si="4"/>
        <v>0</v>
      </c>
      <c r="H38" s="60">
        <f t="shared" si="4"/>
        <v>0</v>
      </c>
      <c r="I38" s="60">
        <f t="shared" si="4"/>
        <v>1312500</v>
      </c>
      <c r="J38" s="60">
        <f t="shared" si="4"/>
        <v>1312500</v>
      </c>
      <c r="K38" s="60">
        <f t="shared" si="4"/>
        <v>138416</v>
      </c>
      <c r="L38" s="60">
        <f t="shared" si="4"/>
        <v>864474</v>
      </c>
      <c r="M38" s="60">
        <f t="shared" si="4"/>
        <v>0</v>
      </c>
      <c r="N38" s="60">
        <f t="shared" si="4"/>
        <v>1002890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17170512</v>
      </c>
      <c r="U38" s="60">
        <f t="shared" si="4"/>
        <v>22490734</v>
      </c>
      <c r="V38" s="60">
        <f t="shared" si="4"/>
        <v>39661246</v>
      </c>
      <c r="W38" s="60">
        <f t="shared" si="4"/>
        <v>41976636</v>
      </c>
      <c r="X38" s="60">
        <f t="shared" si="4"/>
        <v>38198292</v>
      </c>
      <c r="Y38" s="60">
        <f t="shared" si="4"/>
        <v>3778344</v>
      </c>
      <c r="Z38" s="140">
        <f t="shared" si="5"/>
        <v>9.891395144055132</v>
      </c>
      <c r="AA38" s="155">
        <f>AA8+AA23</f>
        <v>38198292</v>
      </c>
    </row>
    <row r="39" spans="1:27" ht="13.5">
      <c r="A39" s="291" t="s">
        <v>208</v>
      </c>
      <c r="B39" s="142"/>
      <c r="C39" s="62">
        <f t="shared" si="4"/>
        <v>3250</v>
      </c>
      <c r="D39" s="156">
        <f t="shared" si="4"/>
        <v>0</v>
      </c>
      <c r="E39" s="60">
        <f t="shared" si="4"/>
        <v>191000000</v>
      </c>
      <c r="F39" s="60">
        <f t="shared" si="4"/>
        <v>7000000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572545</v>
      </c>
      <c r="L39" s="60">
        <f t="shared" si="4"/>
        <v>0</v>
      </c>
      <c r="M39" s="60">
        <f t="shared" si="4"/>
        <v>1199281</v>
      </c>
      <c r="N39" s="60">
        <f t="shared" si="4"/>
        <v>1771826</v>
      </c>
      <c r="O39" s="60">
        <f t="shared" si="4"/>
        <v>193845</v>
      </c>
      <c r="P39" s="60">
        <f t="shared" si="4"/>
        <v>0</v>
      </c>
      <c r="Q39" s="60">
        <f t="shared" si="4"/>
        <v>513905</v>
      </c>
      <c r="R39" s="60">
        <f t="shared" si="4"/>
        <v>707750</v>
      </c>
      <c r="S39" s="60">
        <f t="shared" si="4"/>
        <v>193845</v>
      </c>
      <c r="T39" s="60">
        <f t="shared" si="4"/>
        <v>48739</v>
      </c>
      <c r="U39" s="60">
        <f t="shared" si="4"/>
        <v>3558643</v>
      </c>
      <c r="V39" s="60">
        <f t="shared" si="4"/>
        <v>3801227</v>
      </c>
      <c r="W39" s="60">
        <f t="shared" si="4"/>
        <v>6280803</v>
      </c>
      <c r="X39" s="60">
        <f t="shared" si="4"/>
        <v>7000000</v>
      </c>
      <c r="Y39" s="60">
        <f t="shared" si="4"/>
        <v>-719197</v>
      </c>
      <c r="Z39" s="140">
        <f t="shared" si="5"/>
        <v>-10.274242857142857</v>
      </c>
      <c r="AA39" s="155">
        <f>AA9+AA24</f>
        <v>7000000</v>
      </c>
    </row>
    <row r="40" spans="1:27" ht="13.5">
      <c r="A40" s="291" t="s">
        <v>209</v>
      </c>
      <c r="B40" s="142"/>
      <c r="C40" s="62">
        <f t="shared" si="4"/>
        <v>10162106</v>
      </c>
      <c r="D40" s="156">
        <f t="shared" si="4"/>
        <v>0</v>
      </c>
      <c r="E40" s="60">
        <f t="shared" si="4"/>
        <v>7886655</v>
      </c>
      <c r="F40" s="60">
        <f t="shared" si="4"/>
        <v>21098338</v>
      </c>
      <c r="G40" s="60">
        <f t="shared" si="4"/>
        <v>0</v>
      </c>
      <c r="H40" s="60">
        <f t="shared" si="4"/>
        <v>0</v>
      </c>
      <c r="I40" s="60">
        <f t="shared" si="4"/>
        <v>1832304</v>
      </c>
      <c r="J40" s="60">
        <f t="shared" si="4"/>
        <v>1832304</v>
      </c>
      <c r="K40" s="60">
        <f t="shared" si="4"/>
        <v>82183</v>
      </c>
      <c r="L40" s="60">
        <f t="shared" si="4"/>
        <v>81385</v>
      </c>
      <c r="M40" s="60">
        <f t="shared" si="4"/>
        <v>6893502</v>
      </c>
      <c r="N40" s="60">
        <f t="shared" si="4"/>
        <v>7057070</v>
      </c>
      <c r="O40" s="60">
        <f t="shared" si="4"/>
        <v>0</v>
      </c>
      <c r="P40" s="60">
        <f t="shared" si="4"/>
        <v>1383</v>
      </c>
      <c r="Q40" s="60">
        <f t="shared" si="4"/>
        <v>2891579</v>
      </c>
      <c r="R40" s="60">
        <f t="shared" si="4"/>
        <v>2892962</v>
      </c>
      <c r="S40" s="60">
        <f t="shared" si="4"/>
        <v>0</v>
      </c>
      <c r="T40" s="60">
        <f t="shared" si="4"/>
        <v>350481</v>
      </c>
      <c r="U40" s="60">
        <f t="shared" si="4"/>
        <v>3823823</v>
      </c>
      <c r="V40" s="60">
        <f t="shared" si="4"/>
        <v>4174304</v>
      </c>
      <c r="W40" s="60">
        <f t="shared" si="4"/>
        <v>15956640</v>
      </c>
      <c r="X40" s="60">
        <f t="shared" si="4"/>
        <v>21098338</v>
      </c>
      <c r="Y40" s="60">
        <f t="shared" si="4"/>
        <v>-5141698</v>
      </c>
      <c r="Z40" s="140">
        <f t="shared" si="5"/>
        <v>-24.370156549771835</v>
      </c>
      <c r="AA40" s="155">
        <f>AA10+AA25</f>
        <v>21098338</v>
      </c>
    </row>
    <row r="41" spans="1:27" ht="13.5">
      <c r="A41" s="292" t="s">
        <v>210</v>
      </c>
      <c r="B41" s="142"/>
      <c r="C41" s="293">
        <f aca="true" t="shared" si="6" ref="C41:Y41">SUM(C36:C40)</f>
        <v>189989747</v>
      </c>
      <c r="D41" s="294">
        <f t="shared" si="6"/>
        <v>0</v>
      </c>
      <c r="E41" s="295">
        <f t="shared" si="6"/>
        <v>442098850</v>
      </c>
      <c r="F41" s="295">
        <f t="shared" si="6"/>
        <v>203620878</v>
      </c>
      <c r="G41" s="295">
        <f t="shared" si="6"/>
        <v>0</v>
      </c>
      <c r="H41" s="295">
        <f t="shared" si="6"/>
        <v>4072491</v>
      </c>
      <c r="I41" s="295">
        <f t="shared" si="6"/>
        <v>29221557</v>
      </c>
      <c r="J41" s="295">
        <f t="shared" si="6"/>
        <v>33294048</v>
      </c>
      <c r="K41" s="295">
        <f t="shared" si="6"/>
        <v>4779434</v>
      </c>
      <c r="L41" s="295">
        <f t="shared" si="6"/>
        <v>8706947</v>
      </c>
      <c r="M41" s="295">
        <f t="shared" si="6"/>
        <v>20291036</v>
      </c>
      <c r="N41" s="295">
        <f t="shared" si="6"/>
        <v>33777417</v>
      </c>
      <c r="O41" s="295">
        <f t="shared" si="6"/>
        <v>1199410</v>
      </c>
      <c r="P41" s="295">
        <f t="shared" si="6"/>
        <v>2597806</v>
      </c>
      <c r="Q41" s="295">
        <f t="shared" si="6"/>
        <v>10605775</v>
      </c>
      <c r="R41" s="295">
        <f t="shared" si="6"/>
        <v>14402991</v>
      </c>
      <c r="S41" s="295">
        <f t="shared" si="6"/>
        <v>1199410</v>
      </c>
      <c r="T41" s="295">
        <f t="shared" si="6"/>
        <v>26642224</v>
      </c>
      <c r="U41" s="295">
        <f t="shared" si="6"/>
        <v>50584549</v>
      </c>
      <c r="V41" s="295">
        <f t="shared" si="6"/>
        <v>78426183</v>
      </c>
      <c r="W41" s="295">
        <f t="shared" si="6"/>
        <v>159900639</v>
      </c>
      <c r="X41" s="295">
        <f t="shared" si="6"/>
        <v>203620878</v>
      </c>
      <c r="Y41" s="295">
        <f t="shared" si="6"/>
        <v>-43720239</v>
      </c>
      <c r="Z41" s="296">
        <f t="shared" si="5"/>
        <v>-21.47139302679954</v>
      </c>
      <c r="AA41" s="297">
        <f>SUM(AA36:AA40)</f>
        <v>203620878</v>
      </c>
    </row>
    <row r="42" spans="1:27" ht="13.5">
      <c r="A42" s="298" t="s">
        <v>211</v>
      </c>
      <c r="B42" s="136"/>
      <c r="C42" s="95">
        <f aca="true" t="shared" si="7" ref="C42:Y48">C12+C27</f>
        <v>44801887</v>
      </c>
      <c r="D42" s="129">
        <f t="shared" si="7"/>
        <v>0</v>
      </c>
      <c r="E42" s="54">
        <f t="shared" si="7"/>
        <v>71782110</v>
      </c>
      <c r="F42" s="54">
        <f t="shared" si="7"/>
        <v>110802723</v>
      </c>
      <c r="G42" s="54">
        <f t="shared" si="7"/>
        <v>1125684</v>
      </c>
      <c r="H42" s="54">
        <f t="shared" si="7"/>
        <v>7992854</v>
      </c>
      <c r="I42" s="54">
        <f t="shared" si="7"/>
        <v>12252038</v>
      </c>
      <c r="J42" s="54">
        <f t="shared" si="7"/>
        <v>21370576</v>
      </c>
      <c r="K42" s="54">
        <f t="shared" si="7"/>
        <v>6409552</v>
      </c>
      <c r="L42" s="54">
        <f t="shared" si="7"/>
        <v>1719105</v>
      </c>
      <c r="M42" s="54">
        <f t="shared" si="7"/>
        <v>7005755</v>
      </c>
      <c r="N42" s="54">
        <f t="shared" si="7"/>
        <v>15134412</v>
      </c>
      <c r="O42" s="54">
        <f t="shared" si="7"/>
        <v>1080404</v>
      </c>
      <c r="P42" s="54">
        <f t="shared" si="7"/>
        <v>451274</v>
      </c>
      <c r="Q42" s="54">
        <f t="shared" si="7"/>
        <v>4887936</v>
      </c>
      <c r="R42" s="54">
        <f t="shared" si="7"/>
        <v>6419614</v>
      </c>
      <c r="S42" s="54">
        <f t="shared" si="7"/>
        <v>1080404</v>
      </c>
      <c r="T42" s="54">
        <f t="shared" si="7"/>
        <v>9653838</v>
      </c>
      <c r="U42" s="54">
        <f t="shared" si="7"/>
        <v>14294901</v>
      </c>
      <c r="V42" s="54">
        <f t="shared" si="7"/>
        <v>25029143</v>
      </c>
      <c r="W42" s="54">
        <f t="shared" si="7"/>
        <v>67953745</v>
      </c>
      <c r="X42" s="54">
        <f t="shared" si="7"/>
        <v>110802723</v>
      </c>
      <c r="Y42" s="54">
        <f t="shared" si="7"/>
        <v>-42848978</v>
      </c>
      <c r="Z42" s="184">
        <f t="shared" si="5"/>
        <v>-38.671412434512106</v>
      </c>
      <c r="AA42" s="130">
        <f aca="true" t="shared" si="8" ref="AA42:AA48">AA12+AA27</f>
        <v>110802723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53202889</v>
      </c>
      <c r="D45" s="129">
        <f t="shared" si="7"/>
        <v>0</v>
      </c>
      <c r="E45" s="54">
        <f t="shared" si="7"/>
        <v>20000000</v>
      </c>
      <c r="F45" s="54">
        <f t="shared" si="7"/>
        <v>21417171</v>
      </c>
      <c r="G45" s="54">
        <f t="shared" si="7"/>
        <v>199581</v>
      </c>
      <c r="H45" s="54">
        <f t="shared" si="7"/>
        <v>0</v>
      </c>
      <c r="I45" s="54">
        <f t="shared" si="7"/>
        <v>35336</v>
      </c>
      <c r="J45" s="54">
        <f t="shared" si="7"/>
        <v>234917</v>
      </c>
      <c r="K45" s="54">
        <f t="shared" si="7"/>
        <v>226122</v>
      </c>
      <c r="L45" s="54">
        <f t="shared" si="7"/>
        <v>402933</v>
      </c>
      <c r="M45" s="54">
        <f t="shared" si="7"/>
        <v>494195</v>
      </c>
      <c r="N45" s="54">
        <f t="shared" si="7"/>
        <v>1123250</v>
      </c>
      <c r="O45" s="54">
        <f t="shared" si="7"/>
        <v>0</v>
      </c>
      <c r="P45" s="54">
        <f t="shared" si="7"/>
        <v>62718</v>
      </c>
      <c r="Q45" s="54">
        <f t="shared" si="7"/>
        <v>29378</v>
      </c>
      <c r="R45" s="54">
        <f t="shared" si="7"/>
        <v>92096</v>
      </c>
      <c r="S45" s="54">
        <f t="shared" si="7"/>
        <v>0</v>
      </c>
      <c r="T45" s="54">
        <f t="shared" si="7"/>
        <v>858527</v>
      </c>
      <c r="U45" s="54">
        <f t="shared" si="7"/>
        <v>4961090</v>
      </c>
      <c r="V45" s="54">
        <f t="shared" si="7"/>
        <v>5819617</v>
      </c>
      <c r="W45" s="54">
        <f t="shared" si="7"/>
        <v>7269880</v>
      </c>
      <c r="X45" s="54">
        <f t="shared" si="7"/>
        <v>21417171</v>
      </c>
      <c r="Y45" s="54">
        <f t="shared" si="7"/>
        <v>-14147291</v>
      </c>
      <c r="Z45" s="184">
        <f t="shared" si="5"/>
        <v>-66.05583435832865</v>
      </c>
      <c r="AA45" s="130">
        <f t="shared" si="8"/>
        <v>21417171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287994523</v>
      </c>
      <c r="D49" s="218">
        <f t="shared" si="9"/>
        <v>0</v>
      </c>
      <c r="E49" s="220">
        <f t="shared" si="9"/>
        <v>533880960</v>
      </c>
      <c r="F49" s="220">
        <f t="shared" si="9"/>
        <v>335840772</v>
      </c>
      <c r="G49" s="220">
        <f t="shared" si="9"/>
        <v>1325265</v>
      </c>
      <c r="H49" s="220">
        <f t="shared" si="9"/>
        <v>12065345</v>
      </c>
      <c r="I49" s="220">
        <f t="shared" si="9"/>
        <v>41508931</v>
      </c>
      <c r="J49" s="220">
        <f t="shared" si="9"/>
        <v>54899541</v>
      </c>
      <c r="K49" s="220">
        <f t="shared" si="9"/>
        <v>11415108</v>
      </c>
      <c r="L49" s="220">
        <f t="shared" si="9"/>
        <v>10828985</v>
      </c>
      <c r="M49" s="220">
        <f t="shared" si="9"/>
        <v>27790986</v>
      </c>
      <c r="N49" s="220">
        <f t="shared" si="9"/>
        <v>50035079</v>
      </c>
      <c r="O49" s="220">
        <f t="shared" si="9"/>
        <v>2279814</v>
      </c>
      <c r="P49" s="220">
        <f t="shared" si="9"/>
        <v>3111798</v>
      </c>
      <c r="Q49" s="220">
        <f t="shared" si="9"/>
        <v>15523089</v>
      </c>
      <c r="R49" s="220">
        <f t="shared" si="9"/>
        <v>20914701</v>
      </c>
      <c r="S49" s="220">
        <f t="shared" si="9"/>
        <v>2279814</v>
      </c>
      <c r="T49" s="220">
        <f t="shared" si="9"/>
        <v>37154589</v>
      </c>
      <c r="U49" s="220">
        <f t="shared" si="9"/>
        <v>69840540</v>
      </c>
      <c r="V49" s="220">
        <f t="shared" si="9"/>
        <v>109274943</v>
      </c>
      <c r="W49" s="220">
        <f t="shared" si="9"/>
        <v>235124264</v>
      </c>
      <c r="X49" s="220">
        <f t="shared" si="9"/>
        <v>335840772</v>
      </c>
      <c r="Y49" s="220">
        <f t="shared" si="9"/>
        <v>-100716508</v>
      </c>
      <c r="Z49" s="221">
        <f t="shared" si="5"/>
        <v>-29.989362935361523</v>
      </c>
      <c r="AA49" s="222">
        <f>SUM(AA41:AA48)</f>
        <v>335840772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50725289</v>
      </c>
      <c r="D51" s="129">
        <f t="shared" si="10"/>
        <v>0</v>
      </c>
      <c r="E51" s="54">
        <f t="shared" si="10"/>
        <v>229907790</v>
      </c>
      <c r="F51" s="54">
        <f t="shared" si="10"/>
        <v>144802315</v>
      </c>
      <c r="G51" s="54">
        <f t="shared" si="10"/>
        <v>-8479908</v>
      </c>
      <c r="H51" s="54">
        <f t="shared" si="10"/>
        <v>1530731</v>
      </c>
      <c r="I51" s="54">
        <f t="shared" si="10"/>
        <v>3260721</v>
      </c>
      <c r="J51" s="54">
        <f t="shared" si="10"/>
        <v>-3688456</v>
      </c>
      <c r="K51" s="54">
        <f t="shared" si="10"/>
        <v>2056091</v>
      </c>
      <c r="L51" s="54">
        <f t="shared" si="10"/>
        <v>3490178</v>
      </c>
      <c r="M51" s="54">
        <f t="shared" si="10"/>
        <v>8375882</v>
      </c>
      <c r="N51" s="54">
        <f t="shared" si="10"/>
        <v>13922151</v>
      </c>
      <c r="O51" s="54">
        <f t="shared" si="10"/>
        <v>4330383</v>
      </c>
      <c r="P51" s="54">
        <f t="shared" si="10"/>
        <v>2882629</v>
      </c>
      <c r="Q51" s="54">
        <f t="shared" si="10"/>
        <v>1690121</v>
      </c>
      <c r="R51" s="54">
        <f t="shared" si="10"/>
        <v>8903133</v>
      </c>
      <c r="S51" s="54">
        <f t="shared" si="10"/>
        <v>4330383</v>
      </c>
      <c r="T51" s="54">
        <f t="shared" si="10"/>
        <v>4969091</v>
      </c>
      <c r="U51" s="54">
        <f t="shared" si="10"/>
        <v>22056237</v>
      </c>
      <c r="V51" s="54">
        <f t="shared" si="10"/>
        <v>31355711</v>
      </c>
      <c r="W51" s="54">
        <f t="shared" si="10"/>
        <v>50492539</v>
      </c>
      <c r="X51" s="54">
        <f t="shared" si="10"/>
        <v>144802315</v>
      </c>
      <c r="Y51" s="54">
        <f t="shared" si="10"/>
        <v>-94309776</v>
      </c>
      <c r="Z51" s="184">
        <f>+IF(X51&lt;&gt;0,+(Y51/X51)*100,0)</f>
        <v>-65.13001950279593</v>
      </c>
      <c r="AA51" s="130">
        <f>SUM(AA57:AA61)</f>
        <v>144802315</v>
      </c>
    </row>
    <row r="52" spans="1:27" ht="13.5">
      <c r="A52" s="310" t="s">
        <v>205</v>
      </c>
      <c r="B52" s="142"/>
      <c r="C52" s="62">
        <v>48124558</v>
      </c>
      <c r="D52" s="156"/>
      <c r="E52" s="60">
        <v>82073500</v>
      </c>
      <c r="F52" s="60">
        <v>80000000</v>
      </c>
      <c r="G52" s="60">
        <v>197650</v>
      </c>
      <c r="H52" s="60">
        <v>134000</v>
      </c>
      <c r="I52" s="60">
        <v>381079</v>
      </c>
      <c r="J52" s="60">
        <v>712729</v>
      </c>
      <c r="K52" s="60"/>
      <c r="L52" s="60"/>
      <c r="M52" s="60">
        <v>175101</v>
      </c>
      <c r="N52" s="60">
        <v>175101</v>
      </c>
      <c r="O52" s="60">
        <v>267689</v>
      </c>
      <c r="P52" s="60">
        <v>117227</v>
      </c>
      <c r="Q52" s="60">
        <v>695312</v>
      </c>
      <c r="R52" s="60">
        <v>1080228</v>
      </c>
      <c r="S52" s="60">
        <v>267689</v>
      </c>
      <c r="T52" s="60">
        <v>504829</v>
      </c>
      <c r="U52" s="60">
        <v>601734</v>
      </c>
      <c r="V52" s="60">
        <v>1374252</v>
      </c>
      <c r="W52" s="60">
        <v>3342310</v>
      </c>
      <c r="X52" s="60">
        <v>80000000</v>
      </c>
      <c r="Y52" s="60">
        <v>-76657690</v>
      </c>
      <c r="Z52" s="140">
        <v>-95.82</v>
      </c>
      <c r="AA52" s="155">
        <v>80000000</v>
      </c>
    </row>
    <row r="53" spans="1:27" ht="13.5">
      <c r="A53" s="310" t="s">
        <v>206</v>
      </c>
      <c r="B53" s="142"/>
      <c r="C53" s="62">
        <v>30615645</v>
      </c>
      <c r="D53" s="156"/>
      <c r="E53" s="60">
        <v>45983560</v>
      </c>
      <c r="F53" s="60">
        <v>45051560</v>
      </c>
      <c r="G53" s="60">
        <v>910214</v>
      </c>
      <c r="H53" s="60">
        <v>1276620</v>
      </c>
      <c r="I53" s="60">
        <v>2536032</v>
      </c>
      <c r="J53" s="60">
        <v>4722866</v>
      </c>
      <c r="K53" s="60">
        <v>1405901</v>
      </c>
      <c r="L53" s="60">
        <v>2423637</v>
      </c>
      <c r="M53" s="60">
        <v>1799470</v>
      </c>
      <c r="N53" s="60">
        <v>5629008</v>
      </c>
      <c r="O53" s="60">
        <v>1705439</v>
      </c>
      <c r="P53" s="60">
        <v>2266881</v>
      </c>
      <c r="Q53" s="60">
        <v>1319699</v>
      </c>
      <c r="R53" s="60">
        <v>5292019</v>
      </c>
      <c r="S53" s="60">
        <v>1705439</v>
      </c>
      <c r="T53" s="60">
        <v>4328504</v>
      </c>
      <c r="U53" s="60">
        <v>15890244</v>
      </c>
      <c r="V53" s="60">
        <v>21924187</v>
      </c>
      <c r="W53" s="60">
        <v>37568080</v>
      </c>
      <c r="X53" s="60">
        <v>45051560</v>
      </c>
      <c r="Y53" s="60">
        <v>-7483480</v>
      </c>
      <c r="Z53" s="140">
        <v>-16.61</v>
      </c>
      <c r="AA53" s="155">
        <v>45051560</v>
      </c>
    </row>
    <row r="54" spans="1:27" ht="13.5">
      <c r="A54" s="310" t="s">
        <v>207</v>
      </c>
      <c r="B54" s="142"/>
      <c r="C54" s="62">
        <v>-4441574</v>
      </c>
      <c r="D54" s="156"/>
      <c r="E54" s="60">
        <v>32885803</v>
      </c>
      <c r="F54" s="60">
        <v>10583119</v>
      </c>
      <c r="G54" s="60">
        <v>198577</v>
      </c>
      <c r="H54" s="60">
        <v>36989</v>
      </c>
      <c r="I54" s="60">
        <v>216246</v>
      </c>
      <c r="J54" s="60">
        <v>451812</v>
      </c>
      <c r="K54" s="60">
        <v>544967</v>
      </c>
      <c r="L54" s="60">
        <v>1066541</v>
      </c>
      <c r="M54" s="60">
        <v>220148</v>
      </c>
      <c r="N54" s="60">
        <v>1831656</v>
      </c>
      <c r="O54" s="60">
        <v>860677</v>
      </c>
      <c r="P54" s="60">
        <v>838645</v>
      </c>
      <c r="Q54" s="60">
        <v>3400</v>
      </c>
      <c r="R54" s="60">
        <v>1702722</v>
      </c>
      <c r="S54" s="60">
        <v>860677</v>
      </c>
      <c r="T54" s="60">
        <v>269</v>
      </c>
      <c r="U54" s="60">
        <v>273938</v>
      </c>
      <c r="V54" s="60">
        <v>1134884</v>
      </c>
      <c r="W54" s="60">
        <v>5121074</v>
      </c>
      <c r="X54" s="60">
        <v>10583119</v>
      </c>
      <c r="Y54" s="60">
        <v>-5462045</v>
      </c>
      <c r="Z54" s="140">
        <v>-51.61</v>
      </c>
      <c r="AA54" s="155">
        <v>10583119</v>
      </c>
    </row>
    <row r="55" spans="1:27" ht="13.5">
      <c r="A55" s="310" t="s">
        <v>208</v>
      </c>
      <c r="B55" s="142"/>
      <c r="C55" s="62">
        <v>-23573340</v>
      </c>
      <c r="D55" s="156"/>
      <c r="E55" s="60">
        <v>22081335</v>
      </c>
      <c r="F55" s="60">
        <v>9165536</v>
      </c>
      <c r="G55" s="60">
        <v>-9786349</v>
      </c>
      <c r="H55" s="60">
        <v>83122</v>
      </c>
      <c r="I55" s="60">
        <v>127364</v>
      </c>
      <c r="J55" s="60">
        <v>-9575863</v>
      </c>
      <c r="K55" s="60">
        <v>105223</v>
      </c>
      <c r="L55" s="60"/>
      <c r="M55" s="60">
        <v>6181163</v>
      </c>
      <c r="N55" s="60">
        <v>6286386</v>
      </c>
      <c r="O55" s="60">
        <v>1496578</v>
      </c>
      <c r="P55" s="60">
        <v>-340124</v>
      </c>
      <c r="Q55" s="60">
        <v>-328290</v>
      </c>
      <c r="R55" s="60">
        <v>828164</v>
      </c>
      <c r="S55" s="60">
        <v>1496578</v>
      </c>
      <c r="T55" s="60">
        <v>135489</v>
      </c>
      <c r="U55" s="60">
        <v>5290321</v>
      </c>
      <c r="V55" s="60">
        <v>6922388</v>
      </c>
      <c r="W55" s="60">
        <v>4461075</v>
      </c>
      <c r="X55" s="60">
        <v>9165536</v>
      </c>
      <c r="Y55" s="60">
        <v>-4704461</v>
      </c>
      <c r="Z55" s="140">
        <v>-51.33</v>
      </c>
      <c r="AA55" s="155">
        <v>9165536</v>
      </c>
    </row>
    <row r="56" spans="1:27" ht="13.5">
      <c r="A56" s="310" t="s">
        <v>209</v>
      </c>
      <c r="B56" s="142"/>
      <c r="C56" s="62"/>
      <c r="D56" s="156"/>
      <c r="E56" s="60">
        <v>20489817</v>
      </c>
      <c r="F56" s="60">
        <v>2100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2100</v>
      </c>
      <c r="Y56" s="60">
        <v>-2100</v>
      </c>
      <c r="Z56" s="140">
        <v>-100</v>
      </c>
      <c r="AA56" s="155">
        <v>2100</v>
      </c>
    </row>
    <row r="57" spans="1:27" ht="13.5">
      <c r="A57" s="138" t="s">
        <v>210</v>
      </c>
      <c r="B57" s="142"/>
      <c r="C57" s="293">
        <f aca="true" t="shared" si="11" ref="C57:Y57">SUM(C52:C56)</f>
        <v>50725289</v>
      </c>
      <c r="D57" s="294">
        <f t="shared" si="11"/>
        <v>0</v>
      </c>
      <c r="E57" s="295">
        <f t="shared" si="11"/>
        <v>203514015</v>
      </c>
      <c r="F57" s="295">
        <f t="shared" si="11"/>
        <v>144802315</v>
      </c>
      <c r="G57" s="295">
        <f t="shared" si="11"/>
        <v>-8479908</v>
      </c>
      <c r="H57" s="295">
        <f t="shared" si="11"/>
        <v>1530731</v>
      </c>
      <c r="I57" s="295">
        <f t="shared" si="11"/>
        <v>3260721</v>
      </c>
      <c r="J57" s="295">
        <f t="shared" si="11"/>
        <v>-3688456</v>
      </c>
      <c r="K57" s="295">
        <f t="shared" si="11"/>
        <v>2056091</v>
      </c>
      <c r="L57" s="295">
        <f t="shared" si="11"/>
        <v>3490178</v>
      </c>
      <c r="M57" s="295">
        <f t="shared" si="11"/>
        <v>8375882</v>
      </c>
      <c r="N57" s="295">
        <f t="shared" si="11"/>
        <v>13922151</v>
      </c>
      <c r="O57" s="295">
        <f t="shared" si="11"/>
        <v>4330383</v>
      </c>
      <c r="P57" s="295">
        <f t="shared" si="11"/>
        <v>2882629</v>
      </c>
      <c r="Q57" s="295">
        <f t="shared" si="11"/>
        <v>1690121</v>
      </c>
      <c r="R57" s="295">
        <f t="shared" si="11"/>
        <v>8903133</v>
      </c>
      <c r="S57" s="295">
        <f t="shared" si="11"/>
        <v>4330383</v>
      </c>
      <c r="T57" s="295">
        <f t="shared" si="11"/>
        <v>4969091</v>
      </c>
      <c r="U57" s="295">
        <f t="shared" si="11"/>
        <v>22056237</v>
      </c>
      <c r="V57" s="295">
        <f t="shared" si="11"/>
        <v>31355711</v>
      </c>
      <c r="W57" s="295">
        <f t="shared" si="11"/>
        <v>50492539</v>
      </c>
      <c r="X57" s="295">
        <f t="shared" si="11"/>
        <v>144802315</v>
      </c>
      <c r="Y57" s="295">
        <f t="shared" si="11"/>
        <v>-94309776</v>
      </c>
      <c r="Z57" s="296">
        <f>+IF(X57&lt;&gt;0,+(Y57/X57)*100,0)</f>
        <v>-65.13001950279593</v>
      </c>
      <c r="AA57" s="297">
        <f>SUM(AA52:AA56)</f>
        <v>144802315</v>
      </c>
    </row>
    <row r="58" spans="1:27" ht="13.5">
      <c r="A58" s="311" t="s">
        <v>211</v>
      </c>
      <c r="B58" s="136"/>
      <c r="C58" s="62"/>
      <c r="D58" s="156"/>
      <c r="E58" s="60">
        <v>12943383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>
        <v>1167006</v>
      </c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12283386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3068</v>
      </c>
      <c r="H65" s="60"/>
      <c r="I65" s="60">
        <v>6582</v>
      </c>
      <c r="J65" s="60">
        <v>9650</v>
      </c>
      <c r="K65" s="60"/>
      <c r="L65" s="60">
        <v>74220</v>
      </c>
      <c r="M65" s="60"/>
      <c r="N65" s="60">
        <v>74220</v>
      </c>
      <c r="O65" s="60"/>
      <c r="P65" s="60"/>
      <c r="Q65" s="60"/>
      <c r="R65" s="60"/>
      <c r="S65" s="60"/>
      <c r="T65" s="60">
        <v>4572</v>
      </c>
      <c r="U65" s="60">
        <v>7144</v>
      </c>
      <c r="V65" s="60">
        <v>11716</v>
      </c>
      <c r="W65" s="60">
        <v>95586</v>
      </c>
      <c r="X65" s="60"/>
      <c r="Y65" s="60">
        <v>95586</v>
      </c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>
        <v>1438384</v>
      </c>
      <c r="H66" s="275"/>
      <c r="I66" s="275">
        <v>1784810</v>
      </c>
      <c r="J66" s="275">
        <v>3223194</v>
      </c>
      <c r="K66" s="275"/>
      <c r="L66" s="275">
        <v>1535067</v>
      </c>
      <c r="M66" s="275">
        <v>1403937</v>
      </c>
      <c r="N66" s="275">
        <v>2939004</v>
      </c>
      <c r="O66" s="275">
        <v>1540624</v>
      </c>
      <c r="P66" s="275">
        <v>1382345</v>
      </c>
      <c r="Q66" s="275">
        <v>2636682</v>
      </c>
      <c r="R66" s="275">
        <v>5559651</v>
      </c>
      <c r="S66" s="275">
        <v>2636682</v>
      </c>
      <c r="T66" s="275">
        <v>997456</v>
      </c>
      <c r="U66" s="275">
        <v>1159413</v>
      </c>
      <c r="V66" s="275">
        <v>4793551</v>
      </c>
      <c r="W66" s="275">
        <v>16515400</v>
      </c>
      <c r="X66" s="275"/>
      <c r="Y66" s="275">
        <v>16515400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>
        <v>-8219239</v>
      </c>
      <c r="H67" s="60"/>
      <c r="I67" s="60">
        <v>4434774</v>
      </c>
      <c r="J67" s="60">
        <v>-3784465</v>
      </c>
      <c r="K67" s="60"/>
      <c r="L67" s="60">
        <v>4408527</v>
      </c>
      <c r="M67" s="60">
        <v>8979691</v>
      </c>
      <c r="N67" s="60">
        <v>13388218</v>
      </c>
      <c r="O67" s="60">
        <v>4330383</v>
      </c>
      <c r="P67" s="60">
        <v>3439191</v>
      </c>
      <c r="Q67" s="60">
        <v>3962379</v>
      </c>
      <c r="R67" s="60">
        <v>11731953</v>
      </c>
      <c r="S67" s="60">
        <v>3962379</v>
      </c>
      <c r="T67" s="60">
        <v>11409307</v>
      </c>
      <c r="U67" s="60">
        <v>13623997</v>
      </c>
      <c r="V67" s="60">
        <v>28995683</v>
      </c>
      <c r="W67" s="60">
        <v>50331389</v>
      </c>
      <c r="X67" s="60"/>
      <c r="Y67" s="60">
        <v>50331389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-9154</v>
      </c>
      <c r="H68" s="60"/>
      <c r="I68" s="60">
        <v>157</v>
      </c>
      <c r="J68" s="60">
        <v>-8997</v>
      </c>
      <c r="K68" s="60"/>
      <c r="L68" s="60">
        <v>614908</v>
      </c>
      <c r="M68" s="60">
        <v>43011</v>
      </c>
      <c r="N68" s="60">
        <v>657919</v>
      </c>
      <c r="O68" s="60">
        <v>171504</v>
      </c>
      <c r="P68" s="60">
        <v>318093</v>
      </c>
      <c r="Q68" s="60">
        <v>352045</v>
      </c>
      <c r="R68" s="60">
        <v>841642</v>
      </c>
      <c r="S68" s="60">
        <v>352045</v>
      </c>
      <c r="T68" s="60">
        <v>871077</v>
      </c>
      <c r="U68" s="60">
        <v>8164417</v>
      </c>
      <c r="V68" s="60">
        <v>9387539</v>
      </c>
      <c r="W68" s="60">
        <v>10878103</v>
      </c>
      <c r="X68" s="60"/>
      <c r="Y68" s="60">
        <v>10878103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-6786941</v>
      </c>
      <c r="H69" s="220">
        <f t="shared" si="12"/>
        <v>0</v>
      </c>
      <c r="I69" s="220">
        <f t="shared" si="12"/>
        <v>6226323</v>
      </c>
      <c r="J69" s="220">
        <f t="shared" si="12"/>
        <v>-560618</v>
      </c>
      <c r="K69" s="220">
        <f t="shared" si="12"/>
        <v>0</v>
      </c>
      <c r="L69" s="220">
        <f t="shared" si="12"/>
        <v>6632722</v>
      </c>
      <c r="M69" s="220">
        <f t="shared" si="12"/>
        <v>10426639</v>
      </c>
      <c r="N69" s="220">
        <f t="shared" si="12"/>
        <v>17059361</v>
      </c>
      <c r="O69" s="220">
        <f t="shared" si="12"/>
        <v>6042511</v>
      </c>
      <c r="P69" s="220">
        <f t="shared" si="12"/>
        <v>5139629</v>
      </c>
      <c r="Q69" s="220">
        <f t="shared" si="12"/>
        <v>6951106</v>
      </c>
      <c r="R69" s="220">
        <f t="shared" si="12"/>
        <v>18133246</v>
      </c>
      <c r="S69" s="220">
        <f t="shared" si="12"/>
        <v>6951106</v>
      </c>
      <c r="T69" s="220">
        <f t="shared" si="12"/>
        <v>13282412</v>
      </c>
      <c r="U69" s="220">
        <f t="shared" si="12"/>
        <v>22954971</v>
      </c>
      <c r="V69" s="220">
        <f t="shared" si="12"/>
        <v>43188489</v>
      </c>
      <c r="W69" s="220">
        <f t="shared" si="12"/>
        <v>77820478</v>
      </c>
      <c r="X69" s="220">
        <f t="shared" si="12"/>
        <v>0</v>
      </c>
      <c r="Y69" s="220">
        <f t="shared" si="12"/>
        <v>77820478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137314249</v>
      </c>
      <c r="D5" s="357">
        <f t="shared" si="0"/>
        <v>0</v>
      </c>
      <c r="E5" s="356">
        <f t="shared" si="0"/>
        <v>163129316</v>
      </c>
      <c r="F5" s="358">
        <f t="shared" si="0"/>
        <v>154715896</v>
      </c>
      <c r="G5" s="358">
        <f t="shared" si="0"/>
        <v>0</v>
      </c>
      <c r="H5" s="356">
        <f t="shared" si="0"/>
        <v>1557496</v>
      </c>
      <c r="I5" s="356">
        <f t="shared" si="0"/>
        <v>25094561</v>
      </c>
      <c r="J5" s="358">
        <f t="shared" si="0"/>
        <v>26652057</v>
      </c>
      <c r="K5" s="358">
        <f t="shared" si="0"/>
        <v>3260521</v>
      </c>
      <c r="L5" s="356">
        <f t="shared" si="0"/>
        <v>6250415</v>
      </c>
      <c r="M5" s="356">
        <f t="shared" si="0"/>
        <v>14392107</v>
      </c>
      <c r="N5" s="358">
        <f t="shared" si="0"/>
        <v>23903043</v>
      </c>
      <c r="O5" s="358">
        <f t="shared" si="0"/>
        <v>1005565</v>
      </c>
      <c r="P5" s="356">
        <f t="shared" si="0"/>
        <v>2533633</v>
      </c>
      <c r="Q5" s="356">
        <f t="shared" si="0"/>
        <v>6137093</v>
      </c>
      <c r="R5" s="358">
        <f t="shared" si="0"/>
        <v>9676291</v>
      </c>
      <c r="S5" s="358">
        <f t="shared" si="0"/>
        <v>1005565</v>
      </c>
      <c r="T5" s="356">
        <f t="shared" si="0"/>
        <v>25198489</v>
      </c>
      <c r="U5" s="356">
        <f t="shared" si="0"/>
        <v>45619388</v>
      </c>
      <c r="V5" s="358">
        <f t="shared" si="0"/>
        <v>71823442</v>
      </c>
      <c r="W5" s="358">
        <f t="shared" si="0"/>
        <v>132054833</v>
      </c>
      <c r="X5" s="356">
        <f t="shared" si="0"/>
        <v>154715896</v>
      </c>
      <c r="Y5" s="358">
        <f t="shared" si="0"/>
        <v>-22661063</v>
      </c>
      <c r="Z5" s="359">
        <f>+IF(X5&lt;&gt;0,+(Y5/X5)*100,0)</f>
        <v>-14.64688735021772</v>
      </c>
      <c r="AA5" s="360">
        <f>+AA6+AA8+AA11+AA13+AA15</f>
        <v>154715896</v>
      </c>
    </row>
    <row r="6" spans="1:27" ht="13.5">
      <c r="A6" s="361" t="s">
        <v>205</v>
      </c>
      <c r="B6" s="142"/>
      <c r="C6" s="60">
        <f>+C7</f>
        <v>80544819</v>
      </c>
      <c r="D6" s="340">
        <f aca="true" t="shared" si="1" ref="D6:AA6">+D7</f>
        <v>0</v>
      </c>
      <c r="E6" s="60">
        <f t="shared" si="1"/>
        <v>94987053</v>
      </c>
      <c r="F6" s="59">
        <f t="shared" si="1"/>
        <v>84145866</v>
      </c>
      <c r="G6" s="59">
        <f t="shared" si="1"/>
        <v>0</v>
      </c>
      <c r="H6" s="60">
        <f t="shared" si="1"/>
        <v>1557496</v>
      </c>
      <c r="I6" s="60">
        <f t="shared" si="1"/>
        <v>5054258</v>
      </c>
      <c r="J6" s="59">
        <f t="shared" si="1"/>
        <v>6611754</v>
      </c>
      <c r="K6" s="59">
        <f t="shared" si="1"/>
        <v>3075806</v>
      </c>
      <c r="L6" s="60">
        <f t="shared" si="1"/>
        <v>4278949</v>
      </c>
      <c r="M6" s="60">
        <f t="shared" si="1"/>
        <v>9735682</v>
      </c>
      <c r="N6" s="59">
        <f t="shared" si="1"/>
        <v>17090437</v>
      </c>
      <c r="O6" s="59">
        <f t="shared" si="1"/>
        <v>1005565</v>
      </c>
      <c r="P6" s="60">
        <f t="shared" si="1"/>
        <v>1527962</v>
      </c>
      <c r="Q6" s="60">
        <f t="shared" si="1"/>
        <v>6096391</v>
      </c>
      <c r="R6" s="59">
        <f t="shared" si="1"/>
        <v>8629918</v>
      </c>
      <c r="S6" s="59">
        <f t="shared" si="1"/>
        <v>1005565</v>
      </c>
      <c r="T6" s="60">
        <f t="shared" si="1"/>
        <v>7655734</v>
      </c>
      <c r="U6" s="60">
        <f t="shared" si="1"/>
        <v>15581520</v>
      </c>
      <c r="V6" s="59">
        <f t="shared" si="1"/>
        <v>24242819</v>
      </c>
      <c r="W6" s="59">
        <f t="shared" si="1"/>
        <v>56574928</v>
      </c>
      <c r="X6" s="60">
        <f t="shared" si="1"/>
        <v>84145866</v>
      </c>
      <c r="Y6" s="59">
        <f t="shared" si="1"/>
        <v>-27570938</v>
      </c>
      <c r="Z6" s="61">
        <f>+IF(X6&lt;&gt;0,+(Y6/X6)*100,0)</f>
        <v>-32.76564769088002</v>
      </c>
      <c r="AA6" s="62">
        <f t="shared" si="1"/>
        <v>84145866</v>
      </c>
    </row>
    <row r="7" spans="1:27" ht="13.5">
      <c r="A7" s="291" t="s">
        <v>229</v>
      </c>
      <c r="B7" s="142"/>
      <c r="C7" s="60">
        <v>80544819</v>
      </c>
      <c r="D7" s="340"/>
      <c r="E7" s="60">
        <v>94987053</v>
      </c>
      <c r="F7" s="59">
        <v>84145866</v>
      </c>
      <c r="G7" s="59"/>
      <c r="H7" s="60">
        <v>1557496</v>
      </c>
      <c r="I7" s="60">
        <v>5054258</v>
      </c>
      <c r="J7" s="59">
        <v>6611754</v>
      </c>
      <c r="K7" s="59">
        <v>3075806</v>
      </c>
      <c r="L7" s="60">
        <v>4278949</v>
      </c>
      <c r="M7" s="60">
        <v>9735682</v>
      </c>
      <c r="N7" s="59">
        <v>17090437</v>
      </c>
      <c r="O7" s="59">
        <v>1005565</v>
      </c>
      <c r="P7" s="60">
        <v>1527962</v>
      </c>
      <c r="Q7" s="60">
        <v>6096391</v>
      </c>
      <c r="R7" s="59">
        <v>8629918</v>
      </c>
      <c r="S7" s="59">
        <v>1005565</v>
      </c>
      <c r="T7" s="60">
        <v>7655734</v>
      </c>
      <c r="U7" s="60">
        <v>15581520</v>
      </c>
      <c r="V7" s="59">
        <v>24242819</v>
      </c>
      <c r="W7" s="59">
        <v>56574928</v>
      </c>
      <c r="X7" s="60">
        <v>84145866</v>
      </c>
      <c r="Y7" s="59">
        <v>-27570938</v>
      </c>
      <c r="Z7" s="61">
        <v>-32.77</v>
      </c>
      <c r="AA7" s="62">
        <v>84145866</v>
      </c>
    </row>
    <row r="8" spans="1:27" ht="13.5">
      <c r="A8" s="361" t="s">
        <v>206</v>
      </c>
      <c r="B8" s="142"/>
      <c r="C8" s="60">
        <f aca="true" t="shared" si="2" ref="C8:Y8">SUM(C9:C10)</f>
        <v>36606414</v>
      </c>
      <c r="D8" s="340">
        <f t="shared" si="2"/>
        <v>0</v>
      </c>
      <c r="E8" s="60">
        <f t="shared" si="2"/>
        <v>13600000</v>
      </c>
      <c r="F8" s="59">
        <f t="shared" si="2"/>
        <v>24023400</v>
      </c>
      <c r="G8" s="59">
        <f t="shared" si="2"/>
        <v>0</v>
      </c>
      <c r="H8" s="60">
        <f t="shared" si="2"/>
        <v>0</v>
      </c>
      <c r="I8" s="60">
        <f t="shared" si="2"/>
        <v>16895499</v>
      </c>
      <c r="J8" s="59">
        <f t="shared" si="2"/>
        <v>16895499</v>
      </c>
      <c r="K8" s="59">
        <f t="shared" si="2"/>
        <v>0</v>
      </c>
      <c r="L8" s="60">
        <f t="shared" si="2"/>
        <v>1025607</v>
      </c>
      <c r="M8" s="60">
        <f t="shared" si="2"/>
        <v>1505618</v>
      </c>
      <c r="N8" s="59">
        <f t="shared" si="2"/>
        <v>2531225</v>
      </c>
      <c r="O8" s="59">
        <f t="shared" si="2"/>
        <v>0</v>
      </c>
      <c r="P8" s="60">
        <f t="shared" si="2"/>
        <v>1004288</v>
      </c>
      <c r="Q8" s="60">
        <f t="shared" si="2"/>
        <v>0</v>
      </c>
      <c r="R8" s="59">
        <f t="shared" si="2"/>
        <v>1004288</v>
      </c>
      <c r="S8" s="59">
        <f t="shared" si="2"/>
        <v>0</v>
      </c>
      <c r="T8" s="60">
        <f t="shared" si="2"/>
        <v>445332</v>
      </c>
      <c r="U8" s="60">
        <f t="shared" si="2"/>
        <v>1636024</v>
      </c>
      <c r="V8" s="59">
        <f t="shared" si="2"/>
        <v>2081356</v>
      </c>
      <c r="W8" s="59">
        <f t="shared" si="2"/>
        <v>22512368</v>
      </c>
      <c r="X8" s="60">
        <f t="shared" si="2"/>
        <v>24023400</v>
      </c>
      <c r="Y8" s="59">
        <f t="shared" si="2"/>
        <v>-1511032</v>
      </c>
      <c r="Z8" s="61">
        <f>+IF(X8&lt;&gt;0,+(Y8/X8)*100,0)</f>
        <v>-6.289834078440188</v>
      </c>
      <c r="AA8" s="62">
        <f>SUM(AA9:AA10)</f>
        <v>24023400</v>
      </c>
    </row>
    <row r="9" spans="1:27" ht="13.5">
      <c r="A9" s="291" t="s">
        <v>230</v>
      </c>
      <c r="B9" s="142"/>
      <c r="C9" s="60">
        <v>36606414</v>
      </c>
      <c r="D9" s="340"/>
      <c r="E9" s="60">
        <v>13600000</v>
      </c>
      <c r="F9" s="59">
        <v>24023400</v>
      </c>
      <c r="G9" s="59"/>
      <c r="H9" s="60"/>
      <c r="I9" s="60">
        <v>16895499</v>
      </c>
      <c r="J9" s="59">
        <v>16895499</v>
      </c>
      <c r="K9" s="59"/>
      <c r="L9" s="60">
        <v>1025607</v>
      </c>
      <c r="M9" s="60">
        <v>1505618</v>
      </c>
      <c r="N9" s="59">
        <v>2531225</v>
      </c>
      <c r="O9" s="59"/>
      <c r="P9" s="60">
        <v>1004288</v>
      </c>
      <c r="Q9" s="60"/>
      <c r="R9" s="59">
        <v>1004288</v>
      </c>
      <c r="S9" s="59"/>
      <c r="T9" s="60">
        <v>445332</v>
      </c>
      <c r="U9" s="60">
        <v>1636024</v>
      </c>
      <c r="V9" s="59">
        <v>2081356</v>
      </c>
      <c r="W9" s="59">
        <v>22512368</v>
      </c>
      <c r="X9" s="60">
        <v>24023400</v>
      </c>
      <c r="Y9" s="59">
        <v>-1511032</v>
      </c>
      <c r="Z9" s="61">
        <v>-6.29</v>
      </c>
      <c r="AA9" s="62">
        <v>24023400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10829717</v>
      </c>
      <c r="D11" s="363">
        <f aca="true" t="shared" si="3" ref="D11:AA11">+D12</f>
        <v>0</v>
      </c>
      <c r="E11" s="362">
        <f t="shared" si="3"/>
        <v>49905608</v>
      </c>
      <c r="F11" s="364">
        <f t="shared" si="3"/>
        <v>34698292</v>
      </c>
      <c r="G11" s="364">
        <f t="shared" si="3"/>
        <v>0</v>
      </c>
      <c r="H11" s="362">
        <f t="shared" si="3"/>
        <v>0</v>
      </c>
      <c r="I11" s="362">
        <f t="shared" si="3"/>
        <v>1312500</v>
      </c>
      <c r="J11" s="364">
        <f t="shared" si="3"/>
        <v>1312500</v>
      </c>
      <c r="K11" s="364">
        <f t="shared" si="3"/>
        <v>102532</v>
      </c>
      <c r="L11" s="362">
        <f t="shared" si="3"/>
        <v>864474</v>
      </c>
      <c r="M11" s="362">
        <f t="shared" si="3"/>
        <v>0</v>
      </c>
      <c r="N11" s="364">
        <f t="shared" si="3"/>
        <v>967006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16746942</v>
      </c>
      <c r="U11" s="362">
        <f t="shared" si="3"/>
        <v>22490734</v>
      </c>
      <c r="V11" s="364">
        <f t="shared" si="3"/>
        <v>39237676</v>
      </c>
      <c r="W11" s="364">
        <f t="shared" si="3"/>
        <v>41517182</v>
      </c>
      <c r="X11" s="362">
        <f t="shared" si="3"/>
        <v>34698292</v>
      </c>
      <c r="Y11" s="364">
        <f t="shared" si="3"/>
        <v>6818890</v>
      </c>
      <c r="Z11" s="365">
        <f>+IF(X11&lt;&gt;0,+(Y11/X11)*100,0)</f>
        <v>19.65194713330558</v>
      </c>
      <c r="AA11" s="366">
        <f t="shared" si="3"/>
        <v>34698292</v>
      </c>
    </row>
    <row r="12" spans="1:27" ht="13.5">
      <c r="A12" s="291" t="s">
        <v>232</v>
      </c>
      <c r="B12" s="136"/>
      <c r="C12" s="60">
        <v>10829717</v>
      </c>
      <c r="D12" s="340"/>
      <c r="E12" s="60">
        <v>49905608</v>
      </c>
      <c r="F12" s="59">
        <v>34698292</v>
      </c>
      <c r="G12" s="59"/>
      <c r="H12" s="60"/>
      <c r="I12" s="60">
        <v>1312500</v>
      </c>
      <c r="J12" s="59">
        <v>1312500</v>
      </c>
      <c r="K12" s="59">
        <v>102532</v>
      </c>
      <c r="L12" s="60">
        <v>864474</v>
      </c>
      <c r="M12" s="60"/>
      <c r="N12" s="59">
        <v>967006</v>
      </c>
      <c r="O12" s="59"/>
      <c r="P12" s="60"/>
      <c r="Q12" s="60"/>
      <c r="R12" s="59"/>
      <c r="S12" s="59"/>
      <c r="T12" s="60">
        <v>16746942</v>
      </c>
      <c r="U12" s="60">
        <v>22490734</v>
      </c>
      <c r="V12" s="59">
        <v>39237676</v>
      </c>
      <c r="W12" s="59">
        <v>41517182</v>
      </c>
      <c r="X12" s="60">
        <v>34698292</v>
      </c>
      <c r="Y12" s="59">
        <v>6818890</v>
      </c>
      <c r="Z12" s="61">
        <v>19.65</v>
      </c>
      <c r="AA12" s="62">
        <v>34698292</v>
      </c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2814544</v>
      </c>
      <c r="V13" s="342">
        <f t="shared" si="4"/>
        <v>2814544</v>
      </c>
      <c r="W13" s="342">
        <f t="shared" si="4"/>
        <v>2814544</v>
      </c>
      <c r="X13" s="275">
        <f t="shared" si="4"/>
        <v>0</v>
      </c>
      <c r="Y13" s="342">
        <f t="shared" si="4"/>
        <v>2814544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>
        <v>2814544</v>
      </c>
      <c r="V14" s="59">
        <v>2814544</v>
      </c>
      <c r="W14" s="59">
        <v>2814544</v>
      </c>
      <c r="X14" s="60"/>
      <c r="Y14" s="59">
        <v>2814544</v>
      </c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9333299</v>
      </c>
      <c r="D15" s="340">
        <f t="shared" si="5"/>
        <v>0</v>
      </c>
      <c r="E15" s="60">
        <f t="shared" si="5"/>
        <v>4636655</v>
      </c>
      <c r="F15" s="59">
        <f t="shared" si="5"/>
        <v>11848338</v>
      </c>
      <c r="G15" s="59">
        <f t="shared" si="5"/>
        <v>0</v>
      </c>
      <c r="H15" s="60">
        <f t="shared" si="5"/>
        <v>0</v>
      </c>
      <c r="I15" s="60">
        <f t="shared" si="5"/>
        <v>1832304</v>
      </c>
      <c r="J15" s="59">
        <f t="shared" si="5"/>
        <v>1832304</v>
      </c>
      <c r="K15" s="59">
        <f t="shared" si="5"/>
        <v>82183</v>
      </c>
      <c r="L15" s="60">
        <f t="shared" si="5"/>
        <v>81385</v>
      </c>
      <c r="M15" s="60">
        <f t="shared" si="5"/>
        <v>3150807</v>
      </c>
      <c r="N15" s="59">
        <f t="shared" si="5"/>
        <v>3314375</v>
      </c>
      <c r="O15" s="59">
        <f t="shared" si="5"/>
        <v>0</v>
      </c>
      <c r="P15" s="60">
        <f t="shared" si="5"/>
        <v>1383</v>
      </c>
      <c r="Q15" s="60">
        <f t="shared" si="5"/>
        <v>40702</v>
      </c>
      <c r="R15" s="59">
        <f t="shared" si="5"/>
        <v>42085</v>
      </c>
      <c r="S15" s="59">
        <f t="shared" si="5"/>
        <v>0</v>
      </c>
      <c r="T15" s="60">
        <f t="shared" si="5"/>
        <v>350481</v>
      </c>
      <c r="U15" s="60">
        <f t="shared" si="5"/>
        <v>3096566</v>
      </c>
      <c r="V15" s="59">
        <f t="shared" si="5"/>
        <v>3447047</v>
      </c>
      <c r="W15" s="59">
        <f t="shared" si="5"/>
        <v>8635811</v>
      </c>
      <c r="X15" s="60">
        <f t="shared" si="5"/>
        <v>11848338</v>
      </c>
      <c r="Y15" s="59">
        <f t="shared" si="5"/>
        <v>-3212527</v>
      </c>
      <c r="Z15" s="61">
        <f>+IF(X15&lt;&gt;0,+(Y15/X15)*100,0)</f>
        <v>-27.113735276626983</v>
      </c>
      <c r="AA15" s="62">
        <f>SUM(AA16:AA20)</f>
        <v>11848338</v>
      </c>
    </row>
    <row r="16" spans="1:27" ht="13.5">
      <c r="A16" s="291" t="s">
        <v>234</v>
      </c>
      <c r="B16" s="300"/>
      <c r="C16" s="60">
        <v>8246463</v>
      </c>
      <c r="D16" s="340"/>
      <c r="E16" s="60">
        <v>4636655</v>
      </c>
      <c r="F16" s="59">
        <v>9950000</v>
      </c>
      <c r="G16" s="59"/>
      <c r="H16" s="60"/>
      <c r="I16" s="60">
        <v>1727304</v>
      </c>
      <c r="J16" s="59">
        <v>1727304</v>
      </c>
      <c r="K16" s="59"/>
      <c r="L16" s="60">
        <v>55069</v>
      </c>
      <c r="M16" s="60">
        <v>3148668</v>
      </c>
      <c r="N16" s="59">
        <v>3203737</v>
      </c>
      <c r="O16" s="59"/>
      <c r="P16" s="60"/>
      <c r="Q16" s="60"/>
      <c r="R16" s="59"/>
      <c r="S16" s="59"/>
      <c r="T16" s="60">
        <v>311214</v>
      </c>
      <c r="U16" s="60">
        <v>2922553</v>
      </c>
      <c r="V16" s="59">
        <v>3233767</v>
      </c>
      <c r="W16" s="59">
        <v>8164808</v>
      </c>
      <c r="X16" s="60">
        <v>9950000</v>
      </c>
      <c r="Y16" s="59">
        <v>-1785192</v>
      </c>
      <c r="Z16" s="61">
        <v>-17.94</v>
      </c>
      <c r="AA16" s="62">
        <v>9950000</v>
      </c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1086836</v>
      </c>
      <c r="D20" s="340"/>
      <c r="E20" s="60"/>
      <c r="F20" s="59">
        <v>1898338</v>
      </c>
      <c r="G20" s="59"/>
      <c r="H20" s="60"/>
      <c r="I20" s="60">
        <v>105000</v>
      </c>
      <c r="J20" s="59">
        <v>105000</v>
      </c>
      <c r="K20" s="59">
        <v>82183</v>
      </c>
      <c r="L20" s="60">
        <v>26316</v>
      </c>
      <c r="M20" s="60">
        <v>2139</v>
      </c>
      <c r="N20" s="59">
        <v>110638</v>
      </c>
      <c r="O20" s="59"/>
      <c r="P20" s="60">
        <v>1383</v>
      </c>
      <c r="Q20" s="60">
        <v>40702</v>
      </c>
      <c r="R20" s="59">
        <v>42085</v>
      </c>
      <c r="S20" s="59"/>
      <c r="T20" s="60">
        <v>39267</v>
      </c>
      <c r="U20" s="60">
        <v>174013</v>
      </c>
      <c r="V20" s="59">
        <v>213280</v>
      </c>
      <c r="W20" s="59">
        <v>471003</v>
      </c>
      <c r="X20" s="60">
        <v>1898338</v>
      </c>
      <c r="Y20" s="59">
        <v>-1427335</v>
      </c>
      <c r="Z20" s="61">
        <v>-75.19</v>
      </c>
      <c r="AA20" s="62">
        <v>1898338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19356337</v>
      </c>
      <c r="D22" s="344">
        <f t="shared" si="6"/>
        <v>0</v>
      </c>
      <c r="E22" s="343">
        <f t="shared" si="6"/>
        <v>51081020</v>
      </c>
      <c r="F22" s="345">
        <f t="shared" si="6"/>
        <v>64104548</v>
      </c>
      <c r="G22" s="345">
        <f t="shared" si="6"/>
        <v>1125684</v>
      </c>
      <c r="H22" s="343">
        <f t="shared" si="6"/>
        <v>7095446</v>
      </c>
      <c r="I22" s="343">
        <f t="shared" si="6"/>
        <v>10003906</v>
      </c>
      <c r="J22" s="345">
        <f t="shared" si="6"/>
        <v>18225036</v>
      </c>
      <c r="K22" s="345">
        <f t="shared" si="6"/>
        <v>4535417</v>
      </c>
      <c r="L22" s="343">
        <f t="shared" si="6"/>
        <v>0</v>
      </c>
      <c r="M22" s="343">
        <f t="shared" si="6"/>
        <v>5636009</v>
      </c>
      <c r="N22" s="345">
        <f t="shared" si="6"/>
        <v>10171426</v>
      </c>
      <c r="O22" s="345">
        <f t="shared" si="6"/>
        <v>0</v>
      </c>
      <c r="P22" s="343">
        <f t="shared" si="6"/>
        <v>395503</v>
      </c>
      <c r="Q22" s="343">
        <f t="shared" si="6"/>
        <v>4700998</v>
      </c>
      <c r="R22" s="345">
        <f t="shared" si="6"/>
        <v>5096501</v>
      </c>
      <c r="S22" s="345">
        <f t="shared" si="6"/>
        <v>0</v>
      </c>
      <c r="T22" s="343">
        <f t="shared" si="6"/>
        <v>9653838</v>
      </c>
      <c r="U22" s="343">
        <f t="shared" si="6"/>
        <v>13646463</v>
      </c>
      <c r="V22" s="345">
        <f t="shared" si="6"/>
        <v>23300301</v>
      </c>
      <c r="W22" s="345">
        <f t="shared" si="6"/>
        <v>56793264</v>
      </c>
      <c r="X22" s="343">
        <f t="shared" si="6"/>
        <v>64104548</v>
      </c>
      <c r="Y22" s="345">
        <f t="shared" si="6"/>
        <v>-7311284</v>
      </c>
      <c r="Z22" s="336">
        <f>+IF(X22&lt;&gt;0,+(Y22/X22)*100,0)</f>
        <v>-11.405250061196906</v>
      </c>
      <c r="AA22" s="350">
        <f>SUM(AA23:AA32)</f>
        <v>64104548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>
        <v>923854</v>
      </c>
      <c r="D24" s="340"/>
      <c r="E24" s="60">
        <v>8152196</v>
      </c>
      <c r="F24" s="59">
        <v>7000000</v>
      </c>
      <c r="G24" s="59"/>
      <c r="H24" s="60">
        <v>3997770</v>
      </c>
      <c r="I24" s="60">
        <v>3997770</v>
      </c>
      <c r="J24" s="59">
        <v>7995540</v>
      </c>
      <c r="K24" s="59">
        <v>2140371</v>
      </c>
      <c r="L24" s="60"/>
      <c r="M24" s="60"/>
      <c r="N24" s="59">
        <v>2140371</v>
      </c>
      <c r="O24" s="59"/>
      <c r="P24" s="60"/>
      <c r="Q24" s="60"/>
      <c r="R24" s="59"/>
      <c r="S24" s="59"/>
      <c r="T24" s="60"/>
      <c r="U24" s="60">
        <v>731561</v>
      </c>
      <c r="V24" s="59">
        <v>731561</v>
      </c>
      <c r="W24" s="59">
        <v>10867472</v>
      </c>
      <c r="X24" s="60">
        <v>7000000</v>
      </c>
      <c r="Y24" s="59">
        <v>3867472</v>
      </c>
      <c r="Z24" s="61">
        <v>55.25</v>
      </c>
      <c r="AA24" s="62">
        <v>7000000</v>
      </c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>
        <v>957623</v>
      </c>
      <c r="D26" s="363"/>
      <c r="E26" s="362">
        <v>3708000</v>
      </c>
      <c r="F26" s="364">
        <v>3708000</v>
      </c>
      <c r="G26" s="364"/>
      <c r="H26" s="362"/>
      <c r="I26" s="362"/>
      <c r="J26" s="364"/>
      <c r="K26" s="364">
        <v>17686</v>
      </c>
      <c r="L26" s="362"/>
      <c r="M26" s="362">
        <v>96450</v>
      </c>
      <c r="N26" s="364">
        <v>114136</v>
      </c>
      <c r="O26" s="364"/>
      <c r="P26" s="362"/>
      <c r="Q26" s="362"/>
      <c r="R26" s="364"/>
      <c r="S26" s="364"/>
      <c r="T26" s="362">
        <v>1654798</v>
      </c>
      <c r="U26" s="362">
        <v>1438465</v>
      </c>
      <c r="V26" s="364">
        <v>3093263</v>
      </c>
      <c r="W26" s="364">
        <v>3207399</v>
      </c>
      <c r="X26" s="362">
        <v>3708000</v>
      </c>
      <c r="Y26" s="364">
        <v>-500601</v>
      </c>
      <c r="Z26" s="365">
        <v>-13.5</v>
      </c>
      <c r="AA26" s="366">
        <v>3708000</v>
      </c>
    </row>
    <row r="27" spans="1:27" ht="13.5">
      <c r="A27" s="361" t="s">
        <v>241</v>
      </c>
      <c r="B27" s="147"/>
      <c r="C27" s="60"/>
      <c r="D27" s="340"/>
      <c r="E27" s="60"/>
      <c r="F27" s="59">
        <v>30000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30000</v>
      </c>
      <c r="Y27" s="59">
        <v>-30000</v>
      </c>
      <c r="Z27" s="61">
        <v>-100</v>
      </c>
      <c r="AA27" s="62">
        <v>30000</v>
      </c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>
        <v>67785</v>
      </c>
      <c r="D30" s="340"/>
      <c r="E30" s="60">
        <v>37881200</v>
      </c>
      <c r="F30" s="59">
        <v>50000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50000</v>
      </c>
      <c r="Y30" s="59">
        <v>-50000</v>
      </c>
      <c r="Z30" s="61">
        <v>-100</v>
      </c>
      <c r="AA30" s="62">
        <v>50000</v>
      </c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17407075</v>
      </c>
      <c r="D32" s="340"/>
      <c r="E32" s="60">
        <v>1339624</v>
      </c>
      <c r="F32" s="59">
        <v>53316548</v>
      </c>
      <c r="G32" s="59">
        <v>1125684</v>
      </c>
      <c r="H32" s="60">
        <v>3097676</v>
      </c>
      <c r="I32" s="60">
        <v>6006136</v>
      </c>
      <c r="J32" s="59">
        <v>10229496</v>
      </c>
      <c r="K32" s="59">
        <v>2377360</v>
      </c>
      <c r="L32" s="60"/>
      <c r="M32" s="60">
        <v>5539559</v>
      </c>
      <c r="N32" s="59">
        <v>7916919</v>
      </c>
      <c r="O32" s="59"/>
      <c r="P32" s="60">
        <v>395503</v>
      </c>
      <c r="Q32" s="60">
        <v>4700998</v>
      </c>
      <c r="R32" s="59">
        <v>5096501</v>
      </c>
      <c r="S32" s="59"/>
      <c r="T32" s="60">
        <v>7999040</v>
      </c>
      <c r="U32" s="60">
        <v>11476437</v>
      </c>
      <c r="V32" s="59">
        <v>19475477</v>
      </c>
      <c r="W32" s="59">
        <v>42718393</v>
      </c>
      <c r="X32" s="60">
        <v>53316548</v>
      </c>
      <c r="Y32" s="59">
        <v>-10598155</v>
      </c>
      <c r="Z32" s="61">
        <v>-19.88</v>
      </c>
      <c r="AA32" s="62">
        <v>53316548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53202889</v>
      </c>
      <c r="D40" s="344">
        <f t="shared" si="9"/>
        <v>0</v>
      </c>
      <c r="E40" s="343">
        <f t="shared" si="9"/>
        <v>20000000</v>
      </c>
      <c r="F40" s="345">
        <f t="shared" si="9"/>
        <v>21367171</v>
      </c>
      <c r="G40" s="345">
        <f t="shared" si="9"/>
        <v>199581</v>
      </c>
      <c r="H40" s="343">
        <f t="shared" si="9"/>
        <v>0</v>
      </c>
      <c r="I40" s="343">
        <f t="shared" si="9"/>
        <v>35336</v>
      </c>
      <c r="J40" s="345">
        <f t="shared" si="9"/>
        <v>234917</v>
      </c>
      <c r="K40" s="345">
        <f t="shared" si="9"/>
        <v>226122</v>
      </c>
      <c r="L40" s="343">
        <f t="shared" si="9"/>
        <v>402933</v>
      </c>
      <c r="M40" s="343">
        <f t="shared" si="9"/>
        <v>494195</v>
      </c>
      <c r="N40" s="345">
        <f t="shared" si="9"/>
        <v>1123250</v>
      </c>
      <c r="O40" s="345">
        <f t="shared" si="9"/>
        <v>0</v>
      </c>
      <c r="P40" s="343">
        <f t="shared" si="9"/>
        <v>37606</v>
      </c>
      <c r="Q40" s="343">
        <f t="shared" si="9"/>
        <v>29378</v>
      </c>
      <c r="R40" s="345">
        <f t="shared" si="9"/>
        <v>66984</v>
      </c>
      <c r="S40" s="345">
        <f t="shared" si="9"/>
        <v>0</v>
      </c>
      <c r="T40" s="343">
        <f t="shared" si="9"/>
        <v>837008</v>
      </c>
      <c r="U40" s="343">
        <f t="shared" si="9"/>
        <v>4964174</v>
      </c>
      <c r="V40" s="345">
        <f t="shared" si="9"/>
        <v>5801182</v>
      </c>
      <c r="W40" s="345">
        <f t="shared" si="9"/>
        <v>7226333</v>
      </c>
      <c r="X40" s="343">
        <f t="shared" si="9"/>
        <v>21367171</v>
      </c>
      <c r="Y40" s="345">
        <f t="shared" si="9"/>
        <v>-14140838</v>
      </c>
      <c r="Z40" s="336">
        <f>+IF(X40&lt;&gt;0,+(Y40/X40)*100,0)</f>
        <v>-66.18020701009038</v>
      </c>
      <c r="AA40" s="350">
        <f>SUM(AA41:AA49)</f>
        <v>21367171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>
        <v>3803303</v>
      </c>
      <c r="D44" s="368"/>
      <c r="E44" s="54">
        <v>8500000</v>
      </c>
      <c r="F44" s="53">
        <v>3500000</v>
      </c>
      <c r="G44" s="53">
        <v>417</v>
      </c>
      <c r="H44" s="54"/>
      <c r="I44" s="54">
        <v>13630</v>
      </c>
      <c r="J44" s="53">
        <v>14047</v>
      </c>
      <c r="K44" s="53">
        <v>38374</v>
      </c>
      <c r="L44" s="54">
        <v>256503</v>
      </c>
      <c r="M44" s="54">
        <v>219190</v>
      </c>
      <c r="N44" s="53">
        <v>514067</v>
      </c>
      <c r="O44" s="53"/>
      <c r="P44" s="54">
        <v>24691</v>
      </c>
      <c r="Q44" s="54">
        <v>29378</v>
      </c>
      <c r="R44" s="53">
        <v>54069</v>
      </c>
      <c r="S44" s="53"/>
      <c r="T44" s="54">
        <v>12172</v>
      </c>
      <c r="U44" s="54">
        <v>1384597</v>
      </c>
      <c r="V44" s="53">
        <v>1396769</v>
      </c>
      <c r="W44" s="53">
        <v>1978952</v>
      </c>
      <c r="X44" s="54">
        <v>3500000</v>
      </c>
      <c r="Y44" s="53">
        <v>-1521048</v>
      </c>
      <c r="Z44" s="94">
        <v>-43.46</v>
      </c>
      <c r="AA44" s="95">
        <v>3500000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49399586</v>
      </c>
      <c r="D49" s="368"/>
      <c r="E49" s="54">
        <v>11500000</v>
      </c>
      <c r="F49" s="53">
        <v>17867171</v>
      </c>
      <c r="G49" s="53">
        <v>199164</v>
      </c>
      <c r="H49" s="54"/>
      <c r="I49" s="54">
        <v>21706</v>
      </c>
      <c r="J49" s="53">
        <v>220870</v>
      </c>
      <c r="K49" s="53">
        <v>187748</v>
      </c>
      <c r="L49" s="54">
        <v>146430</v>
      </c>
      <c r="M49" s="54">
        <v>275005</v>
      </c>
      <c r="N49" s="53">
        <v>609183</v>
      </c>
      <c r="O49" s="53"/>
      <c r="P49" s="54">
        <v>12915</v>
      </c>
      <c r="Q49" s="54"/>
      <c r="R49" s="53">
        <v>12915</v>
      </c>
      <c r="S49" s="53"/>
      <c r="T49" s="54">
        <v>824836</v>
      </c>
      <c r="U49" s="54">
        <v>3579577</v>
      </c>
      <c r="V49" s="53">
        <v>4404413</v>
      </c>
      <c r="W49" s="53">
        <v>5247381</v>
      </c>
      <c r="X49" s="54">
        <v>17867171</v>
      </c>
      <c r="Y49" s="53">
        <v>-12619790</v>
      </c>
      <c r="Z49" s="94">
        <v>-70.63</v>
      </c>
      <c r="AA49" s="95">
        <v>17867171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209873475</v>
      </c>
      <c r="D60" s="346">
        <f t="shared" si="14"/>
        <v>0</v>
      </c>
      <c r="E60" s="219">
        <f t="shared" si="14"/>
        <v>234210336</v>
      </c>
      <c r="F60" s="264">
        <f t="shared" si="14"/>
        <v>240187615</v>
      </c>
      <c r="G60" s="264">
        <f t="shared" si="14"/>
        <v>1325265</v>
      </c>
      <c r="H60" s="219">
        <f t="shared" si="14"/>
        <v>8652942</v>
      </c>
      <c r="I60" s="219">
        <f t="shared" si="14"/>
        <v>35133803</v>
      </c>
      <c r="J60" s="264">
        <f t="shared" si="14"/>
        <v>45112010</v>
      </c>
      <c r="K60" s="264">
        <f t="shared" si="14"/>
        <v>8022060</v>
      </c>
      <c r="L60" s="219">
        <f t="shared" si="14"/>
        <v>6653348</v>
      </c>
      <c r="M60" s="219">
        <f t="shared" si="14"/>
        <v>20522311</v>
      </c>
      <c r="N60" s="264">
        <f t="shared" si="14"/>
        <v>35197719</v>
      </c>
      <c r="O60" s="264">
        <f t="shared" si="14"/>
        <v>1005565</v>
      </c>
      <c r="P60" s="219">
        <f t="shared" si="14"/>
        <v>2966742</v>
      </c>
      <c r="Q60" s="219">
        <f t="shared" si="14"/>
        <v>10867469</v>
      </c>
      <c r="R60" s="264">
        <f t="shared" si="14"/>
        <v>14839776</v>
      </c>
      <c r="S60" s="264">
        <f t="shared" si="14"/>
        <v>1005565</v>
      </c>
      <c r="T60" s="219">
        <f t="shared" si="14"/>
        <v>35689335</v>
      </c>
      <c r="U60" s="219">
        <f t="shared" si="14"/>
        <v>64230025</v>
      </c>
      <c r="V60" s="264">
        <f t="shared" si="14"/>
        <v>100924925</v>
      </c>
      <c r="W60" s="264">
        <f t="shared" si="14"/>
        <v>196074430</v>
      </c>
      <c r="X60" s="219">
        <f t="shared" si="14"/>
        <v>240187615</v>
      </c>
      <c r="Y60" s="264">
        <f t="shared" si="14"/>
        <v>-44113185</v>
      </c>
      <c r="Z60" s="337">
        <f>+IF(X60&lt;&gt;0,+(Y60/X60)*100,0)</f>
        <v>-18.366136405492846</v>
      </c>
      <c r="AA60" s="232">
        <f>+AA57+AA54+AA51+AA40+AA37+AA34+AA22+AA5</f>
        <v>240187615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52675498</v>
      </c>
      <c r="D5" s="357">
        <f t="shared" si="0"/>
        <v>0</v>
      </c>
      <c r="E5" s="356">
        <f t="shared" si="0"/>
        <v>278969534</v>
      </c>
      <c r="F5" s="358">
        <f t="shared" si="0"/>
        <v>48904982</v>
      </c>
      <c r="G5" s="358">
        <f t="shared" si="0"/>
        <v>0</v>
      </c>
      <c r="H5" s="356">
        <f t="shared" si="0"/>
        <v>2514995</v>
      </c>
      <c r="I5" s="356">
        <f t="shared" si="0"/>
        <v>4126996</v>
      </c>
      <c r="J5" s="358">
        <f t="shared" si="0"/>
        <v>6641991</v>
      </c>
      <c r="K5" s="358">
        <f t="shared" si="0"/>
        <v>1518913</v>
      </c>
      <c r="L5" s="356">
        <f t="shared" si="0"/>
        <v>2456532</v>
      </c>
      <c r="M5" s="356">
        <f t="shared" si="0"/>
        <v>5898929</v>
      </c>
      <c r="N5" s="358">
        <f t="shared" si="0"/>
        <v>9874374</v>
      </c>
      <c r="O5" s="358">
        <f t="shared" si="0"/>
        <v>193845</v>
      </c>
      <c r="P5" s="356">
        <f t="shared" si="0"/>
        <v>64173</v>
      </c>
      <c r="Q5" s="356">
        <f t="shared" si="0"/>
        <v>4468682</v>
      </c>
      <c r="R5" s="358">
        <f t="shared" si="0"/>
        <v>4726700</v>
      </c>
      <c r="S5" s="358">
        <f t="shared" si="0"/>
        <v>193845</v>
      </c>
      <c r="T5" s="356">
        <f t="shared" si="0"/>
        <v>1443735</v>
      </c>
      <c r="U5" s="356">
        <f t="shared" si="0"/>
        <v>4965161</v>
      </c>
      <c r="V5" s="358">
        <f t="shared" si="0"/>
        <v>6602741</v>
      </c>
      <c r="W5" s="358">
        <f t="shared" si="0"/>
        <v>27845806</v>
      </c>
      <c r="X5" s="356">
        <f t="shared" si="0"/>
        <v>48904982</v>
      </c>
      <c r="Y5" s="358">
        <f t="shared" si="0"/>
        <v>-21059176</v>
      </c>
      <c r="Z5" s="359">
        <f>+IF(X5&lt;&gt;0,+(Y5/X5)*100,0)</f>
        <v>-43.06141243442232</v>
      </c>
      <c r="AA5" s="360">
        <f>+AA6+AA8+AA11+AA13+AA15</f>
        <v>48904982</v>
      </c>
    </row>
    <row r="6" spans="1:27" ht="13.5">
      <c r="A6" s="361" t="s">
        <v>205</v>
      </c>
      <c r="B6" s="142"/>
      <c r="C6" s="60">
        <f>+C7</f>
        <v>24473849</v>
      </c>
      <c r="D6" s="340">
        <f aca="true" t="shared" si="1" ref="D6:AA6">+D7</f>
        <v>0</v>
      </c>
      <c r="E6" s="60">
        <f t="shared" si="1"/>
        <v>23869534</v>
      </c>
      <c r="F6" s="59">
        <f t="shared" si="1"/>
        <v>15661036</v>
      </c>
      <c r="G6" s="59">
        <f t="shared" si="1"/>
        <v>0</v>
      </c>
      <c r="H6" s="60">
        <f t="shared" si="1"/>
        <v>2514995</v>
      </c>
      <c r="I6" s="60">
        <f t="shared" si="1"/>
        <v>3777028</v>
      </c>
      <c r="J6" s="59">
        <f t="shared" si="1"/>
        <v>6292023</v>
      </c>
      <c r="K6" s="59">
        <f t="shared" si="1"/>
        <v>475739</v>
      </c>
      <c r="L6" s="60">
        <f t="shared" si="1"/>
        <v>0</v>
      </c>
      <c r="M6" s="60">
        <f t="shared" si="1"/>
        <v>956953</v>
      </c>
      <c r="N6" s="59">
        <f t="shared" si="1"/>
        <v>1432692</v>
      </c>
      <c r="O6" s="59">
        <f t="shared" si="1"/>
        <v>0</v>
      </c>
      <c r="P6" s="60">
        <f t="shared" si="1"/>
        <v>64173</v>
      </c>
      <c r="Q6" s="60">
        <f t="shared" si="1"/>
        <v>736634</v>
      </c>
      <c r="R6" s="59">
        <f t="shared" si="1"/>
        <v>800807</v>
      </c>
      <c r="S6" s="59">
        <f t="shared" si="1"/>
        <v>0</v>
      </c>
      <c r="T6" s="60">
        <f t="shared" si="1"/>
        <v>450851</v>
      </c>
      <c r="U6" s="60">
        <f t="shared" si="1"/>
        <v>296147</v>
      </c>
      <c r="V6" s="59">
        <f t="shared" si="1"/>
        <v>746998</v>
      </c>
      <c r="W6" s="59">
        <f t="shared" si="1"/>
        <v>9272520</v>
      </c>
      <c r="X6" s="60">
        <f t="shared" si="1"/>
        <v>15661036</v>
      </c>
      <c r="Y6" s="59">
        <f t="shared" si="1"/>
        <v>-6388516</v>
      </c>
      <c r="Z6" s="61">
        <f>+IF(X6&lt;&gt;0,+(Y6/X6)*100,0)</f>
        <v>-40.792422672420905</v>
      </c>
      <c r="AA6" s="62">
        <f t="shared" si="1"/>
        <v>15661036</v>
      </c>
    </row>
    <row r="7" spans="1:27" ht="13.5">
      <c r="A7" s="291" t="s">
        <v>229</v>
      </c>
      <c r="B7" s="142"/>
      <c r="C7" s="60">
        <v>24473849</v>
      </c>
      <c r="D7" s="340"/>
      <c r="E7" s="60">
        <v>23869534</v>
      </c>
      <c r="F7" s="59">
        <v>15661036</v>
      </c>
      <c r="G7" s="59"/>
      <c r="H7" s="60">
        <v>2514995</v>
      </c>
      <c r="I7" s="60">
        <v>3777028</v>
      </c>
      <c r="J7" s="59">
        <v>6292023</v>
      </c>
      <c r="K7" s="59">
        <v>475739</v>
      </c>
      <c r="L7" s="60"/>
      <c r="M7" s="60">
        <v>956953</v>
      </c>
      <c r="N7" s="59">
        <v>1432692</v>
      </c>
      <c r="O7" s="59"/>
      <c r="P7" s="60">
        <v>64173</v>
      </c>
      <c r="Q7" s="60">
        <v>736634</v>
      </c>
      <c r="R7" s="59">
        <v>800807</v>
      </c>
      <c r="S7" s="59"/>
      <c r="T7" s="60">
        <v>450851</v>
      </c>
      <c r="U7" s="60">
        <v>296147</v>
      </c>
      <c r="V7" s="59">
        <v>746998</v>
      </c>
      <c r="W7" s="59">
        <v>9272520</v>
      </c>
      <c r="X7" s="60">
        <v>15661036</v>
      </c>
      <c r="Y7" s="59">
        <v>-6388516</v>
      </c>
      <c r="Z7" s="61">
        <v>-40.79</v>
      </c>
      <c r="AA7" s="62">
        <v>15661036</v>
      </c>
    </row>
    <row r="8" spans="1:27" ht="13.5">
      <c r="A8" s="361" t="s">
        <v>206</v>
      </c>
      <c r="B8" s="142"/>
      <c r="C8" s="60">
        <f aca="true" t="shared" si="2" ref="C8:Y8">SUM(C9:C10)</f>
        <v>27306995</v>
      </c>
      <c r="D8" s="340">
        <f t="shared" si="2"/>
        <v>0</v>
      </c>
      <c r="E8" s="60">
        <f t="shared" si="2"/>
        <v>60850000</v>
      </c>
      <c r="F8" s="59">
        <f t="shared" si="2"/>
        <v>13493946</v>
      </c>
      <c r="G8" s="59">
        <f t="shared" si="2"/>
        <v>0</v>
      </c>
      <c r="H8" s="60">
        <f t="shared" si="2"/>
        <v>0</v>
      </c>
      <c r="I8" s="60">
        <f t="shared" si="2"/>
        <v>349968</v>
      </c>
      <c r="J8" s="59">
        <f t="shared" si="2"/>
        <v>349968</v>
      </c>
      <c r="K8" s="59">
        <f t="shared" si="2"/>
        <v>434745</v>
      </c>
      <c r="L8" s="60">
        <f t="shared" si="2"/>
        <v>2456532</v>
      </c>
      <c r="M8" s="60">
        <f t="shared" si="2"/>
        <v>0</v>
      </c>
      <c r="N8" s="59">
        <f t="shared" si="2"/>
        <v>2891277</v>
      </c>
      <c r="O8" s="59">
        <f t="shared" si="2"/>
        <v>0</v>
      </c>
      <c r="P8" s="60">
        <f t="shared" si="2"/>
        <v>0</v>
      </c>
      <c r="Q8" s="60">
        <f t="shared" si="2"/>
        <v>367266</v>
      </c>
      <c r="R8" s="59">
        <f t="shared" si="2"/>
        <v>367266</v>
      </c>
      <c r="S8" s="59">
        <f t="shared" si="2"/>
        <v>0</v>
      </c>
      <c r="T8" s="60">
        <f t="shared" si="2"/>
        <v>520575</v>
      </c>
      <c r="U8" s="60">
        <f t="shared" si="2"/>
        <v>3197658</v>
      </c>
      <c r="V8" s="59">
        <f t="shared" si="2"/>
        <v>3718233</v>
      </c>
      <c r="W8" s="59">
        <f t="shared" si="2"/>
        <v>7326744</v>
      </c>
      <c r="X8" s="60">
        <f t="shared" si="2"/>
        <v>13493946</v>
      </c>
      <c r="Y8" s="59">
        <f t="shared" si="2"/>
        <v>-6167202</v>
      </c>
      <c r="Z8" s="61">
        <f>+IF(X8&lt;&gt;0,+(Y8/X8)*100,0)</f>
        <v>-45.70347324644696</v>
      </c>
      <c r="AA8" s="62">
        <f>SUM(AA9:AA10)</f>
        <v>13493946</v>
      </c>
    </row>
    <row r="9" spans="1:27" ht="13.5">
      <c r="A9" s="291" t="s">
        <v>230</v>
      </c>
      <c r="B9" s="142"/>
      <c r="C9" s="60">
        <v>27306995</v>
      </c>
      <c r="D9" s="340"/>
      <c r="E9" s="60">
        <v>60850000</v>
      </c>
      <c r="F9" s="59">
        <v>13493946</v>
      </c>
      <c r="G9" s="59"/>
      <c r="H9" s="60"/>
      <c r="I9" s="60">
        <v>349968</v>
      </c>
      <c r="J9" s="59">
        <v>349968</v>
      </c>
      <c r="K9" s="59">
        <v>434745</v>
      </c>
      <c r="L9" s="60">
        <v>2456532</v>
      </c>
      <c r="M9" s="60"/>
      <c r="N9" s="59">
        <v>2891277</v>
      </c>
      <c r="O9" s="59"/>
      <c r="P9" s="60"/>
      <c r="Q9" s="60">
        <v>367266</v>
      </c>
      <c r="R9" s="59">
        <v>367266</v>
      </c>
      <c r="S9" s="59"/>
      <c r="T9" s="60">
        <v>520575</v>
      </c>
      <c r="U9" s="60">
        <v>3197658</v>
      </c>
      <c r="V9" s="59">
        <v>3718233</v>
      </c>
      <c r="W9" s="59">
        <v>7326744</v>
      </c>
      <c r="X9" s="60">
        <v>13493946</v>
      </c>
      <c r="Y9" s="59">
        <v>-6167202</v>
      </c>
      <c r="Z9" s="61">
        <v>-45.7</v>
      </c>
      <c r="AA9" s="62">
        <v>13493946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62597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3500000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35884</v>
      </c>
      <c r="L11" s="362">
        <f t="shared" si="3"/>
        <v>0</v>
      </c>
      <c r="M11" s="362">
        <f t="shared" si="3"/>
        <v>0</v>
      </c>
      <c r="N11" s="364">
        <f t="shared" si="3"/>
        <v>35884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423570</v>
      </c>
      <c r="U11" s="362">
        <f t="shared" si="3"/>
        <v>0</v>
      </c>
      <c r="V11" s="364">
        <f t="shared" si="3"/>
        <v>423570</v>
      </c>
      <c r="W11" s="364">
        <f t="shared" si="3"/>
        <v>459454</v>
      </c>
      <c r="X11" s="362">
        <f t="shared" si="3"/>
        <v>3500000</v>
      </c>
      <c r="Y11" s="364">
        <f t="shared" si="3"/>
        <v>-3040546</v>
      </c>
      <c r="Z11" s="365">
        <f>+IF(X11&lt;&gt;0,+(Y11/X11)*100,0)</f>
        <v>-86.87274285714285</v>
      </c>
      <c r="AA11" s="366">
        <f t="shared" si="3"/>
        <v>3500000</v>
      </c>
    </row>
    <row r="12" spans="1:27" ht="13.5">
      <c r="A12" s="291" t="s">
        <v>232</v>
      </c>
      <c r="B12" s="136"/>
      <c r="C12" s="60">
        <v>62597</v>
      </c>
      <c r="D12" s="340"/>
      <c r="E12" s="60"/>
      <c r="F12" s="59">
        <v>3500000</v>
      </c>
      <c r="G12" s="59"/>
      <c r="H12" s="60"/>
      <c r="I12" s="60"/>
      <c r="J12" s="59"/>
      <c r="K12" s="59">
        <v>35884</v>
      </c>
      <c r="L12" s="60"/>
      <c r="M12" s="60"/>
      <c r="N12" s="59">
        <v>35884</v>
      </c>
      <c r="O12" s="59"/>
      <c r="P12" s="60"/>
      <c r="Q12" s="60"/>
      <c r="R12" s="59"/>
      <c r="S12" s="59"/>
      <c r="T12" s="60">
        <v>423570</v>
      </c>
      <c r="U12" s="60"/>
      <c r="V12" s="59">
        <v>423570</v>
      </c>
      <c r="W12" s="59">
        <v>459454</v>
      </c>
      <c r="X12" s="60">
        <v>3500000</v>
      </c>
      <c r="Y12" s="59">
        <v>-3040546</v>
      </c>
      <c r="Z12" s="61">
        <v>-86.87</v>
      </c>
      <c r="AA12" s="62">
        <v>3500000</v>
      </c>
    </row>
    <row r="13" spans="1:27" ht="13.5">
      <c r="A13" s="361" t="s">
        <v>208</v>
      </c>
      <c r="B13" s="136"/>
      <c r="C13" s="275">
        <f>+C14</f>
        <v>3250</v>
      </c>
      <c r="D13" s="341">
        <f aca="true" t="shared" si="4" ref="D13:AA13">+D14</f>
        <v>0</v>
      </c>
      <c r="E13" s="275">
        <f t="shared" si="4"/>
        <v>191000000</v>
      </c>
      <c r="F13" s="342">
        <f t="shared" si="4"/>
        <v>7000000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572545</v>
      </c>
      <c r="L13" s="275">
        <f t="shared" si="4"/>
        <v>0</v>
      </c>
      <c r="M13" s="275">
        <f t="shared" si="4"/>
        <v>1199281</v>
      </c>
      <c r="N13" s="342">
        <f t="shared" si="4"/>
        <v>1771826</v>
      </c>
      <c r="O13" s="342">
        <f t="shared" si="4"/>
        <v>193845</v>
      </c>
      <c r="P13" s="275">
        <f t="shared" si="4"/>
        <v>0</v>
      </c>
      <c r="Q13" s="275">
        <f t="shared" si="4"/>
        <v>513905</v>
      </c>
      <c r="R13" s="342">
        <f t="shared" si="4"/>
        <v>707750</v>
      </c>
      <c r="S13" s="342">
        <f t="shared" si="4"/>
        <v>193845</v>
      </c>
      <c r="T13" s="275">
        <f t="shared" si="4"/>
        <v>48739</v>
      </c>
      <c r="U13" s="275">
        <f t="shared" si="4"/>
        <v>744099</v>
      </c>
      <c r="V13" s="342">
        <f t="shared" si="4"/>
        <v>986683</v>
      </c>
      <c r="W13" s="342">
        <f t="shared" si="4"/>
        <v>3466259</v>
      </c>
      <c r="X13" s="275">
        <f t="shared" si="4"/>
        <v>7000000</v>
      </c>
      <c r="Y13" s="342">
        <f t="shared" si="4"/>
        <v>-3533741</v>
      </c>
      <c r="Z13" s="335">
        <f>+IF(X13&lt;&gt;0,+(Y13/X13)*100,0)</f>
        <v>-50.482014285714286</v>
      </c>
      <c r="AA13" s="273">
        <f t="shared" si="4"/>
        <v>7000000</v>
      </c>
    </row>
    <row r="14" spans="1:27" ht="13.5">
      <c r="A14" s="291" t="s">
        <v>233</v>
      </c>
      <c r="B14" s="136"/>
      <c r="C14" s="60">
        <v>3250</v>
      </c>
      <c r="D14" s="340"/>
      <c r="E14" s="60">
        <v>191000000</v>
      </c>
      <c r="F14" s="59">
        <v>7000000</v>
      </c>
      <c r="G14" s="59"/>
      <c r="H14" s="60"/>
      <c r="I14" s="60"/>
      <c r="J14" s="59"/>
      <c r="K14" s="59">
        <v>572545</v>
      </c>
      <c r="L14" s="60"/>
      <c r="M14" s="60">
        <v>1199281</v>
      </c>
      <c r="N14" s="59">
        <v>1771826</v>
      </c>
      <c r="O14" s="59">
        <v>193845</v>
      </c>
      <c r="P14" s="60"/>
      <c r="Q14" s="60">
        <v>513905</v>
      </c>
      <c r="R14" s="59">
        <v>707750</v>
      </c>
      <c r="S14" s="59">
        <v>193845</v>
      </c>
      <c r="T14" s="60">
        <v>48739</v>
      </c>
      <c r="U14" s="60">
        <v>744099</v>
      </c>
      <c r="V14" s="59">
        <v>986683</v>
      </c>
      <c r="W14" s="59">
        <v>3466259</v>
      </c>
      <c r="X14" s="60">
        <v>7000000</v>
      </c>
      <c r="Y14" s="59">
        <v>-3533741</v>
      </c>
      <c r="Z14" s="61">
        <v>-50.48</v>
      </c>
      <c r="AA14" s="62">
        <v>7000000</v>
      </c>
    </row>
    <row r="15" spans="1:27" ht="13.5">
      <c r="A15" s="361" t="s">
        <v>209</v>
      </c>
      <c r="B15" s="136"/>
      <c r="C15" s="60">
        <f aca="true" t="shared" si="5" ref="C15:Y15">SUM(C16:C20)</f>
        <v>828807</v>
      </c>
      <c r="D15" s="340">
        <f t="shared" si="5"/>
        <v>0</v>
      </c>
      <c r="E15" s="60">
        <f t="shared" si="5"/>
        <v>3250000</v>
      </c>
      <c r="F15" s="59">
        <f t="shared" si="5"/>
        <v>9250000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3742695</v>
      </c>
      <c r="N15" s="59">
        <f t="shared" si="5"/>
        <v>3742695</v>
      </c>
      <c r="O15" s="59">
        <f t="shared" si="5"/>
        <v>0</v>
      </c>
      <c r="P15" s="60">
        <f t="shared" si="5"/>
        <v>0</v>
      </c>
      <c r="Q15" s="60">
        <f t="shared" si="5"/>
        <v>2850877</v>
      </c>
      <c r="R15" s="59">
        <f t="shared" si="5"/>
        <v>2850877</v>
      </c>
      <c r="S15" s="59">
        <f t="shared" si="5"/>
        <v>0</v>
      </c>
      <c r="T15" s="60">
        <f t="shared" si="5"/>
        <v>0</v>
      </c>
      <c r="U15" s="60">
        <f t="shared" si="5"/>
        <v>727257</v>
      </c>
      <c r="V15" s="59">
        <f t="shared" si="5"/>
        <v>727257</v>
      </c>
      <c r="W15" s="59">
        <f t="shared" si="5"/>
        <v>7320829</v>
      </c>
      <c r="X15" s="60">
        <f t="shared" si="5"/>
        <v>9250000</v>
      </c>
      <c r="Y15" s="59">
        <f t="shared" si="5"/>
        <v>-1929171</v>
      </c>
      <c r="Z15" s="61">
        <f>+IF(X15&lt;&gt;0,+(Y15/X15)*100,0)</f>
        <v>-20.855902702702704</v>
      </c>
      <c r="AA15" s="62">
        <f>SUM(AA16:AA20)</f>
        <v>9250000</v>
      </c>
    </row>
    <row r="16" spans="1:27" ht="13.5">
      <c r="A16" s="291" t="s">
        <v>234</v>
      </c>
      <c r="B16" s="300"/>
      <c r="C16" s="60">
        <v>806765</v>
      </c>
      <c r="D16" s="340"/>
      <c r="E16" s="60">
        <v>3250000</v>
      </c>
      <c r="F16" s="59">
        <v>3250000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>
        <v>2850877</v>
      </c>
      <c r="R16" s="59">
        <v>2850877</v>
      </c>
      <c r="S16" s="59"/>
      <c r="T16" s="60"/>
      <c r="U16" s="60">
        <v>48074</v>
      </c>
      <c r="V16" s="59">
        <v>48074</v>
      </c>
      <c r="W16" s="59">
        <v>2898951</v>
      </c>
      <c r="X16" s="60">
        <v>3250000</v>
      </c>
      <c r="Y16" s="59">
        <v>-351049</v>
      </c>
      <c r="Z16" s="61">
        <v>-10.8</v>
      </c>
      <c r="AA16" s="62">
        <v>3250000</v>
      </c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22042</v>
      </c>
      <c r="D20" s="340"/>
      <c r="E20" s="60"/>
      <c r="F20" s="59">
        <v>6000000</v>
      </c>
      <c r="G20" s="59"/>
      <c r="H20" s="60"/>
      <c r="I20" s="60"/>
      <c r="J20" s="59"/>
      <c r="K20" s="59"/>
      <c r="L20" s="60"/>
      <c r="M20" s="60">
        <v>3742695</v>
      </c>
      <c r="N20" s="59">
        <v>3742695</v>
      </c>
      <c r="O20" s="59"/>
      <c r="P20" s="60"/>
      <c r="Q20" s="60"/>
      <c r="R20" s="59"/>
      <c r="S20" s="59"/>
      <c r="T20" s="60"/>
      <c r="U20" s="60">
        <v>679183</v>
      </c>
      <c r="V20" s="59">
        <v>679183</v>
      </c>
      <c r="W20" s="59">
        <v>4421878</v>
      </c>
      <c r="X20" s="60">
        <v>6000000</v>
      </c>
      <c r="Y20" s="59">
        <v>-1578122</v>
      </c>
      <c r="Z20" s="61">
        <v>-26.3</v>
      </c>
      <c r="AA20" s="62">
        <v>6000000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25445550</v>
      </c>
      <c r="D22" s="344">
        <f t="shared" si="6"/>
        <v>0</v>
      </c>
      <c r="E22" s="343">
        <f t="shared" si="6"/>
        <v>20701090</v>
      </c>
      <c r="F22" s="345">
        <f t="shared" si="6"/>
        <v>46698175</v>
      </c>
      <c r="G22" s="345">
        <f t="shared" si="6"/>
        <v>0</v>
      </c>
      <c r="H22" s="343">
        <f t="shared" si="6"/>
        <v>897408</v>
      </c>
      <c r="I22" s="343">
        <f t="shared" si="6"/>
        <v>2248132</v>
      </c>
      <c r="J22" s="345">
        <f t="shared" si="6"/>
        <v>3145540</v>
      </c>
      <c r="K22" s="345">
        <f t="shared" si="6"/>
        <v>1874135</v>
      </c>
      <c r="L22" s="343">
        <f t="shared" si="6"/>
        <v>1719105</v>
      </c>
      <c r="M22" s="343">
        <f t="shared" si="6"/>
        <v>1369746</v>
      </c>
      <c r="N22" s="345">
        <f t="shared" si="6"/>
        <v>4962986</v>
      </c>
      <c r="O22" s="345">
        <f t="shared" si="6"/>
        <v>1080404</v>
      </c>
      <c r="P22" s="343">
        <f t="shared" si="6"/>
        <v>55771</v>
      </c>
      <c r="Q22" s="343">
        <f t="shared" si="6"/>
        <v>186938</v>
      </c>
      <c r="R22" s="345">
        <f t="shared" si="6"/>
        <v>1323113</v>
      </c>
      <c r="S22" s="345">
        <f t="shared" si="6"/>
        <v>1080404</v>
      </c>
      <c r="T22" s="343">
        <f t="shared" si="6"/>
        <v>0</v>
      </c>
      <c r="U22" s="343">
        <f t="shared" si="6"/>
        <v>648438</v>
      </c>
      <c r="V22" s="345">
        <f t="shared" si="6"/>
        <v>1728842</v>
      </c>
      <c r="W22" s="345">
        <f t="shared" si="6"/>
        <v>11160481</v>
      </c>
      <c r="X22" s="343">
        <f t="shared" si="6"/>
        <v>46698175</v>
      </c>
      <c r="Y22" s="345">
        <f t="shared" si="6"/>
        <v>-35537694</v>
      </c>
      <c r="Z22" s="336">
        <f>+IF(X22&lt;&gt;0,+(Y22/X22)*100,0)</f>
        <v>-76.10081978578393</v>
      </c>
      <c r="AA22" s="350">
        <f>SUM(AA23:AA32)</f>
        <v>46698175</v>
      </c>
    </row>
    <row r="23" spans="1:27" ht="13.5">
      <c r="A23" s="361" t="s">
        <v>237</v>
      </c>
      <c r="B23" s="142"/>
      <c r="C23" s="60">
        <v>749407</v>
      </c>
      <c r="D23" s="340"/>
      <c r="E23" s="60">
        <v>19845000</v>
      </c>
      <c r="F23" s="59">
        <v>8000000</v>
      </c>
      <c r="G23" s="59"/>
      <c r="H23" s="60"/>
      <c r="I23" s="60"/>
      <c r="J23" s="59"/>
      <c r="K23" s="59"/>
      <c r="L23" s="60">
        <v>71140</v>
      </c>
      <c r="M23" s="60"/>
      <c r="N23" s="59">
        <v>71140</v>
      </c>
      <c r="O23" s="59">
        <v>1080404</v>
      </c>
      <c r="P23" s="60"/>
      <c r="Q23" s="60"/>
      <c r="R23" s="59">
        <v>1080404</v>
      </c>
      <c r="S23" s="59">
        <v>1080404</v>
      </c>
      <c r="T23" s="60"/>
      <c r="U23" s="60"/>
      <c r="V23" s="59">
        <v>1080404</v>
      </c>
      <c r="W23" s="59">
        <v>2231948</v>
      </c>
      <c r="X23" s="60">
        <v>8000000</v>
      </c>
      <c r="Y23" s="59">
        <v>-5768052</v>
      </c>
      <c r="Z23" s="61">
        <v>-72.1</v>
      </c>
      <c r="AA23" s="62">
        <v>8000000</v>
      </c>
    </row>
    <row r="24" spans="1:27" ht="13.5">
      <c r="A24" s="361" t="s">
        <v>238</v>
      </c>
      <c r="B24" s="142"/>
      <c r="C24" s="60">
        <v>24320347</v>
      </c>
      <c r="D24" s="340"/>
      <c r="E24" s="60">
        <v>370000</v>
      </c>
      <c r="F24" s="59">
        <v>21811953</v>
      </c>
      <c r="G24" s="59"/>
      <c r="H24" s="60">
        <v>897408</v>
      </c>
      <c r="I24" s="60">
        <v>2248132</v>
      </c>
      <c r="J24" s="59">
        <v>3145540</v>
      </c>
      <c r="K24" s="59">
        <v>1874135</v>
      </c>
      <c r="L24" s="60">
        <v>1647965</v>
      </c>
      <c r="M24" s="60">
        <v>1369746</v>
      </c>
      <c r="N24" s="59">
        <v>4891846</v>
      </c>
      <c r="O24" s="59"/>
      <c r="P24" s="60">
        <v>55771</v>
      </c>
      <c r="Q24" s="60">
        <v>186938</v>
      </c>
      <c r="R24" s="59">
        <v>242709</v>
      </c>
      <c r="S24" s="59"/>
      <c r="T24" s="60"/>
      <c r="U24" s="60">
        <v>95712</v>
      </c>
      <c r="V24" s="59">
        <v>95712</v>
      </c>
      <c r="W24" s="59">
        <v>8375807</v>
      </c>
      <c r="X24" s="60">
        <v>21811953</v>
      </c>
      <c r="Y24" s="59">
        <v>-13436146</v>
      </c>
      <c r="Z24" s="61">
        <v>-61.6</v>
      </c>
      <c r="AA24" s="62">
        <v>21811953</v>
      </c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>
        <v>560132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>
        <v>552726</v>
      </c>
      <c r="V27" s="59">
        <v>552726</v>
      </c>
      <c r="W27" s="59">
        <v>552726</v>
      </c>
      <c r="X27" s="60">
        <v>560132</v>
      </c>
      <c r="Y27" s="59">
        <v>-7406</v>
      </c>
      <c r="Z27" s="61">
        <v>-1.32</v>
      </c>
      <c r="AA27" s="62">
        <v>560132</v>
      </c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>
        <v>486090</v>
      </c>
      <c r="F30" s="59">
        <v>1481090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1481090</v>
      </c>
      <c r="Y30" s="59">
        <v>-1481090</v>
      </c>
      <c r="Z30" s="61">
        <v>-100</v>
      </c>
      <c r="AA30" s="62">
        <v>1481090</v>
      </c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375796</v>
      </c>
      <c r="D32" s="340"/>
      <c r="E32" s="60"/>
      <c r="F32" s="59">
        <v>14845000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14845000</v>
      </c>
      <c r="Y32" s="59">
        <v>-14845000</v>
      </c>
      <c r="Z32" s="61">
        <v>-100</v>
      </c>
      <c r="AA32" s="62">
        <v>14845000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25112</v>
      </c>
      <c r="Q40" s="343">
        <f t="shared" si="9"/>
        <v>0</v>
      </c>
      <c r="R40" s="345">
        <f t="shared" si="9"/>
        <v>25112</v>
      </c>
      <c r="S40" s="345">
        <f t="shared" si="9"/>
        <v>0</v>
      </c>
      <c r="T40" s="343">
        <f t="shared" si="9"/>
        <v>21519</v>
      </c>
      <c r="U40" s="343">
        <f t="shared" si="9"/>
        <v>-3084</v>
      </c>
      <c r="V40" s="345">
        <f t="shared" si="9"/>
        <v>18435</v>
      </c>
      <c r="W40" s="345">
        <f t="shared" si="9"/>
        <v>43547</v>
      </c>
      <c r="X40" s="343">
        <f t="shared" si="9"/>
        <v>50000</v>
      </c>
      <c r="Y40" s="345">
        <f t="shared" si="9"/>
        <v>-6453</v>
      </c>
      <c r="Z40" s="336">
        <f>+IF(X40&lt;&gt;0,+(Y40/X40)*100,0)</f>
        <v>-12.906</v>
      </c>
      <c r="AA40" s="350">
        <f>SUM(AA41:AA49)</f>
        <v>50000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>
        <v>50000</v>
      </c>
      <c r="G44" s="53"/>
      <c r="H44" s="54"/>
      <c r="I44" s="54"/>
      <c r="J44" s="53"/>
      <c r="K44" s="53"/>
      <c r="L44" s="54"/>
      <c r="M44" s="54"/>
      <c r="N44" s="53"/>
      <c r="O44" s="53"/>
      <c r="P44" s="54">
        <v>25112</v>
      </c>
      <c r="Q44" s="54"/>
      <c r="R44" s="53">
        <v>25112</v>
      </c>
      <c r="S44" s="53"/>
      <c r="T44" s="54">
        <v>21519</v>
      </c>
      <c r="U44" s="54">
        <v>-3084</v>
      </c>
      <c r="V44" s="53">
        <v>18435</v>
      </c>
      <c r="W44" s="53">
        <v>43547</v>
      </c>
      <c r="X44" s="54">
        <v>50000</v>
      </c>
      <c r="Y44" s="53">
        <v>-6453</v>
      </c>
      <c r="Z44" s="94">
        <v>-12.91</v>
      </c>
      <c r="AA44" s="95">
        <v>50000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78121048</v>
      </c>
      <c r="D60" s="346">
        <f t="shared" si="14"/>
        <v>0</v>
      </c>
      <c r="E60" s="219">
        <f t="shared" si="14"/>
        <v>299670624</v>
      </c>
      <c r="F60" s="264">
        <f t="shared" si="14"/>
        <v>95653157</v>
      </c>
      <c r="G60" s="264">
        <f t="shared" si="14"/>
        <v>0</v>
      </c>
      <c r="H60" s="219">
        <f t="shared" si="14"/>
        <v>3412403</v>
      </c>
      <c r="I60" s="219">
        <f t="shared" si="14"/>
        <v>6375128</v>
      </c>
      <c r="J60" s="264">
        <f t="shared" si="14"/>
        <v>9787531</v>
      </c>
      <c r="K60" s="264">
        <f t="shared" si="14"/>
        <v>3393048</v>
      </c>
      <c r="L60" s="219">
        <f t="shared" si="14"/>
        <v>4175637</v>
      </c>
      <c r="M60" s="219">
        <f t="shared" si="14"/>
        <v>7268675</v>
      </c>
      <c r="N60" s="264">
        <f t="shared" si="14"/>
        <v>14837360</v>
      </c>
      <c r="O60" s="264">
        <f t="shared" si="14"/>
        <v>1274249</v>
      </c>
      <c r="P60" s="219">
        <f t="shared" si="14"/>
        <v>145056</v>
      </c>
      <c r="Q60" s="219">
        <f t="shared" si="14"/>
        <v>4655620</v>
      </c>
      <c r="R60" s="264">
        <f t="shared" si="14"/>
        <v>6074925</v>
      </c>
      <c r="S60" s="264">
        <f t="shared" si="14"/>
        <v>1274249</v>
      </c>
      <c r="T60" s="219">
        <f t="shared" si="14"/>
        <v>1465254</v>
      </c>
      <c r="U60" s="219">
        <f t="shared" si="14"/>
        <v>5610515</v>
      </c>
      <c r="V60" s="264">
        <f t="shared" si="14"/>
        <v>8350018</v>
      </c>
      <c r="W60" s="264">
        <f t="shared" si="14"/>
        <v>39049834</v>
      </c>
      <c r="X60" s="219">
        <f t="shared" si="14"/>
        <v>95653157</v>
      </c>
      <c r="Y60" s="264">
        <f t="shared" si="14"/>
        <v>-56603323</v>
      </c>
      <c r="Z60" s="337">
        <f>+IF(X60&lt;&gt;0,+(Y60/X60)*100,0)</f>
        <v>-59.17559312757446</v>
      </c>
      <c r="AA60" s="232">
        <f>+AA57+AA54+AA51+AA40+AA37+AA34+AA22+AA5</f>
        <v>95653157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2016-08-11T07:23:50Z</dcterms:created>
  <dcterms:modified xsi:type="dcterms:W3CDTF">2016-08-11T07:23:57Z</dcterms:modified>
  <cp:category/>
  <cp:version/>
  <cp:contentType/>
  <cp:contentStatus/>
</cp:coreProperties>
</file>