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<sst xmlns="http://schemas.openxmlformats.org/spreadsheetml/2006/main" count="857" uniqueCount="303">
  <si>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Lesedi(GT423)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</si>
  <si>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</si>
  <si>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</si>
  <si>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</si>
  <si>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</si>
  <si>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</si>
  <si>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</si>
  <si>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</si>
  <si>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</si>
  <si>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</si>
  <si>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</si>
  <si>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</si>
  <si>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</si>
  <si>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</si>
  <si>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</si>
  <si>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</si>
  <si>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</si>
  <si>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</si>
  <si>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</si>
  <si>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</si>
  <si>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</si>
  <si>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</si>
  <si>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</si>
  <si>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</si>
  <si>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</si>
  <si>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</si>
  <si>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</si>
  <si>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</si>
  <si>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</si>
  <si>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</si>
  <si>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</si>
  <si>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</si>
  <si>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</si>
  <si>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</si>
  <si>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</si>
  <si>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</si>
  <si>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</si>
  <si>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</si>
  <si>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</si>
  <si>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</si>
  <si>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</si>
  <si>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</si>
  <si>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</si>
  <si>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</si>
  <si>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</si>
  <si>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</si>
  <si>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</si>
  <si>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</si>
  <si>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</si>
  <si>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</si>
  <si>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</si>
  <si>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</si>
  <si>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</si>
  <si>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</si>
  <si>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</si>
  <si>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</si>
  <si>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</si>
  <si>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</si>
  <si>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</si>
  <si>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</si>
  <si>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</si>
  <si>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</si>
  <si>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</si>
  <si>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</si>
  <si>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</si>
  <si>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</si>
  <si>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</si>
  <si>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</si>
  <si>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</si>
  <si>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</si>
  <si>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Lesedi(GT423)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</si>
  <si>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</si>
  <si>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</si>
  <si>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</si>
  <si>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</si>
  <si>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</si>
  <si>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</si>
  <si>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</si>
  <si>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</si>
  <si>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</si>
  <si>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</si>
  <si>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</si>
  <si>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</si>
  <si>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</si>
  <si>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</si>
  <si>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</si>
  <si>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</si>
  <si>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</si>
  <si>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</si>
  <si>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</si>
  <si>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</si>
  <si>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</si>
  <si>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</si>
  <si>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</si>
  <si>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</si>
  <si>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</si>
  <si>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</si>
  <si>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</si>
  <si>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</si>
  <si>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</si>
  <si>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Lesedi(GT423)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</si>
  <si>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</si>
  <si>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</si>
  <si>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</si>
  <si>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</si>
  <si>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</si>
  <si>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</si>
  <si>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</si>
  <si>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</si>
  <si>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</si>
  <si>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</si>
  <si>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</si>
  <si>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</si>
  <si>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</si>
  <si>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</si>
  <si>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</si>
  <si>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</si>
  <si>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</si>
  <si>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</si>
  <si>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</si>
  <si>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</si>
  <si>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</si>
  <si>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</si>
  <si>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</si>
  <si>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</si>
  <si>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</si>
  <si>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</si>
  <si>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</si>
  <si>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</si>
  <si>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Lesedi(GT423)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</si>
  <si>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</si>
  <si>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</si>
  <si>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</si>
  <si>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</si>
  <si>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</si>
  <si>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</si>
  <si>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</si>
  <si>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</si>
  <si>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</si>
  <si>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</si>
  <si>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Lesedi(GT423)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</si>
  <si>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</si>
  <si>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</si>
  <si>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</si>
  <si>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</si>
  <si>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</si>
  <si>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</si>
  <si>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</si>
  <si>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</si>
  <si>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</si>
  <si>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</si>
  <si>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</si>
  <si>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</si>
  <si>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</si>
  <si>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</si>
  <si>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</si>
  <si>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</si>
  <si>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</si>
  <si>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</si>
  <si>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</si>
  <si>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</si>
  <si>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</si>
  <si>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</si>
  <si>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</si>
  <si>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</si>
  <si>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</si>
  <si>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</si>
  <si>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</si>
  <si>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</si>
  <si>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</si>
  <si>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</si>
  <si>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</si>
  <si>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</si>
  <si>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</si>
  <si>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Lesedi(GT423)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</si>
  <si>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</si>
  <si>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</si>
  <si>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</si>
  <si>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</si>
  <si>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</si>
  <si>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</si>
  <si>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</si>
  <si>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</si>
  <si>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</si>
  <si>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</si>
  <si>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</si>
  <si>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</si>
  <si>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</si>
  <si>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</si>
  <si>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</si>
  <si>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</si>
  <si>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</si>
  <si>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</si>
  <si>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</si>
  <si>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</si>
  <si>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</si>
  <si>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</si>
  <si>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</si>
  <si>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</si>
  <si>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</si>
  <si>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</si>
  <si>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</si>
  <si>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Lesedi(GT423)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</si>
  <si>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</si>
  <si>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</si>
  <si>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</si>
  <si>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</si>
  <si>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</si>
  <si>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</si>
  <si>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</si>
  <si>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</si>
  <si>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</si>
  <si>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</si>
  <si>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</si>
  <si>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</si>
  <si>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</si>
  <si>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</si>
  <si>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</si>
  <si>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</si>
  <si>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</si>
  <si>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</si>
  <si>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</si>
  <si>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</si>
  <si>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</si>
  <si>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</si>
  <si>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</si>
  <si>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</si>
  <si>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Lesedi(GT423)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</si>
  <si>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</si>
  <si>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</si>
  <si>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</si>
  <si>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</si>
  <si>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</si>
  <si>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</si>
  <si>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</si>
  <si>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</si>
  <si>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</si>
  <si>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</si>
  <si>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</si>
  <si>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</si>
  <si>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</si>
  <si>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</si>
  <si>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</si>
  <si>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</si>
  <si>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</si>
  <si>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</si>
  <si>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</si>
  <si>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</si>
  <si>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</si>
  <si>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</si>
  <si>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</si>
  <si>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</si>
  <si>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</si>
  <si>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</si>
  <si>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</si>
  <si>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</si>
  <si>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</si>
  <si>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</si>
  <si>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</si>
  <si>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</si>
  <si>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</si>
  <si>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</si>
  <si>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</si>
  <si>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Lesedi(GT423)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</si>
  <si>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</si>
  <si>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</si>
  <si>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Gauteng: Lesedi(GT423)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</si>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</sst>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84459205</v>
      </c>
      <c r="C5" s="19">
        <v>0</v>
      </c>
      <c r="D5" s="59">
        <v>85591575</v>
      </c>
      <c r="E5" s="60">
        <v>90890698</v>
      </c>
      <c r="F5" s="60">
        <v>7587919</v>
      </c>
      <c r="G5" s="60">
        <v>7573876</v>
      </c>
      <c r="H5" s="60">
        <v>15052418</v>
      </c>
      <c r="I5" s="60">
        <v>30214213</v>
      </c>
      <c r="J5" s="60">
        <v>-224357</v>
      </c>
      <c r="K5" s="60">
        <v>7507917</v>
      </c>
      <c r="L5" s="60">
        <v>7528587</v>
      </c>
      <c r="M5" s="60">
        <v>14812147</v>
      </c>
      <c r="N5" s="60">
        <v>7530093</v>
      </c>
      <c r="O5" s="60">
        <v>7530381</v>
      </c>
      <c r="P5" s="60">
        <v>7530543</v>
      </c>
      <c r="Q5" s="60">
        <v>22591017</v>
      </c>
      <c r="R5" s="60">
        <v>7484483</v>
      </c>
      <c r="S5" s="60">
        <v>7288264</v>
      </c>
      <c r="T5" s="60">
        <v>7451261</v>
      </c>
      <c r="U5" s="60">
        <v>22224008</v>
      </c>
      <c r="V5" s="60">
        <v>89841385</v>
      </c>
      <c r="W5" s="60">
        <v>85591575</v>
      </c>
      <c r="X5" s="60">
        <v>4249810</v>
      </c>
      <c r="Y5" s="61">
        <v>4.97</v>
      </c>
      <c r="Z5" s="62">
        <v>90890698</v>
      </c>
    </row>
    <row r="6" spans="1:26" ht="13.5">
      <c r="A6" s="58" t="s">
        <v>32</v>
      </c>
      <c r="B6" s="19">
        <v>333887242</v>
      </c>
      <c r="C6" s="19">
        <v>0</v>
      </c>
      <c r="D6" s="59">
        <v>389405991</v>
      </c>
      <c r="E6" s="60">
        <v>407689158</v>
      </c>
      <c r="F6" s="60">
        <v>35360522</v>
      </c>
      <c r="G6" s="60">
        <v>39120470</v>
      </c>
      <c r="H6" s="60">
        <v>82960903</v>
      </c>
      <c r="I6" s="60">
        <v>157441895</v>
      </c>
      <c r="J6" s="60">
        <v>-7219349</v>
      </c>
      <c r="K6" s="60">
        <v>30464801</v>
      </c>
      <c r="L6" s="60">
        <v>27991792</v>
      </c>
      <c r="M6" s="60">
        <v>51237244</v>
      </c>
      <c r="N6" s="60">
        <v>26800691</v>
      </c>
      <c r="O6" s="60">
        <v>31925388</v>
      </c>
      <c r="P6" s="60">
        <v>25935834</v>
      </c>
      <c r="Q6" s="60">
        <v>84661913</v>
      </c>
      <c r="R6" s="60">
        <v>24540084</v>
      </c>
      <c r="S6" s="60">
        <v>30512757</v>
      </c>
      <c r="T6" s="60">
        <v>53097618</v>
      </c>
      <c r="U6" s="60">
        <v>108150459</v>
      </c>
      <c r="V6" s="60">
        <v>401491511</v>
      </c>
      <c r="W6" s="60">
        <v>389405991</v>
      </c>
      <c r="X6" s="60">
        <v>12085520</v>
      </c>
      <c r="Y6" s="61">
        <v>3.1</v>
      </c>
      <c r="Z6" s="62">
        <v>407689158</v>
      </c>
    </row>
    <row r="7" spans="1:26" ht="13.5">
      <c r="A7" s="58" t="s">
        <v>33</v>
      </c>
      <c r="B7" s="19">
        <v>1038620</v>
      </c>
      <c r="C7" s="19">
        <v>0</v>
      </c>
      <c r="D7" s="59">
        <v>0</v>
      </c>
      <c r="E7" s="60">
        <v>1200000</v>
      </c>
      <c r="F7" s="60">
        <v>98733</v>
      </c>
      <c r="G7" s="60">
        <v>74612</v>
      </c>
      <c r="H7" s="60">
        <v>99735</v>
      </c>
      <c r="I7" s="60">
        <v>273080</v>
      </c>
      <c r="J7" s="60">
        <v>28080</v>
      </c>
      <c r="K7" s="60">
        <v>312198</v>
      </c>
      <c r="L7" s="60">
        <v>140065</v>
      </c>
      <c r="M7" s="60">
        <v>480343</v>
      </c>
      <c r="N7" s="60">
        <v>113261</v>
      </c>
      <c r="O7" s="60">
        <v>135468</v>
      </c>
      <c r="P7" s="60">
        <v>136454</v>
      </c>
      <c r="Q7" s="60">
        <v>385183</v>
      </c>
      <c r="R7" s="60">
        <v>120704</v>
      </c>
      <c r="S7" s="60">
        <v>149685</v>
      </c>
      <c r="T7" s="60">
        <v>53909</v>
      </c>
      <c r="U7" s="60">
        <v>324298</v>
      </c>
      <c r="V7" s="60">
        <v>1462904</v>
      </c>
      <c r="W7" s="60"/>
      <c r="X7" s="60">
        <v>1462904</v>
      </c>
      <c r="Y7" s="61">
        <v>0</v>
      </c>
      <c r="Z7" s="62">
        <v>1200000</v>
      </c>
    </row>
    <row r="8" spans="1:26" ht="13.5">
      <c r="A8" s="58" t="s">
        <v>34</v>
      </c>
      <c r="B8" s="19">
        <v>84718794</v>
      </c>
      <c r="C8" s="19">
        <v>0</v>
      </c>
      <c r="D8" s="59">
        <v>101502632</v>
      </c>
      <c r="E8" s="60">
        <v>94786416</v>
      </c>
      <c r="F8" s="60">
        <v>213859</v>
      </c>
      <c r="G8" s="60">
        <v>896000</v>
      </c>
      <c r="H8" s="60">
        <v>17680094</v>
      </c>
      <c r="I8" s="60">
        <v>18789953</v>
      </c>
      <c r="J8" s="60">
        <v>9100075</v>
      </c>
      <c r="K8" s="60">
        <v>10212592</v>
      </c>
      <c r="L8" s="60">
        <v>7636509</v>
      </c>
      <c r="M8" s="60">
        <v>26949176</v>
      </c>
      <c r="N8" s="60">
        <v>7736186</v>
      </c>
      <c r="O8" s="60">
        <v>7908435</v>
      </c>
      <c r="P8" s="60">
        <v>8586945</v>
      </c>
      <c r="Q8" s="60">
        <v>24231566</v>
      </c>
      <c r="R8" s="60">
        <v>6261017</v>
      </c>
      <c r="S8" s="60">
        <v>10656247</v>
      </c>
      <c r="T8" s="60">
        <v>6801700</v>
      </c>
      <c r="U8" s="60">
        <v>23718964</v>
      </c>
      <c r="V8" s="60">
        <v>93689659</v>
      </c>
      <c r="W8" s="60">
        <v>101502632</v>
      </c>
      <c r="X8" s="60">
        <v>-7812973</v>
      </c>
      <c r="Y8" s="61">
        <v>-7.7</v>
      </c>
      <c r="Z8" s="62">
        <v>94786416</v>
      </c>
    </row>
    <row r="9" spans="1:26" ht="13.5">
      <c r="A9" s="58" t="s">
        <v>35</v>
      </c>
      <c r="B9" s="19">
        <v>64818882</v>
      </c>
      <c r="C9" s="19">
        <v>0</v>
      </c>
      <c r="D9" s="59">
        <v>21538245</v>
      </c>
      <c r="E9" s="60">
        <v>26746133</v>
      </c>
      <c r="F9" s="60">
        <v>1394496</v>
      </c>
      <c r="G9" s="60">
        <v>1502021</v>
      </c>
      <c r="H9" s="60">
        <v>4022663</v>
      </c>
      <c r="I9" s="60">
        <v>6919180</v>
      </c>
      <c r="J9" s="60">
        <v>1113049</v>
      </c>
      <c r="K9" s="60">
        <v>1292297</v>
      </c>
      <c r="L9" s="60">
        <v>3696162</v>
      </c>
      <c r="M9" s="60">
        <v>6101508</v>
      </c>
      <c r="N9" s="60">
        <v>1992940</v>
      </c>
      <c r="O9" s="60">
        <v>413422</v>
      </c>
      <c r="P9" s="60">
        <v>757251</v>
      </c>
      <c r="Q9" s="60">
        <v>3163613</v>
      </c>
      <c r="R9" s="60">
        <v>2520252</v>
      </c>
      <c r="S9" s="60">
        <v>2852213</v>
      </c>
      <c r="T9" s="60">
        <v>3433025</v>
      </c>
      <c r="U9" s="60">
        <v>8805490</v>
      </c>
      <c r="V9" s="60">
        <v>24989791</v>
      </c>
      <c r="W9" s="60">
        <v>21538245</v>
      </c>
      <c r="X9" s="60">
        <v>3451546</v>
      </c>
      <c r="Y9" s="61">
        <v>16.03</v>
      </c>
      <c r="Z9" s="62">
        <v>26746133</v>
      </c>
    </row>
    <row r="10" spans="1:26" ht="25.5">
      <c r="A10" s="63" t="s">
        <v>278</v>
      </c>
      <c r="B10" s="64">
        <f>SUM(B5:B9)</f>
        <v>568922743</v>
      </c>
      <c r="C10" s="64">
        <f>SUM(C5:C9)</f>
        <v>0</v>
      </c>
      <c r="D10" s="65">
        <f aca="true" t="shared" si="0" ref="D10:Z10">SUM(D5:D9)</f>
        <v>598038443</v>
      </c>
      <c r="E10" s="66">
        <f t="shared" si="0"/>
        <v>621312405</v>
      </c>
      <c r="F10" s="66">
        <f t="shared" si="0"/>
        <v>44655529</v>
      </c>
      <c r="G10" s="66">
        <f t="shared" si="0"/>
        <v>49166979</v>
      </c>
      <c r="H10" s="66">
        <f t="shared" si="0"/>
        <v>119815813</v>
      </c>
      <c r="I10" s="66">
        <f t="shared" si="0"/>
        <v>213638321</v>
      </c>
      <c r="J10" s="66">
        <f t="shared" si="0"/>
        <v>2797498</v>
      </c>
      <c r="K10" s="66">
        <f t="shared" si="0"/>
        <v>49789805</v>
      </c>
      <c r="L10" s="66">
        <f t="shared" si="0"/>
        <v>46993115</v>
      </c>
      <c r="M10" s="66">
        <f t="shared" si="0"/>
        <v>99580418</v>
      </c>
      <c r="N10" s="66">
        <f t="shared" si="0"/>
        <v>44173171</v>
      </c>
      <c r="O10" s="66">
        <f t="shared" si="0"/>
        <v>47913094</v>
      </c>
      <c r="P10" s="66">
        <f t="shared" si="0"/>
        <v>42947027</v>
      </c>
      <c r="Q10" s="66">
        <f t="shared" si="0"/>
        <v>135033292</v>
      </c>
      <c r="R10" s="66">
        <f t="shared" si="0"/>
        <v>40926540</v>
      </c>
      <c r="S10" s="66">
        <f t="shared" si="0"/>
        <v>51459166</v>
      </c>
      <c r="T10" s="66">
        <f t="shared" si="0"/>
        <v>70837513</v>
      </c>
      <c r="U10" s="66">
        <f t="shared" si="0"/>
        <v>163223219</v>
      </c>
      <c r="V10" s="66">
        <f t="shared" si="0"/>
        <v>611475250</v>
      </c>
      <c r="W10" s="66">
        <f t="shared" si="0"/>
        <v>598038443</v>
      </c>
      <c r="X10" s="66">
        <f t="shared" si="0"/>
        <v>13436807</v>
      </c>
      <c r="Y10" s="67">
        <f>+IF(W10&lt;&gt;0,(X10/W10)*100,0)</f>
        <v>2.246813253776062</v>
      </c>
      <c r="Z10" s="68">
        <f t="shared" si="0"/>
        <v>621312405</v>
      </c>
    </row>
    <row r="11" spans="1:26" ht="13.5">
      <c r="A11" s="58" t="s">
        <v>37</v>
      </c>
      <c r="B11" s="19">
        <v>128402859</v>
      </c>
      <c r="C11" s="19">
        <v>0</v>
      </c>
      <c r="D11" s="59">
        <v>137425433</v>
      </c>
      <c r="E11" s="60">
        <v>137802968</v>
      </c>
      <c r="F11" s="60">
        <v>11391224</v>
      </c>
      <c r="G11" s="60">
        <v>11231137</v>
      </c>
      <c r="H11" s="60">
        <v>11359665</v>
      </c>
      <c r="I11" s="60">
        <v>33982026</v>
      </c>
      <c r="J11" s="60">
        <v>11851727</v>
      </c>
      <c r="K11" s="60">
        <v>9537305</v>
      </c>
      <c r="L11" s="60">
        <v>12380704</v>
      </c>
      <c r="M11" s="60">
        <v>33769736</v>
      </c>
      <c r="N11" s="60">
        <v>12747874</v>
      </c>
      <c r="O11" s="60">
        <v>12727935</v>
      </c>
      <c r="P11" s="60">
        <v>9825889</v>
      </c>
      <c r="Q11" s="60">
        <v>35301698</v>
      </c>
      <c r="R11" s="60">
        <v>12502321</v>
      </c>
      <c r="S11" s="60">
        <v>11064775</v>
      </c>
      <c r="T11" s="60">
        <v>11522219</v>
      </c>
      <c r="U11" s="60">
        <v>35089315</v>
      </c>
      <c r="V11" s="60">
        <v>138142775</v>
      </c>
      <c r="W11" s="60">
        <v>137425433</v>
      </c>
      <c r="X11" s="60">
        <v>717342</v>
      </c>
      <c r="Y11" s="61">
        <v>0.52</v>
      </c>
      <c r="Z11" s="62">
        <v>137802968</v>
      </c>
    </row>
    <row r="12" spans="1:26" ht="13.5">
      <c r="A12" s="58" t="s">
        <v>38</v>
      </c>
      <c r="B12" s="19">
        <v>8432691</v>
      </c>
      <c r="C12" s="19">
        <v>0</v>
      </c>
      <c r="D12" s="59">
        <v>8660048</v>
      </c>
      <c r="E12" s="60">
        <v>9220153</v>
      </c>
      <c r="F12" s="60">
        <v>-61362</v>
      </c>
      <c r="G12" s="60">
        <v>0</v>
      </c>
      <c r="H12" s="60">
        <v>1457962</v>
      </c>
      <c r="I12" s="60">
        <v>1396600</v>
      </c>
      <c r="J12" s="60">
        <v>0</v>
      </c>
      <c r="K12" s="60">
        <v>2915925</v>
      </c>
      <c r="L12" s="60">
        <v>308</v>
      </c>
      <c r="M12" s="60">
        <v>2916233</v>
      </c>
      <c r="N12" s="60">
        <v>0</v>
      </c>
      <c r="O12" s="60">
        <v>0</v>
      </c>
      <c r="P12" s="60">
        <v>2545704</v>
      </c>
      <c r="Q12" s="60">
        <v>2545704</v>
      </c>
      <c r="R12" s="60">
        <v>0</v>
      </c>
      <c r="S12" s="60">
        <v>1534601</v>
      </c>
      <c r="T12" s="60">
        <v>768346</v>
      </c>
      <c r="U12" s="60">
        <v>2302947</v>
      </c>
      <c r="V12" s="60">
        <v>9161484</v>
      </c>
      <c r="W12" s="60">
        <v>8660048</v>
      </c>
      <c r="X12" s="60">
        <v>501436</v>
      </c>
      <c r="Y12" s="61">
        <v>5.79</v>
      </c>
      <c r="Z12" s="62">
        <v>9220153</v>
      </c>
    </row>
    <row r="13" spans="1:26" ht="13.5">
      <c r="A13" s="58" t="s">
        <v>279</v>
      </c>
      <c r="B13" s="19">
        <v>41687636</v>
      </c>
      <c r="C13" s="19">
        <v>0</v>
      </c>
      <c r="D13" s="59">
        <v>38026235</v>
      </c>
      <c r="E13" s="60">
        <v>41700642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38026235</v>
      </c>
      <c r="X13" s="60">
        <v>-38026235</v>
      </c>
      <c r="Y13" s="61">
        <v>-100</v>
      </c>
      <c r="Z13" s="62">
        <v>41700642</v>
      </c>
    </row>
    <row r="14" spans="1:26" ht="13.5">
      <c r="A14" s="58" t="s">
        <v>40</v>
      </c>
      <c r="B14" s="19">
        <v>11478407</v>
      </c>
      <c r="C14" s="19">
        <v>0</v>
      </c>
      <c r="D14" s="59">
        <v>5850563</v>
      </c>
      <c r="E14" s="60">
        <v>10645563</v>
      </c>
      <c r="F14" s="60">
        <v>0</v>
      </c>
      <c r="G14" s="60">
        <v>0</v>
      </c>
      <c r="H14" s="60">
        <v>1530405</v>
      </c>
      <c r="I14" s="60">
        <v>1530405</v>
      </c>
      <c r="J14" s="60">
        <v>455676</v>
      </c>
      <c r="K14" s="60">
        <v>484411</v>
      </c>
      <c r="L14" s="60">
        <v>500557</v>
      </c>
      <c r="M14" s="60">
        <v>1440644</v>
      </c>
      <c r="N14" s="60">
        <v>0</v>
      </c>
      <c r="O14" s="60">
        <v>947181</v>
      </c>
      <c r="P14" s="60">
        <v>489377</v>
      </c>
      <c r="Q14" s="60">
        <v>1436558</v>
      </c>
      <c r="R14" s="60">
        <v>473592</v>
      </c>
      <c r="S14" s="60">
        <v>489377</v>
      </c>
      <c r="T14" s="60">
        <v>0</v>
      </c>
      <c r="U14" s="60">
        <v>962969</v>
      </c>
      <c r="V14" s="60">
        <v>5370576</v>
      </c>
      <c r="W14" s="60">
        <v>5850563</v>
      </c>
      <c r="X14" s="60">
        <v>-479987</v>
      </c>
      <c r="Y14" s="61">
        <v>-8.2</v>
      </c>
      <c r="Z14" s="62">
        <v>10645563</v>
      </c>
    </row>
    <row r="15" spans="1:26" ht="13.5">
      <c r="A15" s="58" t="s">
        <v>41</v>
      </c>
      <c r="B15" s="19">
        <v>241850230</v>
      </c>
      <c r="C15" s="19">
        <v>0</v>
      </c>
      <c r="D15" s="59">
        <v>252080243</v>
      </c>
      <c r="E15" s="60">
        <v>264479726</v>
      </c>
      <c r="F15" s="60">
        <v>1793797</v>
      </c>
      <c r="G15" s="60">
        <v>28897095</v>
      </c>
      <c r="H15" s="60">
        <v>43037442</v>
      </c>
      <c r="I15" s="60">
        <v>73728334</v>
      </c>
      <c r="J15" s="60">
        <v>10674081</v>
      </c>
      <c r="K15" s="60">
        <v>16787588</v>
      </c>
      <c r="L15" s="60">
        <v>20750975</v>
      </c>
      <c r="M15" s="60">
        <v>48212644</v>
      </c>
      <c r="N15" s="60">
        <v>21661795</v>
      </c>
      <c r="O15" s="60">
        <v>23201799</v>
      </c>
      <c r="P15" s="60">
        <v>30159686</v>
      </c>
      <c r="Q15" s="60">
        <v>75023280</v>
      </c>
      <c r="R15" s="60">
        <v>7566231</v>
      </c>
      <c r="S15" s="60">
        <v>22390486</v>
      </c>
      <c r="T15" s="60">
        <v>35840697</v>
      </c>
      <c r="U15" s="60">
        <v>65797414</v>
      </c>
      <c r="V15" s="60">
        <v>262761672</v>
      </c>
      <c r="W15" s="60">
        <v>252080243</v>
      </c>
      <c r="X15" s="60">
        <v>10681429</v>
      </c>
      <c r="Y15" s="61">
        <v>4.24</v>
      </c>
      <c r="Z15" s="62">
        <v>264479726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166431353</v>
      </c>
      <c r="C17" s="19">
        <v>0</v>
      </c>
      <c r="D17" s="59">
        <v>138984462</v>
      </c>
      <c r="E17" s="60">
        <v>155342138</v>
      </c>
      <c r="F17" s="60">
        <v>4867504</v>
      </c>
      <c r="G17" s="60">
        <v>4129164</v>
      </c>
      <c r="H17" s="60">
        <v>13337078</v>
      </c>
      <c r="I17" s="60">
        <v>22333746</v>
      </c>
      <c r="J17" s="60">
        <v>4149598</v>
      </c>
      <c r="K17" s="60">
        <v>6593747</v>
      </c>
      <c r="L17" s="60">
        <v>8334207</v>
      </c>
      <c r="M17" s="60">
        <v>19077552</v>
      </c>
      <c r="N17" s="60">
        <v>8277142</v>
      </c>
      <c r="O17" s="60">
        <v>10160036</v>
      </c>
      <c r="P17" s="60">
        <v>7046454</v>
      </c>
      <c r="Q17" s="60">
        <v>25483632</v>
      </c>
      <c r="R17" s="60">
        <v>5587041</v>
      </c>
      <c r="S17" s="60">
        <v>6402517</v>
      </c>
      <c r="T17" s="60">
        <v>8788198</v>
      </c>
      <c r="U17" s="60">
        <v>20777756</v>
      </c>
      <c r="V17" s="60">
        <v>87672686</v>
      </c>
      <c r="W17" s="60">
        <v>138984462</v>
      </c>
      <c r="X17" s="60">
        <v>-51311776</v>
      </c>
      <c r="Y17" s="61">
        <v>-36.92</v>
      </c>
      <c r="Z17" s="62">
        <v>155342138</v>
      </c>
    </row>
    <row r="18" spans="1:26" ht="13.5">
      <c r="A18" s="70" t="s">
        <v>44</v>
      </c>
      <c r="B18" s="71">
        <f>SUM(B11:B17)</f>
        <v>598283176</v>
      </c>
      <c r="C18" s="71">
        <f>SUM(C11:C17)</f>
        <v>0</v>
      </c>
      <c r="D18" s="72">
        <f aca="true" t="shared" si="1" ref="D18:Z18">SUM(D11:D17)</f>
        <v>581026984</v>
      </c>
      <c r="E18" s="73">
        <f t="shared" si="1"/>
        <v>619191190</v>
      </c>
      <c r="F18" s="73">
        <f t="shared" si="1"/>
        <v>17991163</v>
      </c>
      <c r="G18" s="73">
        <f t="shared" si="1"/>
        <v>44257396</v>
      </c>
      <c r="H18" s="73">
        <f t="shared" si="1"/>
        <v>70722552</v>
      </c>
      <c r="I18" s="73">
        <f t="shared" si="1"/>
        <v>132971111</v>
      </c>
      <c r="J18" s="73">
        <f t="shared" si="1"/>
        <v>27131082</v>
      </c>
      <c r="K18" s="73">
        <f t="shared" si="1"/>
        <v>36318976</v>
      </c>
      <c r="L18" s="73">
        <f t="shared" si="1"/>
        <v>41966751</v>
      </c>
      <c r="M18" s="73">
        <f t="shared" si="1"/>
        <v>105416809</v>
      </c>
      <c r="N18" s="73">
        <f t="shared" si="1"/>
        <v>42686811</v>
      </c>
      <c r="O18" s="73">
        <f t="shared" si="1"/>
        <v>47036951</v>
      </c>
      <c r="P18" s="73">
        <f t="shared" si="1"/>
        <v>50067110</v>
      </c>
      <c r="Q18" s="73">
        <f t="shared" si="1"/>
        <v>139790872</v>
      </c>
      <c r="R18" s="73">
        <f t="shared" si="1"/>
        <v>26129185</v>
      </c>
      <c r="S18" s="73">
        <f t="shared" si="1"/>
        <v>41881756</v>
      </c>
      <c r="T18" s="73">
        <f t="shared" si="1"/>
        <v>56919460</v>
      </c>
      <c r="U18" s="73">
        <f t="shared" si="1"/>
        <v>124930401</v>
      </c>
      <c r="V18" s="73">
        <f t="shared" si="1"/>
        <v>503109193</v>
      </c>
      <c r="W18" s="73">
        <f t="shared" si="1"/>
        <v>581026984</v>
      </c>
      <c r="X18" s="73">
        <f t="shared" si="1"/>
        <v>-77917791</v>
      </c>
      <c r="Y18" s="67">
        <f>+IF(W18&lt;&gt;0,(X18/W18)*100,0)</f>
        <v>-13.4103566866354</v>
      </c>
      <c r="Z18" s="74">
        <f t="shared" si="1"/>
        <v>619191190</v>
      </c>
    </row>
    <row r="19" spans="1:26" ht="13.5">
      <c r="A19" s="70" t="s">
        <v>45</v>
      </c>
      <c r="B19" s="75">
        <f>+B10-B18</f>
        <v>-29360433</v>
      </c>
      <c r="C19" s="75">
        <f>+C10-C18</f>
        <v>0</v>
      </c>
      <c r="D19" s="76">
        <f aca="true" t="shared" si="2" ref="D19:Z19">+D10-D18</f>
        <v>17011459</v>
      </c>
      <c r="E19" s="77">
        <f t="shared" si="2"/>
        <v>2121215</v>
      </c>
      <c r="F19" s="77">
        <f t="shared" si="2"/>
        <v>26664366</v>
      </c>
      <c r="G19" s="77">
        <f t="shared" si="2"/>
        <v>4909583</v>
      </c>
      <c r="H19" s="77">
        <f t="shared" si="2"/>
        <v>49093261</v>
      </c>
      <c r="I19" s="77">
        <f t="shared" si="2"/>
        <v>80667210</v>
      </c>
      <c r="J19" s="77">
        <f t="shared" si="2"/>
        <v>-24333584</v>
      </c>
      <c r="K19" s="77">
        <f t="shared" si="2"/>
        <v>13470829</v>
      </c>
      <c r="L19" s="77">
        <f t="shared" si="2"/>
        <v>5026364</v>
      </c>
      <c r="M19" s="77">
        <f t="shared" si="2"/>
        <v>-5836391</v>
      </c>
      <c r="N19" s="77">
        <f t="shared" si="2"/>
        <v>1486360</v>
      </c>
      <c r="O19" s="77">
        <f t="shared" si="2"/>
        <v>876143</v>
      </c>
      <c r="P19" s="77">
        <f t="shared" si="2"/>
        <v>-7120083</v>
      </c>
      <c r="Q19" s="77">
        <f t="shared" si="2"/>
        <v>-4757580</v>
      </c>
      <c r="R19" s="77">
        <f t="shared" si="2"/>
        <v>14797355</v>
      </c>
      <c r="S19" s="77">
        <f t="shared" si="2"/>
        <v>9577410</v>
      </c>
      <c r="T19" s="77">
        <f t="shared" si="2"/>
        <v>13918053</v>
      </c>
      <c r="U19" s="77">
        <f t="shared" si="2"/>
        <v>38292818</v>
      </c>
      <c r="V19" s="77">
        <f t="shared" si="2"/>
        <v>108366057</v>
      </c>
      <c r="W19" s="77">
        <f>IF(E10=E18,0,W10-W18)</f>
        <v>17011459</v>
      </c>
      <c r="X19" s="77">
        <f t="shared" si="2"/>
        <v>91354598</v>
      </c>
      <c r="Y19" s="78">
        <f>+IF(W19&lt;&gt;0,(X19/W19)*100,0)</f>
        <v>537.0180065096122</v>
      </c>
      <c r="Z19" s="79">
        <f t="shared" si="2"/>
        <v>2121215</v>
      </c>
    </row>
    <row r="20" spans="1:26" ht="13.5">
      <c r="A20" s="58" t="s">
        <v>46</v>
      </c>
      <c r="B20" s="19">
        <v>58163537</v>
      </c>
      <c r="C20" s="19">
        <v>0</v>
      </c>
      <c r="D20" s="59">
        <v>35629000</v>
      </c>
      <c r="E20" s="60">
        <v>43011650</v>
      </c>
      <c r="F20" s="60">
        <v>0</v>
      </c>
      <c r="G20" s="60">
        <v>0</v>
      </c>
      <c r="H20" s="60">
        <v>1801135</v>
      </c>
      <c r="I20" s="60">
        <v>1801135</v>
      </c>
      <c r="J20" s="60">
        <v>491770</v>
      </c>
      <c r="K20" s="60">
        <v>510666</v>
      </c>
      <c r="L20" s="60">
        <v>575105</v>
      </c>
      <c r="M20" s="60">
        <v>1577541</v>
      </c>
      <c r="N20" s="60">
        <v>1957578</v>
      </c>
      <c r="O20" s="60">
        <v>2637747</v>
      </c>
      <c r="P20" s="60">
        <v>1790528</v>
      </c>
      <c r="Q20" s="60">
        <v>6385853</v>
      </c>
      <c r="R20" s="60">
        <v>3894715</v>
      </c>
      <c r="S20" s="60">
        <v>4022668</v>
      </c>
      <c r="T20" s="60">
        <v>13932026</v>
      </c>
      <c r="U20" s="60">
        <v>21849409</v>
      </c>
      <c r="V20" s="60">
        <v>31613938</v>
      </c>
      <c r="W20" s="60">
        <v>35629000</v>
      </c>
      <c r="X20" s="60">
        <v>-4015062</v>
      </c>
      <c r="Y20" s="61">
        <v>-11.27</v>
      </c>
      <c r="Z20" s="62">
        <v>43011650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28803104</v>
      </c>
      <c r="C22" s="86">
        <f>SUM(C19:C21)</f>
        <v>0</v>
      </c>
      <c r="D22" s="87">
        <f aca="true" t="shared" si="3" ref="D22:Z22">SUM(D19:D21)</f>
        <v>52640459</v>
      </c>
      <c r="E22" s="88">
        <f t="shared" si="3"/>
        <v>45132865</v>
      </c>
      <c r="F22" s="88">
        <f t="shared" si="3"/>
        <v>26664366</v>
      </c>
      <c r="G22" s="88">
        <f t="shared" si="3"/>
        <v>4909583</v>
      </c>
      <c r="H22" s="88">
        <f t="shared" si="3"/>
        <v>50894396</v>
      </c>
      <c r="I22" s="88">
        <f t="shared" si="3"/>
        <v>82468345</v>
      </c>
      <c r="J22" s="88">
        <f t="shared" si="3"/>
        <v>-23841814</v>
      </c>
      <c r="K22" s="88">
        <f t="shared" si="3"/>
        <v>13981495</v>
      </c>
      <c r="L22" s="88">
        <f t="shared" si="3"/>
        <v>5601469</v>
      </c>
      <c r="M22" s="88">
        <f t="shared" si="3"/>
        <v>-4258850</v>
      </c>
      <c r="N22" s="88">
        <f t="shared" si="3"/>
        <v>3443938</v>
      </c>
      <c r="O22" s="88">
        <f t="shared" si="3"/>
        <v>3513890</v>
      </c>
      <c r="P22" s="88">
        <f t="shared" si="3"/>
        <v>-5329555</v>
      </c>
      <c r="Q22" s="88">
        <f t="shared" si="3"/>
        <v>1628273</v>
      </c>
      <c r="R22" s="88">
        <f t="shared" si="3"/>
        <v>18692070</v>
      </c>
      <c r="S22" s="88">
        <f t="shared" si="3"/>
        <v>13600078</v>
      </c>
      <c r="T22" s="88">
        <f t="shared" si="3"/>
        <v>27850079</v>
      </c>
      <c r="U22" s="88">
        <f t="shared" si="3"/>
        <v>60142227</v>
      </c>
      <c r="V22" s="88">
        <f t="shared" si="3"/>
        <v>139979995</v>
      </c>
      <c r="W22" s="88">
        <f t="shared" si="3"/>
        <v>52640459</v>
      </c>
      <c r="X22" s="88">
        <f t="shared" si="3"/>
        <v>87339536</v>
      </c>
      <c r="Y22" s="89">
        <f>+IF(W22&lt;&gt;0,(X22/W22)*100,0)</f>
        <v>165.91712469680405</v>
      </c>
      <c r="Z22" s="90">
        <f t="shared" si="3"/>
        <v>45132865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28803104</v>
      </c>
      <c r="C24" s="75">
        <f>SUM(C22:C23)</f>
        <v>0</v>
      </c>
      <c r="D24" s="76">
        <f aca="true" t="shared" si="4" ref="D24:Z24">SUM(D22:D23)</f>
        <v>52640459</v>
      </c>
      <c r="E24" s="77">
        <f t="shared" si="4"/>
        <v>45132865</v>
      </c>
      <c r="F24" s="77">
        <f t="shared" si="4"/>
        <v>26664366</v>
      </c>
      <c r="G24" s="77">
        <f t="shared" si="4"/>
        <v>4909583</v>
      </c>
      <c r="H24" s="77">
        <f t="shared" si="4"/>
        <v>50894396</v>
      </c>
      <c r="I24" s="77">
        <f t="shared" si="4"/>
        <v>82468345</v>
      </c>
      <c r="J24" s="77">
        <f t="shared" si="4"/>
        <v>-23841814</v>
      </c>
      <c r="K24" s="77">
        <f t="shared" si="4"/>
        <v>13981495</v>
      </c>
      <c r="L24" s="77">
        <f t="shared" si="4"/>
        <v>5601469</v>
      </c>
      <c r="M24" s="77">
        <f t="shared" si="4"/>
        <v>-4258850</v>
      </c>
      <c r="N24" s="77">
        <f t="shared" si="4"/>
        <v>3443938</v>
      </c>
      <c r="O24" s="77">
        <f t="shared" si="4"/>
        <v>3513890</v>
      </c>
      <c r="P24" s="77">
        <f t="shared" si="4"/>
        <v>-5329555</v>
      </c>
      <c r="Q24" s="77">
        <f t="shared" si="4"/>
        <v>1628273</v>
      </c>
      <c r="R24" s="77">
        <f t="shared" si="4"/>
        <v>18692070</v>
      </c>
      <c r="S24" s="77">
        <f t="shared" si="4"/>
        <v>13600078</v>
      </c>
      <c r="T24" s="77">
        <f t="shared" si="4"/>
        <v>27850079</v>
      </c>
      <c r="U24" s="77">
        <f t="shared" si="4"/>
        <v>60142227</v>
      </c>
      <c r="V24" s="77">
        <f t="shared" si="4"/>
        <v>139979995</v>
      </c>
      <c r="W24" s="77">
        <f t="shared" si="4"/>
        <v>52640459</v>
      </c>
      <c r="X24" s="77">
        <f t="shared" si="4"/>
        <v>87339536</v>
      </c>
      <c r="Y24" s="78">
        <f>+IF(W24&lt;&gt;0,(X24/W24)*100,0)</f>
        <v>165.91712469680405</v>
      </c>
      <c r="Z24" s="79">
        <f t="shared" si="4"/>
        <v>45132865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55018631</v>
      </c>
      <c r="C27" s="22">
        <v>0</v>
      </c>
      <c r="D27" s="99">
        <v>52199000</v>
      </c>
      <c r="E27" s="100">
        <v>45086528</v>
      </c>
      <c r="F27" s="100">
        <v>269583</v>
      </c>
      <c r="G27" s="100">
        <v>449286</v>
      </c>
      <c r="H27" s="100">
        <v>1657998</v>
      </c>
      <c r="I27" s="100">
        <v>2376867</v>
      </c>
      <c r="J27" s="100">
        <v>478953</v>
      </c>
      <c r="K27" s="100">
        <v>123595</v>
      </c>
      <c r="L27" s="100">
        <v>2463866</v>
      </c>
      <c r="M27" s="100">
        <v>3066414</v>
      </c>
      <c r="N27" s="100">
        <v>131620</v>
      </c>
      <c r="O27" s="100">
        <v>1935443</v>
      </c>
      <c r="P27" s="100">
        <v>3186436</v>
      </c>
      <c r="Q27" s="100">
        <v>5253499</v>
      </c>
      <c r="R27" s="100">
        <v>4843657</v>
      </c>
      <c r="S27" s="100">
        <v>5257135</v>
      </c>
      <c r="T27" s="100">
        <v>8443810</v>
      </c>
      <c r="U27" s="100">
        <v>18544602</v>
      </c>
      <c r="V27" s="100">
        <v>29241382</v>
      </c>
      <c r="W27" s="100">
        <v>45086528</v>
      </c>
      <c r="X27" s="100">
        <v>-15845146</v>
      </c>
      <c r="Y27" s="101">
        <v>-35.14</v>
      </c>
      <c r="Z27" s="102">
        <v>45086528</v>
      </c>
    </row>
    <row r="28" spans="1:26" ht="13.5">
      <c r="A28" s="103" t="s">
        <v>46</v>
      </c>
      <c r="B28" s="19">
        <v>52197525</v>
      </c>
      <c r="C28" s="19">
        <v>0</v>
      </c>
      <c r="D28" s="59">
        <v>36099000</v>
      </c>
      <c r="E28" s="60">
        <v>37436528</v>
      </c>
      <c r="F28" s="60">
        <v>269583</v>
      </c>
      <c r="G28" s="60">
        <v>0</v>
      </c>
      <c r="H28" s="60">
        <v>270206</v>
      </c>
      <c r="I28" s="60">
        <v>539789</v>
      </c>
      <c r="J28" s="60">
        <v>111250</v>
      </c>
      <c r="K28" s="60">
        <v>0</v>
      </c>
      <c r="L28" s="60">
        <v>2032254</v>
      </c>
      <c r="M28" s="60">
        <v>2143504</v>
      </c>
      <c r="N28" s="60">
        <v>16886</v>
      </c>
      <c r="O28" s="60">
        <v>1570638</v>
      </c>
      <c r="P28" s="60">
        <v>3173629</v>
      </c>
      <c r="Q28" s="60">
        <v>4761153</v>
      </c>
      <c r="R28" s="60">
        <v>3198945</v>
      </c>
      <c r="S28" s="60">
        <v>4673865</v>
      </c>
      <c r="T28" s="60">
        <v>7968875</v>
      </c>
      <c r="U28" s="60">
        <v>15841685</v>
      </c>
      <c r="V28" s="60">
        <v>23286131</v>
      </c>
      <c r="W28" s="60">
        <v>37436528</v>
      </c>
      <c r="X28" s="60">
        <v>-14150397</v>
      </c>
      <c r="Y28" s="61">
        <v>-37.8</v>
      </c>
      <c r="Z28" s="62">
        <v>37436528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2821106</v>
      </c>
      <c r="C31" s="19">
        <v>0</v>
      </c>
      <c r="D31" s="59">
        <v>16100000</v>
      </c>
      <c r="E31" s="60">
        <v>7650000</v>
      </c>
      <c r="F31" s="60">
        <v>0</v>
      </c>
      <c r="G31" s="60">
        <v>449286</v>
      </c>
      <c r="H31" s="60">
        <v>1387792</v>
      </c>
      <c r="I31" s="60">
        <v>1837078</v>
      </c>
      <c r="J31" s="60">
        <v>367703</v>
      </c>
      <c r="K31" s="60">
        <v>123595</v>
      </c>
      <c r="L31" s="60">
        <v>431612</v>
      </c>
      <c r="M31" s="60">
        <v>922910</v>
      </c>
      <c r="N31" s="60">
        <v>114734</v>
      </c>
      <c r="O31" s="60">
        <v>364805</v>
      </c>
      <c r="P31" s="60">
        <v>12807</v>
      </c>
      <c r="Q31" s="60">
        <v>492346</v>
      </c>
      <c r="R31" s="60">
        <v>1644712</v>
      </c>
      <c r="S31" s="60">
        <v>583270</v>
      </c>
      <c r="T31" s="60">
        <v>474935</v>
      </c>
      <c r="U31" s="60">
        <v>2702917</v>
      </c>
      <c r="V31" s="60">
        <v>5955251</v>
      </c>
      <c r="W31" s="60">
        <v>7650000</v>
      </c>
      <c r="X31" s="60">
        <v>-1694749</v>
      </c>
      <c r="Y31" s="61">
        <v>-22.15</v>
      </c>
      <c r="Z31" s="62">
        <v>7650000</v>
      </c>
    </row>
    <row r="32" spans="1:26" ht="13.5">
      <c r="A32" s="70" t="s">
        <v>54</v>
      </c>
      <c r="B32" s="22">
        <f>SUM(B28:B31)</f>
        <v>55018631</v>
      </c>
      <c r="C32" s="22">
        <f>SUM(C28:C31)</f>
        <v>0</v>
      </c>
      <c r="D32" s="99">
        <f aca="true" t="shared" si="5" ref="D32:Z32">SUM(D28:D31)</f>
        <v>52199000</v>
      </c>
      <c r="E32" s="100">
        <f t="shared" si="5"/>
        <v>45086528</v>
      </c>
      <c r="F32" s="100">
        <f t="shared" si="5"/>
        <v>269583</v>
      </c>
      <c r="G32" s="100">
        <f t="shared" si="5"/>
        <v>449286</v>
      </c>
      <c r="H32" s="100">
        <f t="shared" si="5"/>
        <v>1657998</v>
      </c>
      <c r="I32" s="100">
        <f t="shared" si="5"/>
        <v>2376867</v>
      </c>
      <c r="J32" s="100">
        <f t="shared" si="5"/>
        <v>478953</v>
      </c>
      <c r="K32" s="100">
        <f t="shared" si="5"/>
        <v>123595</v>
      </c>
      <c r="L32" s="100">
        <f t="shared" si="5"/>
        <v>2463866</v>
      </c>
      <c r="M32" s="100">
        <f t="shared" si="5"/>
        <v>3066414</v>
      </c>
      <c r="N32" s="100">
        <f t="shared" si="5"/>
        <v>131620</v>
      </c>
      <c r="O32" s="100">
        <f t="shared" si="5"/>
        <v>1935443</v>
      </c>
      <c r="P32" s="100">
        <f t="shared" si="5"/>
        <v>3186436</v>
      </c>
      <c r="Q32" s="100">
        <f t="shared" si="5"/>
        <v>5253499</v>
      </c>
      <c r="R32" s="100">
        <f t="shared" si="5"/>
        <v>4843657</v>
      </c>
      <c r="S32" s="100">
        <f t="shared" si="5"/>
        <v>5257135</v>
      </c>
      <c r="T32" s="100">
        <f t="shared" si="5"/>
        <v>8443810</v>
      </c>
      <c r="U32" s="100">
        <f t="shared" si="5"/>
        <v>18544602</v>
      </c>
      <c r="V32" s="100">
        <f t="shared" si="5"/>
        <v>29241382</v>
      </c>
      <c r="W32" s="100">
        <f t="shared" si="5"/>
        <v>45086528</v>
      </c>
      <c r="X32" s="100">
        <f t="shared" si="5"/>
        <v>-15845146</v>
      </c>
      <c r="Y32" s="101">
        <f>+IF(W32&lt;&gt;0,(X32/W32)*100,0)</f>
        <v>-35.14385938078887</v>
      </c>
      <c r="Z32" s="102">
        <f t="shared" si="5"/>
        <v>45086528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118175664</v>
      </c>
      <c r="C35" s="19">
        <v>0</v>
      </c>
      <c r="D35" s="59">
        <v>76756113</v>
      </c>
      <c r="E35" s="60">
        <v>110578019</v>
      </c>
      <c r="F35" s="60">
        <v>50794147</v>
      </c>
      <c r="G35" s="60">
        <v>136865220</v>
      </c>
      <c r="H35" s="60">
        <v>184350201</v>
      </c>
      <c r="I35" s="60">
        <v>184350201</v>
      </c>
      <c r="J35" s="60">
        <v>128128857</v>
      </c>
      <c r="K35" s="60">
        <v>147483178</v>
      </c>
      <c r="L35" s="60">
        <v>178344013</v>
      </c>
      <c r="M35" s="60">
        <v>178344013</v>
      </c>
      <c r="N35" s="60">
        <v>180514573</v>
      </c>
      <c r="O35" s="60">
        <v>182089981</v>
      </c>
      <c r="P35" s="60">
        <v>205644727</v>
      </c>
      <c r="Q35" s="60">
        <v>205644727</v>
      </c>
      <c r="R35" s="60">
        <v>201078441</v>
      </c>
      <c r="S35" s="60">
        <v>209058631</v>
      </c>
      <c r="T35" s="60">
        <v>214626846</v>
      </c>
      <c r="U35" s="60">
        <v>214626846</v>
      </c>
      <c r="V35" s="60">
        <v>214626846</v>
      </c>
      <c r="W35" s="60">
        <v>110578019</v>
      </c>
      <c r="X35" s="60">
        <v>104048827</v>
      </c>
      <c r="Y35" s="61">
        <v>94.1</v>
      </c>
      <c r="Z35" s="62">
        <v>110578019</v>
      </c>
    </row>
    <row r="36" spans="1:26" ht="13.5">
      <c r="A36" s="58" t="s">
        <v>57</v>
      </c>
      <c r="B36" s="19">
        <v>818046287</v>
      </c>
      <c r="C36" s="19">
        <v>0</v>
      </c>
      <c r="D36" s="59">
        <v>835691026</v>
      </c>
      <c r="E36" s="60">
        <v>871291249</v>
      </c>
      <c r="F36" s="60">
        <v>-1734014</v>
      </c>
      <c r="G36" s="60">
        <v>823934909</v>
      </c>
      <c r="H36" s="60">
        <v>820090718</v>
      </c>
      <c r="I36" s="60">
        <v>820090718</v>
      </c>
      <c r="J36" s="60">
        <v>822078995</v>
      </c>
      <c r="K36" s="60">
        <v>822613540</v>
      </c>
      <c r="L36" s="60">
        <v>821052931</v>
      </c>
      <c r="M36" s="60">
        <v>821052931</v>
      </c>
      <c r="N36" s="60">
        <v>821162624</v>
      </c>
      <c r="O36" s="60">
        <v>823229273</v>
      </c>
      <c r="P36" s="60">
        <v>826695643</v>
      </c>
      <c r="Q36" s="60">
        <v>826695643</v>
      </c>
      <c r="R36" s="60">
        <v>831491491</v>
      </c>
      <c r="S36" s="60">
        <v>836624663</v>
      </c>
      <c r="T36" s="60">
        <v>845107373</v>
      </c>
      <c r="U36" s="60">
        <v>845107373</v>
      </c>
      <c r="V36" s="60">
        <v>845107373</v>
      </c>
      <c r="W36" s="60">
        <v>871291249</v>
      </c>
      <c r="X36" s="60">
        <v>-26183876</v>
      </c>
      <c r="Y36" s="61">
        <v>-3.01</v>
      </c>
      <c r="Z36" s="62">
        <v>871291249</v>
      </c>
    </row>
    <row r="37" spans="1:26" ht="13.5">
      <c r="A37" s="58" t="s">
        <v>58</v>
      </c>
      <c r="B37" s="19">
        <v>195883628</v>
      </c>
      <c r="C37" s="19">
        <v>0</v>
      </c>
      <c r="D37" s="59">
        <v>81620734</v>
      </c>
      <c r="E37" s="60">
        <v>141342877</v>
      </c>
      <c r="F37" s="60">
        <v>19332532</v>
      </c>
      <c r="G37" s="60">
        <v>212205222</v>
      </c>
      <c r="H37" s="60">
        <v>205439385</v>
      </c>
      <c r="I37" s="60">
        <v>205439385</v>
      </c>
      <c r="J37" s="60">
        <v>175048132</v>
      </c>
      <c r="K37" s="60">
        <v>180955501</v>
      </c>
      <c r="L37" s="60">
        <v>179241543</v>
      </c>
      <c r="M37" s="60">
        <v>179241543</v>
      </c>
      <c r="N37" s="60">
        <v>178104858</v>
      </c>
      <c r="O37" s="60">
        <v>178233020</v>
      </c>
      <c r="P37" s="60">
        <v>210583691</v>
      </c>
      <c r="Q37" s="60">
        <v>210583691</v>
      </c>
      <c r="R37" s="60">
        <v>192195400</v>
      </c>
      <c r="S37" s="60">
        <v>191858029</v>
      </c>
      <c r="T37" s="60">
        <v>179718768</v>
      </c>
      <c r="U37" s="60">
        <v>179718768</v>
      </c>
      <c r="V37" s="60">
        <v>179718768</v>
      </c>
      <c r="W37" s="60">
        <v>141342877</v>
      </c>
      <c r="X37" s="60">
        <v>38375891</v>
      </c>
      <c r="Y37" s="61">
        <v>27.15</v>
      </c>
      <c r="Z37" s="62">
        <v>141342877</v>
      </c>
    </row>
    <row r="38" spans="1:26" ht="13.5">
      <c r="A38" s="58" t="s">
        <v>59</v>
      </c>
      <c r="B38" s="19">
        <v>66741745</v>
      </c>
      <c r="C38" s="19">
        <v>0</v>
      </c>
      <c r="D38" s="59">
        <v>63179006</v>
      </c>
      <c r="E38" s="60">
        <v>63385168</v>
      </c>
      <c r="F38" s="60">
        <v>3063232</v>
      </c>
      <c r="G38" s="60">
        <v>69804977</v>
      </c>
      <c r="H38" s="60">
        <v>69804977</v>
      </c>
      <c r="I38" s="60">
        <v>69804977</v>
      </c>
      <c r="J38" s="60">
        <v>69804977</v>
      </c>
      <c r="K38" s="60">
        <v>69804977</v>
      </c>
      <c r="L38" s="60">
        <v>68322327</v>
      </c>
      <c r="M38" s="60">
        <v>68322327</v>
      </c>
      <c r="N38" s="60">
        <v>68322327</v>
      </c>
      <c r="O38" s="60">
        <v>68322327</v>
      </c>
      <c r="P38" s="60">
        <v>68322327</v>
      </c>
      <c r="Q38" s="60">
        <v>68322327</v>
      </c>
      <c r="R38" s="60">
        <v>68322327</v>
      </c>
      <c r="S38" s="60">
        <v>68322327</v>
      </c>
      <c r="T38" s="60">
        <v>66741745</v>
      </c>
      <c r="U38" s="60">
        <v>66741745</v>
      </c>
      <c r="V38" s="60">
        <v>66741745</v>
      </c>
      <c r="W38" s="60">
        <v>63385168</v>
      </c>
      <c r="X38" s="60">
        <v>3356577</v>
      </c>
      <c r="Y38" s="61">
        <v>5.3</v>
      </c>
      <c r="Z38" s="62">
        <v>63385168</v>
      </c>
    </row>
    <row r="39" spans="1:26" ht="13.5">
      <c r="A39" s="58" t="s">
        <v>60</v>
      </c>
      <c r="B39" s="19">
        <v>673596578</v>
      </c>
      <c r="C39" s="19">
        <v>0</v>
      </c>
      <c r="D39" s="59">
        <v>767647399</v>
      </c>
      <c r="E39" s="60">
        <v>777141225</v>
      </c>
      <c r="F39" s="60">
        <v>26664369</v>
      </c>
      <c r="G39" s="60">
        <v>678789930</v>
      </c>
      <c r="H39" s="60">
        <v>729196557</v>
      </c>
      <c r="I39" s="60">
        <v>729196557</v>
      </c>
      <c r="J39" s="60">
        <v>705354743</v>
      </c>
      <c r="K39" s="60">
        <v>719336240</v>
      </c>
      <c r="L39" s="60">
        <v>751833074</v>
      </c>
      <c r="M39" s="60">
        <v>751833074</v>
      </c>
      <c r="N39" s="60">
        <v>755250012</v>
      </c>
      <c r="O39" s="60">
        <v>758763907</v>
      </c>
      <c r="P39" s="60">
        <v>753434352</v>
      </c>
      <c r="Q39" s="60">
        <v>753434352</v>
      </c>
      <c r="R39" s="60">
        <v>772052205</v>
      </c>
      <c r="S39" s="60">
        <v>785502938</v>
      </c>
      <c r="T39" s="60">
        <v>813273706</v>
      </c>
      <c r="U39" s="60">
        <v>813273706</v>
      </c>
      <c r="V39" s="60">
        <v>813273706</v>
      </c>
      <c r="W39" s="60">
        <v>777141225</v>
      </c>
      <c r="X39" s="60">
        <v>36132481</v>
      </c>
      <c r="Y39" s="61">
        <v>4.65</v>
      </c>
      <c r="Z39" s="62">
        <v>777141225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68569993</v>
      </c>
      <c r="C42" s="19">
        <v>0</v>
      </c>
      <c r="D42" s="59">
        <v>70666904</v>
      </c>
      <c r="E42" s="60">
        <v>44581011</v>
      </c>
      <c r="F42" s="60">
        <v>45679397</v>
      </c>
      <c r="G42" s="60">
        <v>-8427015</v>
      </c>
      <c r="H42" s="60">
        <v>-16898235</v>
      </c>
      <c r="I42" s="60">
        <v>20354147</v>
      </c>
      <c r="J42" s="60">
        <v>-11407060</v>
      </c>
      <c r="K42" s="60">
        <v>11094979</v>
      </c>
      <c r="L42" s="60">
        <v>5670421</v>
      </c>
      <c r="M42" s="60">
        <v>5358340</v>
      </c>
      <c r="N42" s="60">
        <v>36146</v>
      </c>
      <c r="O42" s="60">
        <v>-2822374</v>
      </c>
      <c r="P42" s="60">
        <v>17476195</v>
      </c>
      <c r="Q42" s="60">
        <v>14689967</v>
      </c>
      <c r="R42" s="60">
        <v>-1126632</v>
      </c>
      <c r="S42" s="60">
        <v>3499725</v>
      </c>
      <c r="T42" s="60">
        <v>-4639830</v>
      </c>
      <c r="U42" s="60">
        <v>-2266737</v>
      </c>
      <c r="V42" s="60">
        <v>38135717</v>
      </c>
      <c r="W42" s="60">
        <v>44581011</v>
      </c>
      <c r="X42" s="60">
        <v>-6445294</v>
      </c>
      <c r="Y42" s="61">
        <v>-14.46</v>
      </c>
      <c r="Z42" s="62">
        <v>44581011</v>
      </c>
    </row>
    <row r="43" spans="1:26" ht="13.5">
      <c r="A43" s="58" t="s">
        <v>63</v>
      </c>
      <c r="B43" s="19">
        <v>-55018626</v>
      </c>
      <c r="C43" s="19">
        <v>0</v>
      </c>
      <c r="D43" s="59">
        <v>-52199004</v>
      </c>
      <c r="E43" s="60">
        <v>-52286526</v>
      </c>
      <c r="F43" s="60">
        <v>-11341460</v>
      </c>
      <c r="G43" s="60">
        <v>-1554134</v>
      </c>
      <c r="H43" s="60">
        <v>-1532339</v>
      </c>
      <c r="I43" s="60">
        <v>-14427933</v>
      </c>
      <c r="J43" s="60">
        <v>-561343</v>
      </c>
      <c r="K43" s="60">
        <v>-707476</v>
      </c>
      <c r="L43" s="60">
        <v>-2662023</v>
      </c>
      <c r="M43" s="60">
        <v>-3930842</v>
      </c>
      <c r="N43" s="60">
        <v>-95861</v>
      </c>
      <c r="O43" s="60">
        <v>-1902659</v>
      </c>
      <c r="P43" s="60">
        <v>-3365857</v>
      </c>
      <c r="Q43" s="60">
        <v>-5364377</v>
      </c>
      <c r="R43" s="60">
        <v>-3125427</v>
      </c>
      <c r="S43" s="60">
        <v>-5547172</v>
      </c>
      <c r="T43" s="60">
        <v>-8025438</v>
      </c>
      <c r="U43" s="60">
        <v>-16698037</v>
      </c>
      <c r="V43" s="60">
        <v>-40421189</v>
      </c>
      <c r="W43" s="60">
        <v>-52286526</v>
      </c>
      <c r="X43" s="60">
        <v>11865337</v>
      </c>
      <c r="Y43" s="61">
        <v>-22.69</v>
      </c>
      <c r="Z43" s="62">
        <v>-52286526</v>
      </c>
    </row>
    <row r="44" spans="1:26" ht="13.5">
      <c r="A44" s="58" t="s">
        <v>64</v>
      </c>
      <c r="B44" s="19">
        <v>-2823298</v>
      </c>
      <c r="C44" s="19">
        <v>0</v>
      </c>
      <c r="D44" s="59">
        <v>-3063232</v>
      </c>
      <c r="E44" s="60">
        <v>-3063232</v>
      </c>
      <c r="F44" s="60">
        <v>-15887</v>
      </c>
      <c r="G44" s="60">
        <v>12758</v>
      </c>
      <c r="H44" s="60">
        <v>8479</v>
      </c>
      <c r="I44" s="60">
        <v>5350</v>
      </c>
      <c r="J44" s="60">
        <v>-11455</v>
      </c>
      <c r="K44" s="60">
        <v>-23289</v>
      </c>
      <c r="L44" s="60">
        <v>-2919910</v>
      </c>
      <c r="M44" s="60">
        <v>-2954654</v>
      </c>
      <c r="N44" s="60">
        <v>113404</v>
      </c>
      <c r="O44" s="60">
        <v>-17447</v>
      </c>
      <c r="P44" s="60">
        <v>580340</v>
      </c>
      <c r="Q44" s="60">
        <v>676297</v>
      </c>
      <c r="R44" s="60">
        <v>20117</v>
      </c>
      <c r="S44" s="60">
        <v>78428</v>
      </c>
      <c r="T44" s="60">
        <v>-1615052</v>
      </c>
      <c r="U44" s="60">
        <v>-1516507</v>
      </c>
      <c r="V44" s="60">
        <v>-3789514</v>
      </c>
      <c r="W44" s="60">
        <v>-3063232</v>
      </c>
      <c r="X44" s="60">
        <v>-726282</v>
      </c>
      <c r="Y44" s="61">
        <v>23.71</v>
      </c>
      <c r="Z44" s="62">
        <v>-3063232</v>
      </c>
    </row>
    <row r="45" spans="1:26" ht="13.5">
      <c r="A45" s="70" t="s">
        <v>65</v>
      </c>
      <c r="B45" s="22">
        <v>18976001</v>
      </c>
      <c r="C45" s="22">
        <v>0</v>
      </c>
      <c r="D45" s="99">
        <v>21389992</v>
      </c>
      <c r="E45" s="100">
        <v>8207254</v>
      </c>
      <c r="F45" s="100">
        <v>34322050</v>
      </c>
      <c r="G45" s="100">
        <v>24353659</v>
      </c>
      <c r="H45" s="100">
        <v>5931564</v>
      </c>
      <c r="I45" s="100">
        <v>5931564</v>
      </c>
      <c r="J45" s="100">
        <v>-6048294</v>
      </c>
      <c r="K45" s="100">
        <v>4315920</v>
      </c>
      <c r="L45" s="100">
        <v>4404408</v>
      </c>
      <c r="M45" s="100">
        <v>4404408</v>
      </c>
      <c r="N45" s="100">
        <v>4458097</v>
      </c>
      <c r="O45" s="100">
        <v>-284383</v>
      </c>
      <c r="P45" s="100">
        <v>14406295</v>
      </c>
      <c r="Q45" s="100">
        <v>4458097</v>
      </c>
      <c r="R45" s="100">
        <v>10174353</v>
      </c>
      <c r="S45" s="100">
        <v>8205334</v>
      </c>
      <c r="T45" s="100">
        <v>-6074986</v>
      </c>
      <c r="U45" s="100">
        <v>-6074986</v>
      </c>
      <c r="V45" s="100">
        <v>-6074986</v>
      </c>
      <c r="W45" s="100">
        <v>8207254</v>
      </c>
      <c r="X45" s="100">
        <v>-14282240</v>
      </c>
      <c r="Y45" s="101">
        <v>-174.02</v>
      </c>
      <c r="Z45" s="102">
        <v>8207254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52374747</v>
      </c>
      <c r="C49" s="52">
        <v>0</v>
      </c>
      <c r="D49" s="129">
        <v>15824158</v>
      </c>
      <c r="E49" s="54">
        <v>9608427</v>
      </c>
      <c r="F49" s="54">
        <v>0</v>
      </c>
      <c r="G49" s="54">
        <v>0</v>
      </c>
      <c r="H49" s="54">
        <v>0</v>
      </c>
      <c r="I49" s="54">
        <v>9982152</v>
      </c>
      <c r="J49" s="54">
        <v>0</v>
      </c>
      <c r="K49" s="54">
        <v>0</v>
      </c>
      <c r="L49" s="54">
        <v>0</v>
      </c>
      <c r="M49" s="54">
        <v>10386398</v>
      </c>
      <c r="N49" s="54">
        <v>0</v>
      </c>
      <c r="O49" s="54">
        <v>0</v>
      </c>
      <c r="P49" s="54">
        <v>0</v>
      </c>
      <c r="Q49" s="54">
        <v>9302163</v>
      </c>
      <c r="R49" s="54">
        <v>0</v>
      </c>
      <c r="S49" s="54">
        <v>0</v>
      </c>
      <c r="T49" s="54">
        <v>0</v>
      </c>
      <c r="U49" s="54">
        <v>57960627</v>
      </c>
      <c r="V49" s="54">
        <v>290748739</v>
      </c>
      <c r="W49" s="54">
        <v>456187411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23607084</v>
      </c>
      <c r="C51" s="52">
        <v>0</v>
      </c>
      <c r="D51" s="129">
        <v>19517927</v>
      </c>
      <c r="E51" s="54">
        <v>13955251</v>
      </c>
      <c r="F51" s="54">
        <v>0</v>
      </c>
      <c r="G51" s="54">
        <v>0</v>
      </c>
      <c r="H51" s="54">
        <v>0</v>
      </c>
      <c r="I51" s="54">
        <v>1926680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59006942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98.08835186749809</v>
      </c>
      <c r="C58" s="5">
        <f>IF(C67=0,0,+(C76/C67)*100)</f>
        <v>0</v>
      </c>
      <c r="D58" s="6">
        <f aca="true" t="shared" si="6" ref="D58:Z58">IF(D67=0,0,+(D76/D67)*100)</f>
        <v>83.20674785868289</v>
      </c>
      <c r="E58" s="7">
        <f t="shared" si="6"/>
        <v>79.16005360489233</v>
      </c>
      <c r="F58" s="7">
        <f t="shared" si="6"/>
        <v>60.122164570402006</v>
      </c>
      <c r="G58" s="7">
        <f t="shared" si="6"/>
        <v>57.647509958777356</v>
      </c>
      <c r="H58" s="7">
        <f t="shared" si="6"/>
        <v>30.745230735029498</v>
      </c>
      <c r="I58" s="7">
        <f t="shared" si="6"/>
        <v>44.251050516685424</v>
      </c>
      <c r="J58" s="7">
        <f t="shared" si="6"/>
        <v>-536.3487103915479</v>
      </c>
      <c r="K58" s="7">
        <f t="shared" si="6"/>
        <v>71.10802004564192</v>
      </c>
      <c r="L58" s="7">
        <f t="shared" si="6"/>
        <v>102.62602116329751</v>
      </c>
      <c r="M58" s="7">
        <f t="shared" si="6"/>
        <v>142.9227956621433</v>
      </c>
      <c r="N58" s="7">
        <f t="shared" si="6"/>
        <v>87.60325898016565</v>
      </c>
      <c r="O58" s="7">
        <f t="shared" si="6"/>
        <v>80.31152805940405</v>
      </c>
      <c r="P58" s="7">
        <f t="shared" si="6"/>
        <v>68.08520128885675</v>
      </c>
      <c r="Q58" s="7">
        <f t="shared" si="6"/>
        <v>78.92933867566182</v>
      </c>
      <c r="R58" s="7">
        <f t="shared" si="6"/>
        <v>98.26042439499302</v>
      </c>
      <c r="S58" s="7">
        <f t="shared" si="6"/>
        <v>75.15001562251788</v>
      </c>
      <c r="T58" s="7">
        <f t="shared" si="6"/>
        <v>48.43047790413393</v>
      </c>
      <c r="U58" s="7">
        <f t="shared" si="6"/>
        <v>68.43272678357354</v>
      </c>
      <c r="V58" s="7">
        <f t="shared" si="6"/>
        <v>71.85305342502227</v>
      </c>
      <c r="W58" s="7">
        <f t="shared" si="6"/>
        <v>83.6669460185641</v>
      </c>
      <c r="X58" s="7">
        <f t="shared" si="6"/>
        <v>0</v>
      </c>
      <c r="Y58" s="7">
        <f t="shared" si="6"/>
        <v>0</v>
      </c>
      <c r="Z58" s="8">
        <f t="shared" si="6"/>
        <v>79.16005360489233</v>
      </c>
    </row>
    <row r="59" spans="1:26" ht="13.5">
      <c r="A59" s="37" t="s">
        <v>31</v>
      </c>
      <c r="B59" s="9">
        <f aca="true" t="shared" si="7" ref="B59:Z66">IF(B68=0,0,+(B77/B68)*100)</f>
        <v>90.24728802502936</v>
      </c>
      <c r="C59" s="9">
        <f t="shared" si="7"/>
        <v>0</v>
      </c>
      <c r="D59" s="2">
        <f t="shared" si="7"/>
        <v>83.00000204459376</v>
      </c>
      <c r="E59" s="10">
        <f t="shared" si="7"/>
        <v>79.99974100760015</v>
      </c>
      <c r="F59" s="10">
        <f t="shared" si="7"/>
        <v>65.39572971192761</v>
      </c>
      <c r="G59" s="10">
        <f t="shared" si="7"/>
        <v>70.0932785274013</v>
      </c>
      <c r="H59" s="10">
        <f t="shared" si="7"/>
        <v>32.917694685332286</v>
      </c>
      <c r="I59" s="10">
        <f t="shared" si="7"/>
        <v>50.39304515394791</v>
      </c>
      <c r="J59" s="10">
        <f t="shared" si="7"/>
        <v>-2463.1136982576877</v>
      </c>
      <c r="K59" s="10">
        <f t="shared" si="7"/>
        <v>90.63631097679956</v>
      </c>
      <c r="L59" s="10">
        <f t="shared" si="7"/>
        <v>68.76900007929775</v>
      </c>
      <c r="M59" s="10">
        <f t="shared" si="7"/>
        <v>118.2029924493728</v>
      </c>
      <c r="N59" s="10">
        <f t="shared" si="7"/>
        <v>96.39922109859732</v>
      </c>
      <c r="O59" s="10">
        <f t="shared" si="7"/>
        <v>81.81803815769747</v>
      </c>
      <c r="P59" s="10">
        <f t="shared" si="7"/>
        <v>78.42357450186526</v>
      </c>
      <c r="Q59" s="10">
        <f t="shared" si="7"/>
        <v>85.54675515493614</v>
      </c>
      <c r="R59" s="10">
        <f t="shared" si="7"/>
        <v>78.51011218810972</v>
      </c>
      <c r="S59" s="10">
        <f t="shared" si="7"/>
        <v>73.16760205173688</v>
      </c>
      <c r="T59" s="10">
        <f t="shared" si="7"/>
        <v>80.97100611560916</v>
      </c>
      <c r="U59" s="10">
        <f t="shared" si="7"/>
        <v>77.58314791823328</v>
      </c>
      <c r="V59" s="10">
        <f t="shared" si="7"/>
        <v>77.1384256821063</v>
      </c>
      <c r="W59" s="10">
        <f t="shared" si="7"/>
        <v>84.95266385739484</v>
      </c>
      <c r="X59" s="10">
        <f t="shared" si="7"/>
        <v>0</v>
      </c>
      <c r="Y59" s="10">
        <f t="shared" si="7"/>
        <v>0</v>
      </c>
      <c r="Z59" s="11">
        <f t="shared" si="7"/>
        <v>79.99974100760015</v>
      </c>
    </row>
    <row r="60" spans="1:26" ht="13.5">
      <c r="A60" s="38" t="s">
        <v>32</v>
      </c>
      <c r="B60" s="12">
        <f t="shared" si="7"/>
        <v>100.01179110641189</v>
      </c>
      <c r="C60" s="12">
        <f t="shared" si="7"/>
        <v>0</v>
      </c>
      <c r="D60" s="3">
        <f t="shared" si="7"/>
        <v>83.23306202035295</v>
      </c>
      <c r="E60" s="13">
        <f t="shared" si="7"/>
        <v>80.04905590351756</v>
      </c>
      <c r="F60" s="13">
        <f t="shared" si="7"/>
        <v>60.433174600759564</v>
      </c>
      <c r="G60" s="13">
        <f t="shared" si="7"/>
        <v>56.516388990214075</v>
      </c>
      <c r="H60" s="13">
        <f t="shared" si="7"/>
        <v>30.61600715700985</v>
      </c>
      <c r="I60" s="13">
        <f t="shared" si="7"/>
        <v>43.74838031516325</v>
      </c>
      <c r="J60" s="13">
        <f t="shared" si="7"/>
        <v>-390.2836114447438</v>
      </c>
      <c r="K60" s="13">
        <f t="shared" si="7"/>
        <v>68.48941832904144</v>
      </c>
      <c r="L60" s="13">
        <f t="shared" si="7"/>
        <v>115.73578426132917</v>
      </c>
      <c r="M60" s="13">
        <f t="shared" si="7"/>
        <v>158.9422354566924</v>
      </c>
      <c r="N60" s="13">
        <f t="shared" si="7"/>
        <v>88.82056809654647</v>
      </c>
      <c r="O60" s="13">
        <f t="shared" si="7"/>
        <v>82.63294717044629</v>
      </c>
      <c r="P60" s="13">
        <f t="shared" si="7"/>
        <v>64.8350772140198</v>
      </c>
      <c r="Q60" s="13">
        <f t="shared" si="7"/>
        <v>79.13940357100128</v>
      </c>
      <c r="R60" s="13">
        <f t="shared" si="7"/>
        <v>104.55024929825016</v>
      </c>
      <c r="S60" s="13">
        <f t="shared" si="7"/>
        <v>75.70884859732602</v>
      </c>
      <c r="T60" s="13">
        <f t="shared" si="7"/>
        <v>43.90975693109247</v>
      </c>
      <c r="U60" s="13">
        <f t="shared" si="7"/>
        <v>66.64105882343043</v>
      </c>
      <c r="V60" s="13">
        <f t="shared" si="7"/>
        <v>72.0785959531782</v>
      </c>
      <c r="W60" s="13">
        <f t="shared" si="7"/>
        <v>83.80747331645445</v>
      </c>
      <c r="X60" s="13">
        <f t="shared" si="7"/>
        <v>0</v>
      </c>
      <c r="Y60" s="13">
        <f t="shared" si="7"/>
        <v>0</v>
      </c>
      <c r="Z60" s="14">
        <f t="shared" si="7"/>
        <v>80.04905590351756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83.01878527553012</v>
      </c>
      <c r="E61" s="13">
        <f t="shared" si="7"/>
        <v>80.20504049061958</v>
      </c>
      <c r="F61" s="13">
        <f t="shared" si="7"/>
        <v>52.68580562859098</v>
      </c>
      <c r="G61" s="13">
        <f t="shared" si="7"/>
        <v>53.687265815443816</v>
      </c>
      <c r="H61" s="13">
        <f t="shared" si="7"/>
        <v>27.371989493723493</v>
      </c>
      <c r="I61" s="13">
        <f t="shared" si="7"/>
        <v>39.53300111178606</v>
      </c>
      <c r="J61" s="13">
        <f t="shared" si="7"/>
        <v>-389.55612861289046</v>
      </c>
      <c r="K61" s="13">
        <f t="shared" si="7"/>
        <v>86.9745978208861</v>
      </c>
      <c r="L61" s="13">
        <f t="shared" si="7"/>
        <v>132.86487010132439</v>
      </c>
      <c r="M61" s="13">
        <f t="shared" si="7"/>
        <v>210.6014277138734</v>
      </c>
      <c r="N61" s="13">
        <f t="shared" si="7"/>
        <v>77.11965632512144</v>
      </c>
      <c r="O61" s="13">
        <f t="shared" si="7"/>
        <v>75.98638252142894</v>
      </c>
      <c r="P61" s="13">
        <f t="shared" si="7"/>
        <v>69.52252141743172</v>
      </c>
      <c r="Q61" s="13">
        <f t="shared" si="7"/>
        <v>74.50114862518073</v>
      </c>
      <c r="R61" s="13">
        <f t="shared" si="7"/>
        <v>107.68631897660515</v>
      </c>
      <c r="S61" s="13">
        <f t="shared" si="7"/>
        <v>91.92692576616398</v>
      </c>
      <c r="T61" s="13">
        <f t="shared" si="7"/>
        <v>37.31732708648125</v>
      </c>
      <c r="U61" s="13">
        <f t="shared" si="7"/>
        <v>65.83587700179153</v>
      </c>
      <c r="V61" s="13">
        <f t="shared" si="7"/>
        <v>71.65097091845387</v>
      </c>
      <c r="W61" s="13">
        <f t="shared" si="7"/>
        <v>83.93269639668452</v>
      </c>
      <c r="X61" s="13">
        <f t="shared" si="7"/>
        <v>0</v>
      </c>
      <c r="Y61" s="13">
        <f t="shared" si="7"/>
        <v>0</v>
      </c>
      <c r="Z61" s="14">
        <f t="shared" si="7"/>
        <v>80.20504049061958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83.49999931144603</v>
      </c>
      <c r="E62" s="13">
        <f t="shared" si="7"/>
        <v>80.3029817454296</v>
      </c>
      <c r="F62" s="13">
        <f t="shared" si="7"/>
        <v>77.196377550821</v>
      </c>
      <c r="G62" s="13">
        <f t="shared" si="7"/>
        <v>53.12958045286156</v>
      </c>
      <c r="H62" s="13">
        <f t="shared" si="7"/>
        <v>24.700963043463574</v>
      </c>
      <c r="I62" s="13">
        <f t="shared" si="7"/>
        <v>43.14037329223059</v>
      </c>
      <c r="J62" s="13">
        <f t="shared" si="7"/>
        <v>-246.95879327822854</v>
      </c>
      <c r="K62" s="13">
        <f t="shared" si="7"/>
        <v>42.972564258540935</v>
      </c>
      <c r="L62" s="13">
        <f t="shared" si="7"/>
        <v>72.34955639433063</v>
      </c>
      <c r="M62" s="13">
        <f t="shared" si="7"/>
        <v>89.79082185698694</v>
      </c>
      <c r="N62" s="13">
        <f t="shared" si="7"/>
        <v>70.12204748796961</v>
      </c>
      <c r="O62" s="13">
        <f t="shared" si="7"/>
        <v>57.25433334420637</v>
      </c>
      <c r="P62" s="13">
        <f t="shared" si="7"/>
        <v>57.49009287474303</v>
      </c>
      <c r="Q62" s="13">
        <f t="shared" si="7"/>
        <v>61.015587841024896</v>
      </c>
      <c r="R62" s="13">
        <f t="shared" si="7"/>
        <v>106.35236121315843</v>
      </c>
      <c r="S62" s="13">
        <f t="shared" si="7"/>
        <v>31.913493639486195</v>
      </c>
      <c r="T62" s="13">
        <f t="shared" si="7"/>
        <v>47.69328383503318</v>
      </c>
      <c r="U62" s="13">
        <f t="shared" si="7"/>
        <v>49.85650729956736</v>
      </c>
      <c r="V62" s="13">
        <f t="shared" si="7"/>
        <v>57.05757994344069</v>
      </c>
      <c r="W62" s="13">
        <f t="shared" si="7"/>
        <v>83.49999826021859</v>
      </c>
      <c r="X62" s="13">
        <f t="shared" si="7"/>
        <v>0</v>
      </c>
      <c r="Y62" s="13">
        <f t="shared" si="7"/>
        <v>0</v>
      </c>
      <c r="Z62" s="14">
        <f t="shared" si="7"/>
        <v>80.3029817454296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83.49999947415996</v>
      </c>
      <c r="E63" s="13">
        <f t="shared" si="7"/>
        <v>78.997418614458</v>
      </c>
      <c r="F63" s="13">
        <f t="shared" si="7"/>
        <v>47.38825306490194</v>
      </c>
      <c r="G63" s="13">
        <f t="shared" si="7"/>
        <v>55.69450688264187</v>
      </c>
      <c r="H63" s="13">
        <f t="shared" si="7"/>
        <v>26.12056297745105</v>
      </c>
      <c r="I63" s="13">
        <f t="shared" si="7"/>
        <v>38.83597739528703</v>
      </c>
      <c r="J63" s="13">
        <f t="shared" si="7"/>
        <v>-26724.42032560434</v>
      </c>
      <c r="K63" s="13">
        <f t="shared" si="7"/>
        <v>54.748195658188095</v>
      </c>
      <c r="L63" s="13">
        <f t="shared" si="7"/>
        <v>51.19508069168407</v>
      </c>
      <c r="M63" s="13">
        <f t="shared" si="7"/>
        <v>80.73826852255776</v>
      </c>
      <c r="N63" s="13">
        <f t="shared" si="7"/>
        <v>51.31981867986563</v>
      </c>
      <c r="O63" s="13">
        <f t="shared" si="7"/>
        <v>57.20258470439268</v>
      </c>
      <c r="P63" s="13">
        <f t="shared" si="7"/>
        <v>52.798200683222404</v>
      </c>
      <c r="Q63" s="13">
        <f t="shared" si="7"/>
        <v>53.78714764913276</v>
      </c>
      <c r="R63" s="13">
        <f t="shared" si="7"/>
        <v>51.46155699104108</v>
      </c>
      <c r="S63" s="13">
        <f t="shared" si="7"/>
        <v>56.050935460180675</v>
      </c>
      <c r="T63" s="13">
        <f t="shared" si="7"/>
        <v>52.63831177638312</v>
      </c>
      <c r="U63" s="13">
        <f t="shared" si="7"/>
        <v>53.38374674971463</v>
      </c>
      <c r="V63" s="13">
        <f t="shared" si="7"/>
        <v>53.17035252371779</v>
      </c>
      <c r="W63" s="13">
        <f t="shared" si="7"/>
        <v>83.49999032911596</v>
      </c>
      <c r="X63" s="13">
        <f t="shared" si="7"/>
        <v>0</v>
      </c>
      <c r="Y63" s="13">
        <f t="shared" si="7"/>
        <v>0</v>
      </c>
      <c r="Z63" s="14">
        <f t="shared" si="7"/>
        <v>78.997418614458</v>
      </c>
    </row>
    <row r="64" spans="1:26" ht="13.5">
      <c r="A64" s="39" t="s">
        <v>106</v>
      </c>
      <c r="B64" s="12">
        <f t="shared" si="7"/>
        <v>100.1538013485843</v>
      </c>
      <c r="C64" s="12">
        <f t="shared" si="7"/>
        <v>0</v>
      </c>
      <c r="D64" s="3">
        <f t="shared" si="7"/>
        <v>83.99999956615767</v>
      </c>
      <c r="E64" s="13">
        <f t="shared" si="7"/>
        <v>81.85703286031341</v>
      </c>
      <c r="F64" s="13">
        <f t="shared" si="7"/>
        <v>41.461279147415105</v>
      </c>
      <c r="G64" s="13">
        <f t="shared" si="7"/>
        <v>43.00875758180726</v>
      </c>
      <c r="H64" s="13">
        <f t="shared" si="7"/>
        <v>22.24807526311722</v>
      </c>
      <c r="I64" s="13">
        <f t="shared" si="7"/>
        <v>32.2842398978597</v>
      </c>
      <c r="J64" s="13">
        <f t="shared" si="7"/>
        <v>-2043.3553708982836</v>
      </c>
      <c r="K64" s="13">
        <f t="shared" si="7"/>
        <v>42.98551656872376</v>
      </c>
      <c r="L64" s="13">
        <f t="shared" si="7"/>
        <v>42.27609630337626</v>
      </c>
      <c r="M64" s="13">
        <f t="shared" si="7"/>
        <v>65.36800190763402</v>
      </c>
      <c r="N64" s="13">
        <f t="shared" si="7"/>
        <v>42.382680851247926</v>
      </c>
      <c r="O64" s="13">
        <f t="shared" si="7"/>
        <v>44.36410439621945</v>
      </c>
      <c r="P64" s="13">
        <f t="shared" si="7"/>
        <v>38.75231645069275</v>
      </c>
      <c r="Q64" s="13">
        <f t="shared" si="7"/>
        <v>41.82879162831675</v>
      </c>
      <c r="R64" s="13">
        <f t="shared" si="7"/>
        <v>39.25684746520937</v>
      </c>
      <c r="S64" s="13">
        <f t="shared" si="7"/>
        <v>43.82113432142097</v>
      </c>
      <c r="T64" s="13">
        <f t="shared" si="7"/>
        <v>38.618697700304935</v>
      </c>
      <c r="U64" s="13">
        <f t="shared" si="7"/>
        <v>40.55061814027385</v>
      </c>
      <c r="V64" s="13">
        <f t="shared" si="7"/>
        <v>42.178684683221476</v>
      </c>
      <c r="W64" s="13">
        <f t="shared" si="7"/>
        <v>83.99999956615767</v>
      </c>
      <c r="X64" s="13">
        <f t="shared" si="7"/>
        <v>0</v>
      </c>
      <c r="Y64" s="13">
        <f t="shared" si="7"/>
        <v>0</v>
      </c>
      <c r="Z64" s="14">
        <f t="shared" si="7"/>
        <v>81.85703286031341</v>
      </c>
    </row>
    <row r="65" spans="1:26" ht="13.5">
      <c r="A65" s="39" t="s">
        <v>107</v>
      </c>
      <c r="B65" s="12">
        <f t="shared" si="7"/>
        <v>99.9999130498294</v>
      </c>
      <c r="C65" s="12">
        <f t="shared" si="7"/>
        <v>0</v>
      </c>
      <c r="D65" s="3">
        <f t="shared" si="7"/>
        <v>0</v>
      </c>
      <c r="E65" s="13">
        <f t="shared" si="7"/>
        <v>0.00017387584916617838</v>
      </c>
      <c r="F65" s="13">
        <f t="shared" si="7"/>
        <v>1154.9041746071698</v>
      </c>
      <c r="G65" s="13">
        <f t="shared" si="7"/>
        <v>1456.208765072077</v>
      </c>
      <c r="H65" s="13">
        <f t="shared" si="7"/>
        <v>3801.0615239259714</v>
      </c>
      <c r="I65" s="13">
        <f t="shared" si="7"/>
        <v>1975.230411209559</v>
      </c>
      <c r="J65" s="13">
        <f t="shared" si="7"/>
        <v>229.07166305634337</v>
      </c>
      <c r="K65" s="13">
        <f t="shared" si="7"/>
        <v>229.14606129044822</v>
      </c>
      <c r="L65" s="13">
        <f t="shared" si="7"/>
        <v>3867.081244412254</v>
      </c>
      <c r="M65" s="13">
        <f t="shared" si="7"/>
        <v>1489.920930013649</v>
      </c>
      <c r="N65" s="13">
        <f t="shared" si="7"/>
        <v>4270.412669275794</v>
      </c>
      <c r="O65" s="13">
        <f t="shared" si="7"/>
        <v>5842.469999008232</v>
      </c>
      <c r="P65" s="13">
        <f t="shared" si="7"/>
        <v>824.00313645903</v>
      </c>
      <c r="Q65" s="13">
        <f t="shared" si="7"/>
        <v>3662.125368533432</v>
      </c>
      <c r="R65" s="13">
        <f t="shared" si="7"/>
        <v>2679.0189634035005</v>
      </c>
      <c r="S65" s="13">
        <f t="shared" si="7"/>
        <v>2661.578228278129</v>
      </c>
      <c r="T65" s="13">
        <f t="shared" si="7"/>
        <v>1850.2614239821676</v>
      </c>
      <c r="U65" s="13">
        <f t="shared" si="7"/>
        <v>2343.480923191172</v>
      </c>
      <c r="V65" s="13">
        <f t="shared" si="7"/>
        <v>2373.75733179792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0.00017387584916617838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83.99999361042097</v>
      </c>
      <c r="E66" s="16">
        <f t="shared" si="7"/>
        <v>46.38304312809234</v>
      </c>
      <c r="F66" s="16">
        <f t="shared" si="7"/>
        <v>11.768190728235771</v>
      </c>
      <c r="G66" s="16">
        <f t="shared" si="7"/>
        <v>11.695855388344297</v>
      </c>
      <c r="H66" s="16">
        <f t="shared" si="7"/>
        <v>10.622379971930968</v>
      </c>
      <c r="I66" s="16">
        <f t="shared" si="7"/>
        <v>11.35705349615165</v>
      </c>
      <c r="J66" s="16">
        <f t="shared" si="7"/>
        <v>14.221195392006003</v>
      </c>
      <c r="K66" s="16">
        <f t="shared" si="7"/>
        <v>13.385527581603169</v>
      </c>
      <c r="L66" s="16">
        <f t="shared" si="7"/>
        <v>6.779859604950773</v>
      </c>
      <c r="M66" s="16">
        <f t="shared" si="7"/>
        <v>11.424672519080216</v>
      </c>
      <c r="N66" s="16">
        <f t="shared" si="7"/>
        <v>7.28828582175705</v>
      </c>
      <c r="O66" s="16">
        <f t="shared" si="7"/>
        <v>9.64706135287911</v>
      </c>
      <c r="P66" s="16">
        <f t="shared" si="7"/>
        <v>107.9522173738124</v>
      </c>
      <c r="Q66" s="16">
        <f t="shared" si="7"/>
        <v>14.635654683890706</v>
      </c>
      <c r="R66" s="16">
        <f t="shared" si="7"/>
        <v>63.484533887025506</v>
      </c>
      <c r="S66" s="16">
        <f t="shared" si="7"/>
        <v>63.37192730036784</v>
      </c>
      <c r="T66" s="16">
        <f t="shared" si="7"/>
        <v>38.93011810638573</v>
      </c>
      <c r="U66" s="16">
        <f t="shared" si="7"/>
        <v>54.00110765637369</v>
      </c>
      <c r="V66" s="16">
        <f t="shared" si="7"/>
        <v>15.08216687811047</v>
      </c>
      <c r="W66" s="16">
        <f t="shared" si="7"/>
        <v>66.12022631888898</v>
      </c>
      <c r="X66" s="16">
        <f t="shared" si="7"/>
        <v>0</v>
      </c>
      <c r="Y66" s="16">
        <f t="shared" si="7"/>
        <v>0</v>
      </c>
      <c r="Z66" s="17">
        <f t="shared" si="7"/>
        <v>46.38304312809234</v>
      </c>
    </row>
    <row r="67" spans="1:26" ht="13.5" hidden="1">
      <c r="A67" s="41" t="s">
        <v>286</v>
      </c>
      <c r="B67" s="24">
        <v>428828604</v>
      </c>
      <c r="C67" s="24"/>
      <c r="D67" s="25">
        <v>484387856</v>
      </c>
      <c r="E67" s="26">
        <v>511965957</v>
      </c>
      <c r="F67" s="26">
        <v>44003429</v>
      </c>
      <c r="G67" s="26">
        <v>47782723</v>
      </c>
      <c r="H67" s="26">
        <v>99105628</v>
      </c>
      <c r="I67" s="26">
        <v>190891780</v>
      </c>
      <c r="J67" s="26">
        <v>-6313583</v>
      </c>
      <c r="K67" s="26">
        <v>39130700</v>
      </c>
      <c r="L67" s="26">
        <v>36689651</v>
      </c>
      <c r="M67" s="26">
        <v>69506768</v>
      </c>
      <c r="N67" s="26">
        <v>35561677</v>
      </c>
      <c r="O67" s="26">
        <v>40665101</v>
      </c>
      <c r="P67" s="26">
        <v>33627942</v>
      </c>
      <c r="Q67" s="26">
        <v>109854720</v>
      </c>
      <c r="R67" s="26">
        <v>32212397</v>
      </c>
      <c r="S67" s="26">
        <v>38022040</v>
      </c>
      <c r="T67" s="26">
        <v>60804496</v>
      </c>
      <c r="U67" s="26">
        <v>131038933</v>
      </c>
      <c r="V67" s="26">
        <v>501292201</v>
      </c>
      <c r="W67" s="26">
        <v>484387856</v>
      </c>
      <c r="X67" s="26"/>
      <c r="Y67" s="25"/>
      <c r="Z67" s="27">
        <v>511965957</v>
      </c>
    </row>
    <row r="68" spans="1:26" ht="13.5" hidden="1">
      <c r="A68" s="37" t="s">
        <v>31</v>
      </c>
      <c r="B68" s="19">
        <v>84459205</v>
      </c>
      <c r="C68" s="19"/>
      <c r="D68" s="20">
        <v>85591575</v>
      </c>
      <c r="E68" s="21">
        <v>90890698</v>
      </c>
      <c r="F68" s="21">
        <v>7587919</v>
      </c>
      <c r="G68" s="21">
        <v>7573876</v>
      </c>
      <c r="H68" s="21">
        <v>15052418</v>
      </c>
      <c r="I68" s="21">
        <v>30214213</v>
      </c>
      <c r="J68" s="21">
        <v>-224357</v>
      </c>
      <c r="K68" s="21">
        <v>7507917</v>
      </c>
      <c r="L68" s="21">
        <v>7528587</v>
      </c>
      <c r="M68" s="21">
        <v>14812147</v>
      </c>
      <c r="N68" s="21">
        <v>7530093</v>
      </c>
      <c r="O68" s="21">
        <v>7530381</v>
      </c>
      <c r="P68" s="21">
        <v>7530543</v>
      </c>
      <c r="Q68" s="21">
        <v>22591017</v>
      </c>
      <c r="R68" s="21">
        <v>7484483</v>
      </c>
      <c r="S68" s="21">
        <v>7288264</v>
      </c>
      <c r="T68" s="21">
        <v>7451261</v>
      </c>
      <c r="U68" s="21">
        <v>22224008</v>
      </c>
      <c r="V68" s="21">
        <v>89841385</v>
      </c>
      <c r="W68" s="21">
        <v>85591575</v>
      </c>
      <c r="X68" s="21"/>
      <c r="Y68" s="20"/>
      <c r="Z68" s="23">
        <v>90890698</v>
      </c>
    </row>
    <row r="69" spans="1:26" ht="13.5" hidden="1">
      <c r="A69" s="38" t="s">
        <v>32</v>
      </c>
      <c r="B69" s="19">
        <v>333887242</v>
      </c>
      <c r="C69" s="19"/>
      <c r="D69" s="20">
        <v>389405991</v>
      </c>
      <c r="E69" s="21">
        <v>407689158</v>
      </c>
      <c r="F69" s="21">
        <v>35360522</v>
      </c>
      <c r="G69" s="21">
        <v>39120470</v>
      </c>
      <c r="H69" s="21">
        <v>82960903</v>
      </c>
      <c r="I69" s="21">
        <v>157441895</v>
      </c>
      <c r="J69" s="21">
        <v>-7219349</v>
      </c>
      <c r="K69" s="21">
        <v>30464801</v>
      </c>
      <c r="L69" s="21">
        <v>27991792</v>
      </c>
      <c r="M69" s="21">
        <v>51237244</v>
      </c>
      <c r="N69" s="21">
        <v>26800691</v>
      </c>
      <c r="O69" s="21">
        <v>31925388</v>
      </c>
      <c r="P69" s="21">
        <v>25935834</v>
      </c>
      <c r="Q69" s="21">
        <v>84661913</v>
      </c>
      <c r="R69" s="21">
        <v>24540084</v>
      </c>
      <c r="S69" s="21">
        <v>30512757</v>
      </c>
      <c r="T69" s="21">
        <v>53097618</v>
      </c>
      <c r="U69" s="21">
        <v>108150459</v>
      </c>
      <c r="V69" s="21">
        <v>401491511</v>
      </c>
      <c r="W69" s="21">
        <v>389405991</v>
      </c>
      <c r="X69" s="21"/>
      <c r="Y69" s="20"/>
      <c r="Z69" s="23">
        <v>407689158</v>
      </c>
    </row>
    <row r="70" spans="1:26" ht="13.5" hidden="1">
      <c r="A70" s="39" t="s">
        <v>103</v>
      </c>
      <c r="B70" s="19">
        <v>216219039</v>
      </c>
      <c r="C70" s="19"/>
      <c r="D70" s="20">
        <v>244749511</v>
      </c>
      <c r="E70" s="21">
        <v>256124631</v>
      </c>
      <c r="F70" s="21">
        <v>24580539</v>
      </c>
      <c r="G70" s="21">
        <v>27551187</v>
      </c>
      <c r="H70" s="21">
        <v>58652178</v>
      </c>
      <c r="I70" s="21">
        <v>110783904</v>
      </c>
      <c r="J70" s="21">
        <v>-5581369</v>
      </c>
      <c r="K70" s="21">
        <v>16813715</v>
      </c>
      <c r="L70" s="21">
        <v>16351052</v>
      </c>
      <c r="M70" s="21">
        <v>27583398</v>
      </c>
      <c r="N70" s="21">
        <v>16645965</v>
      </c>
      <c r="O70" s="21">
        <v>19950830</v>
      </c>
      <c r="P70" s="21">
        <v>14706712</v>
      </c>
      <c r="Q70" s="21">
        <v>51303507</v>
      </c>
      <c r="R70" s="21">
        <v>16698071</v>
      </c>
      <c r="S70" s="21">
        <v>16272822</v>
      </c>
      <c r="T70" s="21">
        <v>39391787</v>
      </c>
      <c r="U70" s="21">
        <v>72362680</v>
      </c>
      <c r="V70" s="21">
        <v>262033489</v>
      </c>
      <c r="W70" s="21">
        <v>244749511</v>
      </c>
      <c r="X70" s="21"/>
      <c r="Y70" s="20"/>
      <c r="Z70" s="23">
        <v>256124631</v>
      </c>
    </row>
    <row r="71" spans="1:26" ht="13.5" hidden="1">
      <c r="A71" s="39" t="s">
        <v>104</v>
      </c>
      <c r="B71" s="19">
        <v>70208747</v>
      </c>
      <c r="C71" s="19"/>
      <c r="D71" s="20">
        <v>95126893</v>
      </c>
      <c r="E71" s="21">
        <v>98914078</v>
      </c>
      <c r="F71" s="21">
        <v>6396225</v>
      </c>
      <c r="G71" s="21">
        <v>7160864</v>
      </c>
      <c r="H71" s="21">
        <v>15692542</v>
      </c>
      <c r="I71" s="21">
        <v>29249631</v>
      </c>
      <c r="J71" s="21">
        <v>-1674023</v>
      </c>
      <c r="K71" s="21">
        <v>9319267</v>
      </c>
      <c r="L71" s="21">
        <v>7305362</v>
      </c>
      <c r="M71" s="21">
        <v>14950606</v>
      </c>
      <c r="N71" s="21">
        <v>5795531</v>
      </c>
      <c r="O71" s="21">
        <v>7602904</v>
      </c>
      <c r="P71" s="21">
        <v>6858700</v>
      </c>
      <c r="Q71" s="21">
        <v>20257135</v>
      </c>
      <c r="R71" s="21">
        <v>3480139</v>
      </c>
      <c r="S71" s="21">
        <v>9843623</v>
      </c>
      <c r="T71" s="21">
        <v>9240452</v>
      </c>
      <c r="U71" s="21">
        <v>22564214</v>
      </c>
      <c r="V71" s="21">
        <v>87021586</v>
      </c>
      <c r="W71" s="21">
        <v>95126893</v>
      </c>
      <c r="X71" s="21"/>
      <c r="Y71" s="20"/>
      <c r="Z71" s="23">
        <v>98914078</v>
      </c>
    </row>
    <row r="72" spans="1:26" ht="13.5" hidden="1">
      <c r="A72" s="39" t="s">
        <v>105</v>
      </c>
      <c r="B72" s="19">
        <v>20711417</v>
      </c>
      <c r="C72" s="19"/>
      <c r="D72" s="20">
        <v>21869769</v>
      </c>
      <c r="E72" s="21">
        <v>23116268</v>
      </c>
      <c r="F72" s="21">
        <v>1949002</v>
      </c>
      <c r="G72" s="21">
        <v>1977511</v>
      </c>
      <c r="H72" s="21">
        <v>3932733</v>
      </c>
      <c r="I72" s="21">
        <v>7859246</v>
      </c>
      <c r="J72" s="21">
        <v>-4054</v>
      </c>
      <c r="K72" s="21">
        <v>1966368</v>
      </c>
      <c r="L72" s="21">
        <v>1948404</v>
      </c>
      <c r="M72" s="21">
        <v>3910718</v>
      </c>
      <c r="N72" s="21">
        <v>1932273</v>
      </c>
      <c r="O72" s="21">
        <v>1959373</v>
      </c>
      <c r="P72" s="21">
        <v>1946072</v>
      </c>
      <c r="Q72" s="21">
        <v>5837718</v>
      </c>
      <c r="R72" s="21">
        <v>1946999</v>
      </c>
      <c r="S72" s="21">
        <v>1947170</v>
      </c>
      <c r="T72" s="21">
        <v>1946472</v>
      </c>
      <c r="U72" s="21">
        <v>5840641</v>
      </c>
      <c r="V72" s="21">
        <v>23448323</v>
      </c>
      <c r="W72" s="21">
        <v>21869769</v>
      </c>
      <c r="X72" s="21"/>
      <c r="Y72" s="20"/>
      <c r="Z72" s="23">
        <v>23116268</v>
      </c>
    </row>
    <row r="73" spans="1:26" ht="13.5" hidden="1">
      <c r="A73" s="39" t="s">
        <v>106</v>
      </c>
      <c r="B73" s="19">
        <v>25597955</v>
      </c>
      <c r="C73" s="19"/>
      <c r="D73" s="20">
        <v>27659818</v>
      </c>
      <c r="E73" s="21">
        <v>28383935</v>
      </c>
      <c r="F73" s="21">
        <v>2295701</v>
      </c>
      <c r="G73" s="21">
        <v>2334206</v>
      </c>
      <c r="H73" s="21">
        <v>4593485</v>
      </c>
      <c r="I73" s="21">
        <v>9223392</v>
      </c>
      <c r="J73" s="21">
        <v>-49461</v>
      </c>
      <c r="K73" s="21">
        <v>2288408</v>
      </c>
      <c r="L73" s="21">
        <v>2298611</v>
      </c>
      <c r="M73" s="21">
        <v>4537558</v>
      </c>
      <c r="N73" s="21">
        <v>2311430</v>
      </c>
      <c r="O73" s="21">
        <v>2331617</v>
      </c>
      <c r="P73" s="21">
        <v>2337628</v>
      </c>
      <c r="Q73" s="21">
        <v>6980675</v>
      </c>
      <c r="R73" s="21">
        <v>2338201</v>
      </c>
      <c r="S73" s="21">
        <v>2340818</v>
      </c>
      <c r="T73" s="21">
        <v>2396883</v>
      </c>
      <c r="U73" s="21">
        <v>7075902</v>
      </c>
      <c r="V73" s="21">
        <v>27817527</v>
      </c>
      <c r="W73" s="21">
        <v>27659818</v>
      </c>
      <c r="X73" s="21"/>
      <c r="Y73" s="20"/>
      <c r="Z73" s="23">
        <v>28383935</v>
      </c>
    </row>
    <row r="74" spans="1:26" ht="13.5" hidden="1">
      <c r="A74" s="39" t="s">
        <v>107</v>
      </c>
      <c r="B74" s="19">
        <v>1150084</v>
      </c>
      <c r="C74" s="19"/>
      <c r="D74" s="20"/>
      <c r="E74" s="21">
        <v>1150246</v>
      </c>
      <c r="F74" s="21">
        <v>139055</v>
      </c>
      <c r="G74" s="21">
        <v>96702</v>
      </c>
      <c r="H74" s="21">
        <v>89965</v>
      </c>
      <c r="I74" s="21">
        <v>325722</v>
      </c>
      <c r="J74" s="21">
        <v>89558</v>
      </c>
      <c r="K74" s="21">
        <v>77043</v>
      </c>
      <c r="L74" s="21">
        <v>88363</v>
      </c>
      <c r="M74" s="21">
        <v>254964</v>
      </c>
      <c r="N74" s="21">
        <v>115492</v>
      </c>
      <c r="O74" s="21">
        <v>80664</v>
      </c>
      <c r="P74" s="21">
        <v>86722</v>
      </c>
      <c r="Q74" s="21">
        <v>282878</v>
      </c>
      <c r="R74" s="21">
        <v>76674</v>
      </c>
      <c r="S74" s="21">
        <v>108324</v>
      </c>
      <c r="T74" s="21">
        <v>122024</v>
      </c>
      <c r="U74" s="21">
        <v>307022</v>
      </c>
      <c r="V74" s="21">
        <v>1170586</v>
      </c>
      <c r="W74" s="21"/>
      <c r="X74" s="21"/>
      <c r="Y74" s="20"/>
      <c r="Z74" s="23">
        <v>1150246</v>
      </c>
    </row>
    <row r="75" spans="1:26" ht="13.5" hidden="1">
      <c r="A75" s="40" t="s">
        <v>110</v>
      </c>
      <c r="B75" s="28">
        <v>10482157</v>
      </c>
      <c r="C75" s="28"/>
      <c r="D75" s="29">
        <v>9390290</v>
      </c>
      <c r="E75" s="30">
        <v>13386101</v>
      </c>
      <c r="F75" s="30">
        <v>1054988</v>
      </c>
      <c r="G75" s="30">
        <v>1088377</v>
      </c>
      <c r="H75" s="30">
        <v>1092307</v>
      </c>
      <c r="I75" s="30">
        <v>3235672</v>
      </c>
      <c r="J75" s="30">
        <v>1130123</v>
      </c>
      <c r="K75" s="30">
        <v>1157982</v>
      </c>
      <c r="L75" s="30">
        <v>1169272</v>
      </c>
      <c r="M75" s="30">
        <v>3457377</v>
      </c>
      <c r="N75" s="30">
        <v>1230893</v>
      </c>
      <c r="O75" s="30">
        <v>1209332</v>
      </c>
      <c r="P75" s="30">
        <v>161565</v>
      </c>
      <c r="Q75" s="30">
        <v>2601790</v>
      </c>
      <c r="R75" s="30">
        <v>187830</v>
      </c>
      <c r="S75" s="30">
        <v>221019</v>
      </c>
      <c r="T75" s="30">
        <v>255617</v>
      </c>
      <c r="U75" s="30">
        <v>664466</v>
      </c>
      <c r="V75" s="30">
        <v>9959305</v>
      </c>
      <c r="W75" s="30">
        <v>9390290</v>
      </c>
      <c r="X75" s="30"/>
      <c r="Y75" s="29"/>
      <c r="Z75" s="31">
        <v>13386101</v>
      </c>
    </row>
    <row r="76" spans="1:26" ht="13.5" hidden="1">
      <c r="A76" s="42" t="s">
        <v>287</v>
      </c>
      <c r="B76" s="32">
        <v>420630910</v>
      </c>
      <c r="C76" s="32"/>
      <c r="D76" s="33">
        <v>403043382</v>
      </c>
      <c r="E76" s="34">
        <v>405272526</v>
      </c>
      <c r="F76" s="34">
        <v>26455814</v>
      </c>
      <c r="G76" s="34">
        <v>27545550</v>
      </c>
      <c r="H76" s="34">
        <v>30470254</v>
      </c>
      <c r="I76" s="34">
        <v>84471618</v>
      </c>
      <c r="J76" s="34">
        <v>33862821</v>
      </c>
      <c r="K76" s="34">
        <v>27825066</v>
      </c>
      <c r="L76" s="34">
        <v>37653129</v>
      </c>
      <c r="M76" s="34">
        <v>99341016</v>
      </c>
      <c r="N76" s="34">
        <v>31153188</v>
      </c>
      <c r="O76" s="34">
        <v>32658764</v>
      </c>
      <c r="P76" s="34">
        <v>22895652</v>
      </c>
      <c r="Q76" s="34">
        <v>86707604</v>
      </c>
      <c r="R76" s="34">
        <v>31652038</v>
      </c>
      <c r="S76" s="34">
        <v>28573569</v>
      </c>
      <c r="T76" s="34">
        <v>29447908</v>
      </c>
      <c r="U76" s="34">
        <v>89673515</v>
      </c>
      <c r="V76" s="34">
        <v>360193753</v>
      </c>
      <c r="W76" s="34">
        <v>405272526</v>
      </c>
      <c r="X76" s="34"/>
      <c r="Y76" s="33"/>
      <c r="Z76" s="35">
        <v>405272526</v>
      </c>
    </row>
    <row r="77" spans="1:26" ht="13.5" hidden="1">
      <c r="A77" s="37" t="s">
        <v>31</v>
      </c>
      <c r="B77" s="19">
        <v>76222142</v>
      </c>
      <c r="C77" s="19"/>
      <c r="D77" s="20">
        <v>71041009</v>
      </c>
      <c r="E77" s="21">
        <v>72712323</v>
      </c>
      <c r="F77" s="21">
        <v>4962175</v>
      </c>
      <c r="G77" s="21">
        <v>5308778</v>
      </c>
      <c r="H77" s="21">
        <v>4954909</v>
      </c>
      <c r="I77" s="21">
        <v>15225862</v>
      </c>
      <c r="J77" s="21">
        <v>5526168</v>
      </c>
      <c r="K77" s="21">
        <v>6804899</v>
      </c>
      <c r="L77" s="21">
        <v>5177334</v>
      </c>
      <c r="M77" s="21">
        <v>17508401</v>
      </c>
      <c r="N77" s="21">
        <v>7258951</v>
      </c>
      <c r="O77" s="21">
        <v>6161210</v>
      </c>
      <c r="P77" s="21">
        <v>5905721</v>
      </c>
      <c r="Q77" s="21">
        <v>19325882</v>
      </c>
      <c r="R77" s="21">
        <v>5876076</v>
      </c>
      <c r="S77" s="21">
        <v>5332648</v>
      </c>
      <c r="T77" s="21">
        <v>6033361</v>
      </c>
      <c r="U77" s="21">
        <v>17242085</v>
      </c>
      <c r="V77" s="21">
        <v>69302230</v>
      </c>
      <c r="W77" s="21">
        <v>72712323</v>
      </c>
      <c r="X77" s="21"/>
      <c r="Y77" s="20"/>
      <c r="Z77" s="23">
        <v>72712323</v>
      </c>
    </row>
    <row r="78" spans="1:26" ht="13.5" hidden="1">
      <c r="A78" s="38" t="s">
        <v>32</v>
      </c>
      <c r="B78" s="19">
        <v>333926611</v>
      </c>
      <c r="C78" s="19"/>
      <c r="D78" s="20">
        <v>324114530</v>
      </c>
      <c r="E78" s="21">
        <v>326351322</v>
      </c>
      <c r="F78" s="21">
        <v>21369486</v>
      </c>
      <c r="G78" s="21">
        <v>22109477</v>
      </c>
      <c r="H78" s="21">
        <v>25399316</v>
      </c>
      <c r="I78" s="21">
        <v>68878279</v>
      </c>
      <c r="J78" s="21">
        <v>28175936</v>
      </c>
      <c r="K78" s="21">
        <v>20865165</v>
      </c>
      <c r="L78" s="21">
        <v>32396520</v>
      </c>
      <c r="M78" s="21">
        <v>81437621</v>
      </c>
      <c r="N78" s="21">
        <v>23804526</v>
      </c>
      <c r="O78" s="21">
        <v>26380889</v>
      </c>
      <c r="P78" s="21">
        <v>16815518</v>
      </c>
      <c r="Q78" s="21">
        <v>67000933</v>
      </c>
      <c r="R78" s="21">
        <v>25656719</v>
      </c>
      <c r="S78" s="21">
        <v>23100857</v>
      </c>
      <c r="T78" s="21">
        <v>23315035</v>
      </c>
      <c r="U78" s="21">
        <v>72072611</v>
      </c>
      <c r="V78" s="21">
        <v>289389444</v>
      </c>
      <c r="W78" s="21">
        <v>326351322</v>
      </c>
      <c r="X78" s="21"/>
      <c r="Y78" s="20"/>
      <c r="Z78" s="23">
        <v>326351322</v>
      </c>
    </row>
    <row r="79" spans="1:26" ht="13.5" hidden="1">
      <c r="A79" s="39" t="s">
        <v>103</v>
      </c>
      <c r="B79" s="19">
        <v>216219039</v>
      </c>
      <c r="C79" s="19"/>
      <c r="D79" s="20">
        <v>203188071</v>
      </c>
      <c r="E79" s="21">
        <v>205424864</v>
      </c>
      <c r="F79" s="21">
        <v>12950455</v>
      </c>
      <c r="G79" s="21">
        <v>14791479</v>
      </c>
      <c r="H79" s="21">
        <v>16054268</v>
      </c>
      <c r="I79" s="21">
        <v>43796202</v>
      </c>
      <c r="J79" s="21">
        <v>21742565</v>
      </c>
      <c r="K79" s="21">
        <v>14623661</v>
      </c>
      <c r="L79" s="21">
        <v>21724804</v>
      </c>
      <c r="M79" s="21">
        <v>58091030</v>
      </c>
      <c r="N79" s="21">
        <v>12837311</v>
      </c>
      <c r="O79" s="21">
        <v>15159914</v>
      </c>
      <c r="P79" s="21">
        <v>10224477</v>
      </c>
      <c r="Q79" s="21">
        <v>38221702</v>
      </c>
      <c r="R79" s="21">
        <v>17981538</v>
      </c>
      <c r="S79" s="21">
        <v>14959105</v>
      </c>
      <c r="T79" s="21">
        <v>14699962</v>
      </c>
      <c r="U79" s="21">
        <v>47640605</v>
      </c>
      <c r="V79" s="21">
        <v>187749539</v>
      </c>
      <c r="W79" s="21">
        <v>205424864</v>
      </c>
      <c r="X79" s="21"/>
      <c r="Y79" s="20"/>
      <c r="Z79" s="23">
        <v>205424864</v>
      </c>
    </row>
    <row r="80" spans="1:26" ht="13.5" hidden="1">
      <c r="A80" s="39" t="s">
        <v>104</v>
      </c>
      <c r="B80" s="19">
        <v>70208747</v>
      </c>
      <c r="C80" s="19"/>
      <c r="D80" s="20">
        <v>79430955</v>
      </c>
      <c r="E80" s="21">
        <v>79430954</v>
      </c>
      <c r="F80" s="21">
        <v>4937654</v>
      </c>
      <c r="G80" s="21">
        <v>3804537</v>
      </c>
      <c r="H80" s="21">
        <v>3876209</v>
      </c>
      <c r="I80" s="21">
        <v>12618400</v>
      </c>
      <c r="J80" s="21">
        <v>4134147</v>
      </c>
      <c r="K80" s="21">
        <v>4004728</v>
      </c>
      <c r="L80" s="21">
        <v>5285397</v>
      </c>
      <c r="M80" s="21">
        <v>13424272</v>
      </c>
      <c r="N80" s="21">
        <v>4063945</v>
      </c>
      <c r="O80" s="21">
        <v>4352992</v>
      </c>
      <c r="P80" s="21">
        <v>3943073</v>
      </c>
      <c r="Q80" s="21">
        <v>12360010</v>
      </c>
      <c r="R80" s="21">
        <v>3701210</v>
      </c>
      <c r="S80" s="21">
        <v>3141444</v>
      </c>
      <c r="T80" s="21">
        <v>4407075</v>
      </c>
      <c r="U80" s="21">
        <v>11249729</v>
      </c>
      <c r="V80" s="21">
        <v>49652411</v>
      </c>
      <c r="W80" s="21">
        <v>79430954</v>
      </c>
      <c r="X80" s="21"/>
      <c r="Y80" s="20"/>
      <c r="Z80" s="23">
        <v>79430954</v>
      </c>
    </row>
    <row r="81" spans="1:26" ht="13.5" hidden="1">
      <c r="A81" s="39" t="s">
        <v>105</v>
      </c>
      <c r="B81" s="19">
        <v>20711417</v>
      </c>
      <c r="C81" s="19"/>
      <c r="D81" s="20">
        <v>18261257</v>
      </c>
      <c r="E81" s="21">
        <v>18261255</v>
      </c>
      <c r="F81" s="21">
        <v>923598</v>
      </c>
      <c r="G81" s="21">
        <v>1101365</v>
      </c>
      <c r="H81" s="21">
        <v>1027252</v>
      </c>
      <c r="I81" s="21">
        <v>3052215</v>
      </c>
      <c r="J81" s="21">
        <v>1083408</v>
      </c>
      <c r="K81" s="21">
        <v>1076551</v>
      </c>
      <c r="L81" s="21">
        <v>997487</v>
      </c>
      <c r="M81" s="21">
        <v>3157446</v>
      </c>
      <c r="N81" s="21">
        <v>991639</v>
      </c>
      <c r="O81" s="21">
        <v>1120812</v>
      </c>
      <c r="P81" s="21">
        <v>1027491</v>
      </c>
      <c r="Q81" s="21">
        <v>3139942</v>
      </c>
      <c r="R81" s="21">
        <v>1001956</v>
      </c>
      <c r="S81" s="21">
        <v>1091407</v>
      </c>
      <c r="T81" s="21">
        <v>1024590</v>
      </c>
      <c r="U81" s="21">
        <v>3117953</v>
      </c>
      <c r="V81" s="21">
        <v>12467556</v>
      </c>
      <c r="W81" s="21">
        <v>18261255</v>
      </c>
      <c r="X81" s="21"/>
      <c r="Y81" s="20"/>
      <c r="Z81" s="23">
        <v>18261255</v>
      </c>
    </row>
    <row r="82" spans="1:26" ht="13.5" hidden="1">
      <c r="A82" s="39" t="s">
        <v>106</v>
      </c>
      <c r="B82" s="19">
        <v>25637325</v>
      </c>
      <c r="C82" s="19"/>
      <c r="D82" s="20">
        <v>23234247</v>
      </c>
      <c r="E82" s="21">
        <v>23234247</v>
      </c>
      <c r="F82" s="21">
        <v>951827</v>
      </c>
      <c r="G82" s="21">
        <v>1003913</v>
      </c>
      <c r="H82" s="21">
        <v>1021962</v>
      </c>
      <c r="I82" s="21">
        <v>2977702</v>
      </c>
      <c r="J82" s="21">
        <v>1010664</v>
      </c>
      <c r="K82" s="21">
        <v>983684</v>
      </c>
      <c r="L82" s="21">
        <v>971763</v>
      </c>
      <c r="M82" s="21">
        <v>2966111</v>
      </c>
      <c r="N82" s="21">
        <v>979646</v>
      </c>
      <c r="O82" s="21">
        <v>1034401</v>
      </c>
      <c r="P82" s="21">
        <v>905885</v>
      </c>
      <c r="Q82" s="21">
        <v>2919932</v>
      </c>
      <c r="R82" s="21">
        <v>917904</v>
      </c>
      <c r="S82" s="21">
        <v>1025773</v>
      </c>
      <c r="T82" s="21">
        <v>925645</v>
      </c>
      <c r="U82" s="21">
        <v>2869322</v>
      </c>
      <c r="V82" s="21">
        <v>11733067</v>
      </c>
      <c r="W82" s="21">
        <v>23234247</v>
      </c>
      <c r="X82" s="21"/>
      <c r="Y82" s="20"/>
      <c r="Z82" s="23">
        <v>23234247</v>
      </c>
    </row>
    <row r="83" spans="1:26" ht="13.5" hidden="1">
      <c r="A83" s="39" t="s">
        <v>107</v>
      </c>
      <c r="B83" s="19">
        <v>1150083</v>
      </c>
      <c r="C83" s="19"/>
      <c r="D83" s="20"/>
      <c r="E83" s="21">
        <v>2</v>
      </c>
      <c r="F83" s="21">
        <v>1605952</v>
      </c>
      <c r="G83" s="21">
        <v>1408183</v>
      </c>
      <c r="H83" s="21">
        <v>3419625</v>
      </c>
      <c r="I83" s="21">
        <v>6433760</v>
      </c>
      <c r="J83" s="21">
        <v>205152</v>
      </c>
      <c r="K83" s="21">
        <v>176541</v>
      </c>
      <c r="L83" s="21">
        <v>3417069</v>
      </c>
      <c r="M83" s="21">
        <v>3798762</v>
      </c>
      <c r="N83" s="21">
        <v>4931985</v>
      </c>
      <c r="O83" s="21">
        <v>4712770</v>
      </c>
      <c r="P83" s="21">
        <v>714592</v>
      </c>
      <c r="Q83" s="21">
        <v>10359347</v>
      </c>
      <c r="R83" s="21">
        <v>2054111</v>
      </c>
      <c r="S83" s="21">
        <v>2883128</v>
      </c>
      <c r="T83" s="21">
        <v>2257763</v>
      </c>
      <c r="U83" s="21">
        <v>7195002</v>
      </c>
      <c r="V83" s="21">
        <v>27786871</v>
      </c>
      <c r="W83" s="21">
        <v>2</v>
      </c>
      <c r="X83" s="21"/>
      <c r="Y83" s="20"/>
      <c r="Z83" s="23">
        <v>2</v>
      </c>
    </row>
    <row r="84" spans="1:26" ht="13.5" hidden="1">
      <c r="A84" s="40" t="s">
        <v>110</v>
      </c>
      <c r="B84" s="28">
        <v>10482157</v>
      </c>
      <c r="C84" s="28"/>
      <c r="D84" s="29">
        <v>7887843</v>
      </c>
      <c r="E84" s="30">
        <v>6208881</v>
      </c>
      <c r="F84" s="30">
        <v>124153</v>
      </c>
      <c r="G84" s="30">
        <v>127295</v>
      </c>
      <c r="H84" s="30">
        <v>116029</v>
      </c>
      <c r="I84" s="30">
        <v>367477</v>
      </c>
      <c r="J84" s="30">
        <v>160717</v>
      </c>
      <c r="K84" s="30">
        <v>155002</v>
      </c>
      <c r="L84" s="30">
        <v>79275</v>
      </c>
      <c r="M84" s="30">
        <v>394994</v>
      </c>
      <c r="N84" s="30">
        <v>89711</v>
      </c>
      <c r="O84" s="30">
        <v>116665</v>
      </c>
      <c r="P84" s="30">
        <v>174413</v>
      </c>
      <c r="Q84" s="30">
        <v>380789</v>
      </c>
      <c r="R84" s="30">
        <v>119243</v>
      </c>
      <c r="S84" s="30">
        <v>140064</v>
      </c>
      <c r="T84" s="30">
        <v>99512</v>
      </c>
      <c r="U84" s="30">
        <v>358819</v>
      </c>
      <c r="V84" s="30">
        <v>1502079</v>
      </c>
      <c r="W84" s="30">
        <v>6208881</v>
      </c>
      <c r="X84" s="30"/>
      <c r="Y84" s="29"/>
      <c r="Z84" s="31">
        <v>6208881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18525000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4575000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>
        <v>4575000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9900000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>
        <v>8900000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>
        <v>1000000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2000000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>
        <v>2000000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2000000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>
        <v>2000000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>
        <v>50000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340000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50000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290000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7083856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>
        <v>3777613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940000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>
        <v>297243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>
        <v>569000</v>
      </c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>
        <v>1500000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25948856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169776027</v>
      </c>
      <c r="D5" s="153">
        <f>SUM(D6:D8)</f>
        <v>0</v>
      </c>
      <c r="E5" s="154">
        <f t="shared" si="0"/>
        <v>175391513</v>
      </c>
      <c r="F5" s="100">
        <f t="shared" si="0"/>
        <v>185317607</v>
      </c>
      <c r="G5" s="100">
        <f t="shared" si="0"/>
        <v>8291557</v>
      </c>
      <c r="H5" s="100">
        <f t="shared" si="0"/>
        <v>8975459</v>
      </c>
      <c r="I5" s="100">
        <f t="shared" si="0"/>
        <v>34156134</v>
      </c>
      <c r="J5" s="100">
        <f t="shared" si="0"/>
        <v>51423150</v>
      </c>
      <c r="K5" s="100">
        <f t="shared" si="0"/>
        <v>9087328</v>
      </c>
      <c r="L5" s="100">
        <f t="shared" si="0"/>
        <v>17171230</v>
      </c>
      <c r="M5" s="100">
        <f t="shared" si="0"/>
        <v>15302367</v>
      </c>
      <c r="N5" s="100">
        <f t="shared" si="0"/>
        <v>41560925</v>
      </c>
      <c r="O5" s="100">
        <f t="shared" si="0"/>
        <v>15298915</v>
      </c>
      <c r="P5" s="100">
        <f t="shared" si="0"/>
        <v>15220261</v>
      </c>
      <c r="Q5" s="100">
        <f t="shared" si="0"/>
        <v>16161528</v>
      </c>
      <c r="R5" s="100">
        <f t="shared" si="0"/>
        <v>46680704</v>
      </c>
      <c r="S5" s="100">
        <f t="shared" si="0"/>
        <v>13917368</v>
      </c>
      <c r="T5" s="100">
        <f t="shared" si="0"/>
        <v>20032133</v>
      </c>
      <c r="U5" s="100">
        <f t="shared" si="0"/>
        <v>13702159</v>
      </c>
      <c r="V5" s="100">
        <f t="shared" si="0"/>
        <v>47651660</v>
      </c>
      <c r="W5" s="100">
        <f t="shared" si="0"/>
        <v>187316439</v>
      </c>
      <c r="X5" s="100">
        <f t="shared" si="0"/>
        <v>175391513</v>
      </c>
      <c r="Y5" s="100">
        <f t="shared" si="0"/>
        <v>11924926</v>
      </c>
      <c r="Z5" s="137">
        <f>+IF(X5&lt;&gt;0,+(Y5/X5)*100,0)</f>
        <v>6.799032516470738</v>
      </c>
      <c r="AA5" s="153">
        <f>SUM(AA6:AA8)</f>
        <v>185317607</v>
      </c>
    </row>
    <row r="6" spans="1:27" ht="13.5">
      <c r="A6" s="138" t="s">
        <v>75</v>
      </c>
      <c r="B6" s="136"/>
      <c r="C6" s="155">
        <v>4700501</v>
      </c>
      <c r="D6" s="155"/>
      <c r="E6" s="156">
        <v>4559187</v>
      </c>
      <c r="F6" s="60">
        <v>5041664</v>
      </c>
      <c r="G6" s="60">
        <v>100326</v>
      </c>
      <c r="H6" s="60">
        <v>122172</v>
      </c>
      <c r="I6" s="60">
        <v>798304</v>
      </c>
      <c r="J6" s="60">
        <v>1020802</v>
      </c>
      <c r="K6" s="60">
        <v>461126</v>
      </c>
      <c r="L6" s="60">
        <v>505651</v>
      </c>
      <c r="M6" s="60">
        <v>469388</v>
      </c>
      <c r="N6" s="60">
        <v>1436165</v>
      </c>
      <c r="O6" s="60">
        <v>485342</v>
      </c>
      <c r="P6" s="60">
        <v>429726</v>
      </c>
      <c r="Q6" s="60">
        <v>393470</v>
      </c>
      <c r="R6" s="60">
        <v>1308538</v>
      </c>
      <c r="S6" s="60">
        <v>258472</v>
      </c>
      <c r="T6" s="60">
        <v>513343</v>
      </c>
      <c r="U6" s="60">
        <v>283324</v>
      </c>
      <c r="V6" s="60">
        <v>1055139</v>
      </c>
      <c r="W6" s="60">
        <v>4820644</v>
      </c>
      <c r="X6" s="60">
        <v>4559187</v>
      </c>
      <c r="Y6" s="60">
        <v>261457</v>
      </c>
      <c r="Z6" s="140">
        <v>5.73</v>
      </c>
      <c r="AA6" s="155">
        <v>5041664</v>
      </c>
    </row>
    <row r="7" spans="1:27" ht="13.5">
      <c r="A7" s="138" t="s">
        <v>76</v>
      </c>
      <c r="B7" s="136"/>
      <c r="C7" s="157">
        <v>157912660</v>
      </c>
      <c r="D7" s="157"/>
      <c r="E7" s="158">
        <v>169601744</v>
      </c>
      <c r="F7" s="159">
        <v>177371340</v>
      </c>
      <c r="G7" s="159">
        <v>7911834</v>
      </c>
      <c r="H7" s="159">
        <v>7869788</v>
      </c>
      <c r="I7" s="159">
        <v>33148809</v>
      </c>
      <c r="J7" s="159">
        <v>48930431</v>
      </c>
      <c r="K7" s="159">
        <v>8638093</v>
      </c>
      <c r="L7" s="159">
        <v>16421144</v>
      </c>
      <c r="M7" s="159">
        <v>14765350</v>
      </c>
      <c r="N7" s="159">
        <v>39824587</v>
      </c>
      <c r="O7" s="159">
        <v>14754743</v>
      </c>
      <c r="P7" s="159">
        <v>14561923</v>
      </c>
      <c r="Q7" s="159">
        <v>14381828</v>
      </c>
      <c r="R7" s="159">
        <v>43698494</v>
      </c>
      <c r="S7" s="159">
        <v>13562202</v>
      </c>
      <c r="T7" s="159">
        <v>17577089</v>
      </c>
      <c r="U7" s="159">
        <v>12960162</v>
      </c>
      <c r="V7" s="159">
        <v>44099453</v>
      </c>
      <c r="W7" s="159">
        <v>176552965</v>
      </c>
      <c r="X7" s="159">
        <v>169601744</v>
      </c>
      <c r="Y7" s="159">
        <v>6951221</v>
      </c>
      <c r="Z7" s="141">
        <v>4.1</v>
      </c>
      <c r="AA7" s="157">
        <v>177371340</v>
      </c>
    </row>
    <row r="8" spans="1:27" ht="13.5">
      <c r="A8" s="138" t="s">
        <v>77</v>
      </c>
      <c r="B8" s="136"/>
      <c r="C8" s="155">
        <v>7162866</v>
      </c>
      <c r="D8" s="155"/>
      <c r="E8" s="156">
        <v>1230582</v>
      </c>
      <c r="F8" s="60">
        <v>2904603</v>
      </c>
      <c r="G8" s="60">
        <v>279397</v>
      </c>
      <c r="H8" s="60">
        <v>983499</v>
      </c>
      <c r="I8" s="60">
        <v>209021</v>
      </c>
      <c r="J8" s="60">
        <v>1471917</v>
      </c>
      <c r="K8" s="60">
        <v>-11891</v>
      </c>
      <c r="L8" s="60">
        <v>244435</v>
      </c>
      <c r="M8" s="60">
        <v>67629</v>
      </c>
      <c r="N8" s="60">
        <v>300173</v>
      </c>
      <c r="O8" s="60">
        <v>58830</v>
      </c>
      <c r="P8" s="60">
        <v>228612</v>
      </c>
      <c r="Q8" s="60">
        <v>1386230</v>
      </c>
      <c r="R8" s="60">
        <v>1673672</v>
      </c>
      <c r="S8" s="60">
        <v>96694</v>
      </c>
      <c r="T8" s="60">
        <v>1941701</v>
      </c>
      <c r="U8" s="60">
        <v>458673</v>
      </c>
      <c r="V8" s="60">
        <v>2497068</v>
      </c>
      <c r="W8" s="60">
        <v>5942830</v>
      </c>
      <c r="X8" s="60">
        <v>1230582</v>
      </c>
      <c r="Y8" s="60">
        <v>4712248</v>
      </c>
      <c r="Z8" s="140">
        <v>382.93</v>
      </c>
      <c r="AA8" s="155">
        <v>2904603</v>
      </c>
    </row>
    <row r="9" spans="1:27" ht="13.5">
      <c r="A9" s="135" t="s">
        <v>78</v>
      </c>
      <c r="B9" s="136"/>
      <c r="C9" s="153">
        <f aca="true" t="shared" si="1" ref="C9:Y9">SUM(C10:C14)</f>
        <v>44729158</v>
      </c>
      <c r="D9" s="153">
        <f>SUM(D10:D14)</f>
        <v>0</v>
      </c>
      <c r="E9" s="154">
        <f t="shared" si="1"/>
        <v>22153128</v>
      </c>
      <c r="F9" s="100">
        <f t="shared" si="1"/>
        <v>25679443</v>
      </c>
      <c r="G9" s="100">
        <f t="shared" si="1"/>
        <v>187759</v>
      </c>
      <c r="H9" s="100">
        <f t="shared" si="1"/>
        <v>140130</v>
      </c>
      <c r="I9" s="100">
        <f t="shared" si="1"/>
        <v>3049085</v>
      </c>
      <c r="J9" s="100">
        <f t="shared" si="1"/>
        <v>3376974</v>
      </c>
      <c r="K9" s="100">
        <f t="shared" si="1"/>
        <v>495734</v>
      </c>
      <c r="L9" s="100">
        <f t="shared" si="1"/>
        <v>2043417</v>
      </c>
      <c r="M9" s="100">
        <f t="shared" si="1"/>
        <v>1077763</v>
      </c>
      <c r="N9" s="100">
        <f t="shared" si="1"/>
        <v>3616914</v>
      </c>
      <c r="O9" s="100">
        <f t="shared" si="1"/>
        <v>832501</v>
      </c>
      <c r="P9" s="100">
        <f t="shared" si="1"/>
        <v>97094</v>
      </c>
      <c r="Q9" s="100">
        <f t="shared" si="1"/>
        <v>491127</v>
      </c>
      <c r="R9" s="100">
        <f t="shared" si="1"/>
        <v>1420722</v>
      </c>
      <c r="S9" s="100">
        <f t="shared" si="1"/>
        <v>2626064</v>
      </c>
      <c r="T9" s="100">
        <f t="shared" si="1"/>
        <v>907552</v>
      </c>
      <c r="U9" s="100">
        <f t="shared" si="1"/>
        <v>3744054</v>
      </c>
      <c r="V9" s="100">
        <f t="shared" si="1"/>
        <v>7277670</v>
      </c>
      <c r="W9" s="100">
        <f t="shared" si="1"/>
        <v>15692280</v>
      </c>
      <c r="X9" s="100">
        <f t="shared" si="1"/>
        <v>22153128</v>
      </c>
      <c r="Y9" s="100">
        <f t="shared" si="1"/>
        <v>-6460848</v>
      </c>
      <c r="Z9" s="137">
        <f>+IF(X9&lt;&gt;0,+(Y9/X9)*100,0)</f>
        <v>-29.164495415726392</v>
      </c>
      <c r="AA9" s="153">
        <f>SUM(AA10:AA14)</f>
        <v>25679443</v>
      </c>
    </row>
    <row r="10" spans="1:27" ht="13.5">
      <c r="A10" s="138" t="s">
        <v>79</v>
      </c>
      <c r="B10" s="136"/>
      <c r="C10" s="155">
        <v>7906252</v>
      </c>
      <c r="D10" s="155"/>
      <c r="E10" s="156">
        <v>8691858</v>
      </c>
      <c r="F10" s="60">
        <v>8655812</v>
      </c>
      <c r="G10" s="60">
        <v>111251</v>
      </c>
      <c r="H10" s="60">
        <v>78034</v>
      </c>
      <c r="I10" s="60">
        <v>601608</v>
      </c>
      <c r="J10" s="60">
        <v>790893</v>
      </c>
      <c r="K10" s="60">
        <v>352468</v>
      </c>
      <c r="L10" s="60">
        <v>480616</v>
      </c>
      <c r="M10" s="60">
        <v>375690</v>
      </c>
      <c r="N10" s="60">
        <v>1208774</v>
      </c>
      <c r="O10" s="60">
        <v>422691</v>
      </c>
      <c r="P10" s="60">
        <v>515505</v>
      </c>
      <c r="Q10" s="60">
        <v>118056</v>
      </c>
      <c r="R10" s="60">
        <v>1056252</v>
      </c>
      <c r="S10" s="60">
        <v>1377805</v>
      </c>
      <c r="T10" s="60">
        <v>465971</v>
      </c>
      <c r="U10" s="60">
        <v>178865</v>
      </c>
      <c r="V10" s="60">
        <v>2022641</v>
      </c>
      <c r="W10" s="60">
        <v>5078560</v>
      </c>
      <c r="X10" s="60">
        <v>8691858</v>
      </c>
      <c r="Y10" s="60">
        <v>-3613298</v>
      </c>
      <c r="Z10" s="140">
        <v>-41.57</v>
      </c>
      <c r="AA10" s="155">
        <v>8655812</v>
      </c>
    </row>
    <row r="11" spans="1:27" ht="13.5">
      <c r="A11" s="138" t="s">
        <v>80</v>
      </c>
      <c r="B11" s="136"/>
      <c r="C11" s="155">
        <v>369603</v>
      </c>
      <c r="D11" s="155"/>
      <c r="E11" s="156">
        <v>144481</v>
      </c>
      <c r="F11" s="60">
        <v>928857</v>
      </c>
      <c r="G11" s="60">
        <v>-5056</v>
      </c>
      <c r="H11" s="60">
        <v>-5793</v>
      </c>
      <c r="I11" s="60">
        <v>314712</v>
      </c>
      <c r="J11" s="60">
        <v>303863</v>
      </c>
      <c r="K11" s="60">
        <v>1352</v>
      </c>
      <c r="L11" s="60">
        <v>22526</v>
      </c>
      <c r="M11" s="60">
        <v>3810</v>
      </c>
      <c r="N11" s="60">
        <v>27688</v>
      </c>
      <c r="O11" s="60">
        <v>50527</v>
      </c>
      <c r="P11" s="60">
        <v>20756</v>
      </c>
      <c r="Q11" s="60">
        <v>41194</v>
      </c>
      <c r="R11" s="60">
        <v>112477</v>
      </c>
      <c r="S11" s="60">
        <v>2309</v>
      </c>
      <c r="T11" s="60">
        <v>135787</v>
      </c>
      <c r="U11" s="60">
        <v>10416</v>
      </c>
      <c r="V11" s="60">
        <v>148512</v>
      </c>
      <c r="W11" s="60">
        <v>592540</v>
      </c>
      <c r="X11" s="60">
        <v>144481</v>
      </c>
      <c r="Y11" s="60">
        <v>448059</v>
      </c>
      <c r="Z11" s="140">
        <v>310.12</v>
      </c>
      <c r="AA11" s="155">
        <v>928857</v>
      </c>
    </row>
    <row r="12" spans="1:27" ht="13.5">
      <c r="A12" s="138" t="s">
        <v>81</v>
      </c>
      <c r="B12" s="136"/>
      <c r="C12" s="155">
        <v>30417621</v>
      </c>
      <c r="D12" s="155"/>
      <c r="E12" s="156">
        <v>5131606</v>
      </c>
      <c r="F12" s="60">
        <v>5831365</v>
      </c>
      <c r="G12" s="60">
        <v>28022</v>
      </c>
      <c r="H12" s="60">
        <v>6912</v>
      </c>
      <c r="I12" s="60">
        <v>2013279</v>
      </c>
      <c r="J12" s="60">
        <v>2048213</v>
      </c>
      <c r="K12" s="60">
        <v>2401</v>
      </c>
      <c r="L12" s="60">
        <v>52388</v>
      </c>
      <c r="M12" s="60">
        <v>18415</v>
      </c>
      <c r="N12" s="60">
        <v>73204</v>
      </c>
      <c r="O12" s="60">
        <v>24958</v>
      </c>
      <c r="P12" s="60">
        <v>-1347405</v>
      </c>
      <c r="Q12" s="60">
        <v>9120</v>
      </c>
      <c r="R12" s="60">
        <v>-1313327</v>
      </c>
      <c r="S12" s="60">
        <v>995109</v>
      </c>
      <c r="T12" s="60">
        <v>32707</v>
      </c>
      <c r="U12" s="60">
        <v>2500739</v>
      </c>
      <c r="V12" s="60">
        <v>3528555</v>
      </c>
      <c r="W12" s="60">
        <v>4336645</v>
      </c>
      <c r="X12" s="60">
        <v>5131606</v>
      </c>
      <c r="Y12" s="60">
        <v>-794961</v>
      </c>
      <c r="Z12" s="140">
        <v>-15.49</v>
      </c>
      <c r="AA12" s="155">
        <v>5831365</v>
      </c>
    </row>
    <row r="13" spans="1:27" ht="13.5">
      <c r="A13" s="138" t="s">
        <v>82</v>
      </c>
      <c r="B13" s="136"/>
      <c r="C13" s="155">
        <v>658556</v>
      </c>
      <c r="D13" s="155"/>
      <c r="E13" s="156">
        <v>1549113</v>
      </c>
      <c r="F13" s="60">
        <v>3583621</v>
      </c>
      <c r="G13" s="60">
        <v>53542</v>
      </c>
      <c r="H13" s="60">
        <v>60977</v>
      </c>
      <c r="I13" s="60">
        <v>119486</v>
      </c>
      <c r="J13" s="60">
        <v>234005</v>
      </c>
      <c r="K13" s="60">
        <v>1586</v>
      </c>
      <c r="L13" s="60">
        <v>60635</v>
      </c>
      <c r="M13" s="60">
        <v>57093</v>
      </c>
      <c r="N13" s="60">
        <v>119314</v>
      </c>
      <c r="O13" s="60">
        <v>59419</v>
      </c>
      <c r="P13" s="60">
        <v>74466</v>
      </c>
      <c r="Q13" s="60">
        <v>81208</v>
      </c>
      <c r="R13" s="60">
        <v>215093</v>
      </c>
      <c r="S13" s="60">
        <v>113388</v>
      </c>
      <c r="T13" s="60">
        <v>135634</v>
      </c>
      <c r="U13" s="60">
        <v>138909</v>
      </c>
      <c r="V13" s="60">
        <v>387931</v>
      </c>
      <c r="W13" s="60">
        <v>956343</v>
      </c>
      <c r="X13" s="60">
        <v>1549113</v>
      </c>
      <c r="Y13" s="60">
        <v>-592770</v>
      </c>
      <c r="Z13" s="140">
        <v>-38.27</v>
      </c>
      <c r="AA13" s="155">
        <v>3583621</v>
      </c>
    </row>
    <row r="14" spans="1:27" ht="13.5">
      <c r="A14" s="138" t="s">
        <v>83</v>
      </c>
      <c r="B14" s="136"/>
      <c r="C14" s="157">
        <v>5377126</v>
      </c>
      <c r="D14" s="157"/>
      <c r="E14" s="158">
        <v>6636070</v>
      </c>
      <c r="F14" s="159">
        <v>6679788</v>
      </c>
      <c r="G14" s="159"/>
      <c r="H14" s="159"/>
      <c r="I14" s="159"/>
      <c r="J14" s="159"/>
      <c r="K14" s="159">
        <v>137927</v>
      </c>
      <c r="L14" s="159">
        <v>1427252</v>
      </c>
      <c r="M14" s="159">
        <v>622755</v>
      </c>
      <c r="N14" s="159">
        <v>2187934</v>
      </c>
      <c r="O14" s="159">
        <v>274906</v>
      </c>
      <c r="P14" s="159">
        <v>833772</v>
      </c>
      <c r="Q14" s="159">
        <v>241549</v>
      </c>
      <c r="R14" s="159">
        <v>1350227</v>
      </c>
      <c r="S14" s="159">
        <v>137453</v>
      </c>
      <c r="T14" s="159">
        <v>137453</v>
      </c>
      <c r="U14" s="159">
        <v>915125</v>
      </c>
      <c r="V14" s="159">
        <v>1190031</v>
      </c>
      <c r="W14" s="159">
        <v>4728192</v>
      </c>
      <c r="X14" s="159">
        <v>6636070</v>
      </c>
      <c r="Y14" s="159">
        <v>-1907878</v>
      </c>
      <c r="Z14" s="141">
        <v>-28.75</v>
      </c>
      <c r="AA14" s="157">
        <v>6679788</v>
      </c>
    </row>
    <row r="15" spans="1:27" ht="13.5">
      <c r="A15" s="135" t="s">
        <v>84</v>
      </c>
      <c r="B15" s="142"/>
      <c r="C15" s="153">
        <f aca="true" t="shared" si="2" ref="C15:Y15">SUM(C16:C18)</f>
        <v>39871749</v>
      </c>
      <c r="D15" s="153">
        <f>SUM(D16:D18)</f>
        <v>0</v>
      </c>
      <c r="E15" s="154">
        <f t="shared" si="2"/>
        <v>29034021</v>
      </c>
      <c r="F15" s="100">
        <f t="shared" si="2"/>
        <v>4840846</v>
      </c>
      <c r="G15" s="100">
        <f t="shared" si="2"/>
        <v>95201</v>
      </c>
      <c r="H15" s="100">
        <f t="shared" si="2"/>
        <v>165508</v>
      </c>
      <c r="I15" s="100">
        <f t="shared" si="2"/>
        <v>143134</v>
      </c>
      <c r="J15" s="100">
        <f t="shared" si="2"/>
        <v>403843</v>
      </c>
      <c r="K15" s="100">
        <f t="shared" si="2"/>
        <v>61654</v>
      </c>
      <c r="L15" s="100">
        <f t="shared" si="2"/>
        <v>99516</v>
      </c>
      <c r="M15" s="100">
        <f t="shared" si="2"/>
        <v>2016056</v>
      </c>
      <c r="N15" s="100">
        <f t="shared" si="2"/>
        <v>2177226</v>
      </c>
      <c r="O15" s="100">
        <f t="shared" si="2"/>
        <v>1794476</v>
      </c>
      <c r="P15" s="100">
        <f t="shared" si="2"/>
        <v>2532188</v>
      </c>
      <c r="Q15" s="100">
        <f t="shared" si="2"/>
        <v>1896932</v>
      </c>
      <c r="R15" s="100">
        <f t="shared" si="2"/>
        <v>6223596</v>
      </c>
      <c r="S15" s="100">
        <f t="shared" si="2"/>
        <v>1881604</v>
      </c>
      <c r="T15" s="100">
        <f t="shared" si="2"/>
        <v>3831849</v>
      </c>
      <c r="U15" s="100">
        <f t="shared" si="2"/>
        <v>14052312</v>
      </c>
      <c r="V15" s="100">
        <f t="shared" si="2"/>
        <v>19765765</v>
      </c>
      <c r="W15" s="100">
        <f t="shared" si="2"/>
        <v>28570430</v>
      </c>
      <c r="X15" s="100">
        <f t="shared" si="2"/>
        <v>29034021</v>
      </c>
      <c r="Y15" s="100">
        <f t="shared" si="2"/>
        <v>-463591</v>
      </c>
      <c r="Z15" s="137">
        <f>+IF(X15&lt;&gt;0,+(Y15/X15)*100,0)</f>
        <v>-1.5967164864969958</v>
      </c>
      <c r="AA15" s="153">
        <f>SUM(AA16:AA18)</f>
        <v>4840846</v>
      </c>
    </row>
    <row r="16" spans="1:27" ht="13.5">
      <c r="A16" s="138" t="s">
        <v>85</v>
      </c>
      <c r="B16" s="136"/>
      <c r="C16" s="155">
        <v>2912216</v>
      </c>
      <c r="D16" s="155"/>
      <c r="E16" s="156">
        <v>3088821</v>
      </c>
      <c r="F16" s="60">
        <v>1035119</v>
      </c>
      <c r="G16" s="60">
        <v>98224</v>
      </c>
      <c r="H16" s="60">
        <v>168877</v>
      </c>
      <c r="I16" s="60">
        <v>101553</v>
      </c>
      <c r="J16" s="60">
        <v>368654</v>
      </c>
      <c r="K16" s="60">
        <v>42262</v>
      </c>
      <c r="L16" s="60">
        <v>60444</v>
      </c>
      <c r="M16" s="60">
        <v>1997205</v>
      </c>
      <c r="N16" s="60">
        <v>2099911</v>
      </c>
      <c r="O16" s="60">
        <v>94111</v>
      </c>
      <c r="P16" s="60">
        <v>392467</v>
      </c>
      <c r="Q16" s="60">
        <v>89568</v>
      </c>
      <c r="R16" s="60">
        <v>576146</v>
      </c>
      <c r="S16" s="60">
        <v>32411</v>
      </c>
      <c r="T16" s="60">
        <v>271922</v>
      </c>
      <c r="U16" s="60">
        <v>69433</v>
      </c>
      <c r="V16" s="60">
        <v>373766</v>
      </c>
      <c r="W16" s="60">
        <v>3418477</v>
      </c>
      <c r="X16" s="60">
        <v>3088821</v>
      </c>
      <c r="Y16" s="60">
        <v>329656</v>
      </c>
      <c r="Z16" s="140">
        <v>10.67</v>
      </c>
      <c r="AA16" s="155">
        <v>1035119</v>
      </c>
    </row>
    <row r="17" spans="1:27" ht="13.5">
      <c r="A17" s="138" t="s">
        <v>86</v>
      </c>
      <c r="B17" s="136"/>
      <c r="C17" s="155">
        <v>36881904</v>
      </c>
      <c r="D17" s="155"/>
      <c r="E17" s="156">
        <v>25839800</v>
      </c>
      <c r="F17" s="60">
        <v>3697112</v>
      </c>
      <c r="G17" s="60"/>
      <c r="H17" s="60"/>
      <c r="I17" s="60">
        <v>28280</v>
      </c>
      <c r="J17" s="60">
        <v>28280</v>
      </c>
      <c r="K17" s="60">
        <v>16104</v>
      </c>
      <c r="L17" s="60">
        <v>15290</v>
      </c>
      <c r="M17" s="60">
        <v>15355</v>
      </c>
      <c r="N17" s="60">
        <v>46749</v>
      </c>
      <c r="O17" s="60">
        <v>1688849</v>
      </c>
      <c r="P17" s="60">
        <v>2120895</v>
      </c>
      <c r="Q17" s="60">
        <v>1805575</v>
      </c>
      <c r="R17" s="60">
        <v>5615319</v>
      </c>
      <c r="S17" s="60">
        <v>1844850</v>
      </c>
      <c r="T17" s="60">
        <v>3555654</v>
      </c>
      <c r="U17" s="60">
        <v>13957792</v>
      </c>
      <c r="V17" s="60">
        <v>19358296</v>
      </c>
      <c r="W17" s="60">
        <v>25048644</v>
      </c>
      <c r="X17" s="60">
        <v>25839800</v>
      </c>
      <c r="Y17" s="60">
        <v>-791156</v>
      </c>
      <c r="Z17" s="140">
        <v>-3.06</v>
      </c>
      <c r="AA17" s="155">
        <v>3697112</v>
      </c>
    </row>
    <row r="18" spans="1:27" ht="13.5">
      <c r="A18" s="138" t="s">
        <v>87</v>
      </c>
      <c r="B18" s="136"/>
      <c r="C18" s="155">
        <v>77629</v>
      </c>
      <c r="D18" s="155"/>
      <c r="E18" s="156">
        <v>105400</v>
      </c>
      <c r="F18" s="60">
        <v>108615</v>
      </c>
      <c r="G18" s="60">
        <v>-3023</v>
      </c>
      <c r="H18" s="60">
        <v>-3369</v>
      </c>
      <c r="I18" s="60">
        <v>13301</v>
      </c>
      <c r="J18" s="60">
        <v>6909</v>
      </c>
      <c r="K18" s="60">
        <v>3288</v>
      </c>
      <c r="L18" s="60">
        <v>23782</v>
      </c>
      <c r="M18" s="60">
        <v>3496</v>
      </c>
      <c r="N18" s="60">
        <v>30566</v>
      </c>
      <c r="O18" s="60">
        <v>11516</v>
      </c>
      <c r="P18" s="60">
        <v>18826</v>
      </c>
      <c r="Q18" s="60">
        <v>1789</v>
      </c>
      <c r="R18" s="60">
        <v>32131</v>
      </c>
      <c r="S18" s="60">
        <v>4343</v>
      </c>
      <c r="T18" s="60">
        <v>4273</v>
      </c>
      <c r="U18" s="60">
        <v>25087</v>
      </c>
      <c r="V18" s="60">
        <v>33703</v>
      </c>
      <c r="W18" s="60">
        <v>103309</v>
      </c>
      <c r="X18" s="60">
        <v>105400</v>
      </c>
      <c r="Y18" s="60">
        <v>-2091</v>
      </c>
      <c r="Z18" s="140">
        <v>-1.98</v>
      </c>
      <c r="AA18" s="155">
        <v>108615</v>
      </c>
    </row>
    <row r="19" spans="1:27" ht="13.5">
      <c r="A19" s="135" t="s">
        <v>88</v>
      </c>
      <c r="B19" s="142"/>
      <c r="C19" s="153">
        <f aca="true" t="shared" si="3" ref="C19:Y19">SUM(C20:C23)</f>
        <v>372709346</v>
      </c>
      <c r="D19" s="153">
        <f>SUM(D20:D23)</f>
        <v>0</v>
      </c>
      <c r="E19" s="154">
        <f t="shared" si="3"/>
        <v>407088781</v>
      </c>
      <c r="F19" s="100">
        <f t="shared" si="3"/>
        <v>448486159</v>
      </c>
      <c r="G19" s="100">
        <f t="shared" si="3"/>
        <v>36081012</v>
      </c>
      <c r="H19" s="100">
        <f t="shared" si="3"/>
        <v>39885882</v>
      </c>
      <c r="I19" s="100">
        <f t="shared" si="3"/>
        <v>84268595</v>
      </c>
      <c r="J19" s="100">
        <f t="shared" si="3"/>
        <v>160235489</v>
      </c>
      <c r="K19" s="100">
        <f t="shared" si="3"/>
        <v>-6355448</v>
      </c>
      <c r="L19" s="100">
        <f t="shared" si="3"/>
        <v>30986308</v>
      </c>
      <c r="M19" s="100">
        <f t="shared" si="3"/>
        <v>29172034</v>
      </c>
      <c r="N19" s="100">
        <f t="shared" si="3"/>
        <v>53802894</v>
      </c>
      <c r="O19" s="100">
        <f t="shared" si="3"/>
        <v>28204857</v>
      </c>
      <c r="P19" s="100">
        <f t="shared" si="3"/>
        <v>32701298</v>
      </c>
      <c r="Q19" s="100">
        <f t="shared" si="3"/>
        <v>26187968</v>
      </c>
      <c r="R19" s="100">
        <f t="shared" si="3"/>
        <v>87094123</v>
      </c>
      <c r="S19" s="100">
        <f t="shared" si="3"/>
        <v>26396219</v>
      </c>
      <c r="T19" s="100">
        <f t="shared" si="3"/>
        <v>30710300</v>
      </c>
      <c r="U19" s="100">
        <f t="shared" si="3"/>
        <v>53271014</v>
      </c>
      <c r="V19" s="100">
        <f t="shared" si="3"/>
        <v>110377533</v>
      </c>
      <c r="W19" s="100">
        <f t="shared" si="3"/>
        <v>411510039</v>
      </c>
      <c r="X19" s="100">
        <f t="shared" si="3"/>
        <v>407088781</v>
      </c>
      <c r="Y19" s="100">
        <f t="shared" si="3"/>
        <v>4421258</v>
      </c>
      <c r="Z19" s="137">
        <f>+IF(X19&lt;&gt;0,+(Y19/X19)*100,0)</f>
        <v>1.0860672674740206</v>
      </c>
      <c r="AA19" s="153">
        <f>SUM(AA20:AA23)</f>
        <v>448486159</v>
      </c>
    </row>
    <row r="20" spans="1:27" ht="13.5">
      <c r="A20" s="138" t="s">
        <v>89</v>
      </c>
      <c r="B20" s="136"/>
      <c r="C20" s="155">
        <v>250701190</v>
      </c>
      <c r="D20" s="155"/>
      <c r="E20" s="156">
        <v>258691492</v>
      </c>
      <c r="F20" s="60">
        <v>267640664</v>
      </c>
      <c r="G20" s="60">
        <v>25102307</v>
      </c>
      <c r="H20" s="60">
        <v>28050790</v>
      </c>
      <c r="I20" s="60">
        <v>59528454</v>
      </c>
      <c r="J20" s="60">
        <v>112681551</v>
      </c>
      <c r="K20" s="60">
        <v>-4933247</v>
      </c>
      <c r="L20" s="60">
        <v>17201891</v>
      </c>
      <c r="M20" s="60">
        <v>17228961</v>
      </c>
      <c r="N20" s="60">
        <v>29497605</v>
      </c>
      <c r="O20" s="60">
        <v>17386742</v>
      </c>
      <c r="P20" s="60">
        <v>20569173</v>
      </c>
      <c r="Q20" s="60">
        <v>14838123</v>
      </c>
      <c r="R20" s="60">
        <v>52794038</v>
      </c>
      <c r="S20" s="60">
        <v>18432589</v>
      </c>
      <c r="T20" s="60">
        <v>16473754</v>
      </c>
      <c r="U20" s="60">
        <v>39481139</v>
      </c>
      <c r="V20" s="60">
        <v>74387482</v>
      </c>
      <c r="W20" s="60">
        <v>269360676</v>
      </c>
      <c r="X20" s="60">
        <v>258691492</v>
      </c>
      <c r="Y20" s="60">
        <v>10669184</v>
      </c>
      <c r="Z20" s="140">
        <v>4.12</v>
      </c>
      <c r="AA20" s="155">
        <v>267640664</v>
      </c>
    </row>
    <row r="21" spans="1:27" ht="13.5">
      <c r="A21" s="138" t="s">
        <v>90</v>
      </c>
      <c r="B21" s="136"/>
      <c r="C21" s="155">
        <v>72314864</v>
      </c>
      <c r="D21" s="155"/>
      <c r="E21" s="156">
        <v>96833471</v>
      </c>
      <c r="F21" s="60">
        <v>114104063</v>
      </c>
      <c r="G21" s="60">
        <v>6537518</v>
      </c>
      <c r="H21" s="60">
        <v>7314848</v>
      </c>
      <c r="I21" s="60">
        <v>15942958</v>
      </c>
      <c r="J21" s="60">
        <v>29795324</v>
      </c>
      <c r="K21" s="60">
        <v>-1509975</v>
      </c>
      <c r="L21" s="60">
        <v>9470915</v>
      </c>
      <c r="M21" s="60">
        <v>7491185</v>
      </c>
      <c r="N21" s="60">
        <v>15452125</v>
      </c>
      <c r="O21" s="60">
        <v>6017350</v>
      </c>
      <c r="P21" s="60">
        <v>7735037</v>
      </c>
      <c r="Q21" s="60">
        <v>6910094</v>
      </c>
      <c r="R21" s="60">
        <v>20662481</v>
      </c>
      <c r="S21" s="60">
        <v>3564719</v>
      </c>
      <c r="T21" s="60">
        <v>9887863</v>
      </c>
      <c r="U21" s="60">
        <v>9342729</v>
      </c>
      <c r="V21" s="60">
        <v>22795311</v>
      </c>
      <c r="W21" s="60">
        <v>88705241</v>
      </c>
      <c r="X21" s="60">
        <v>96833471</v>
      </c>
      <c r="Y21" s="60">
        <v>-8128230</v>
      </c>
      <c r="Z21" s="140">
        <v>-8.39</v>
      </c>
      <c r="AA21" s="155">
        <v>114104063</v>
      </c>
    </row>
    <row r="22" spans="1:27" ht="13.5">
      <c r="A22" s="138" t="s">
        <v>91</v>
      </c>
      <c r="B22" s="136"/>
      <c r="C22" s="157">
        <v>23184886</v>
      </c>
      <c r="D22" s="157"/>
      <c r="E22" s="158">
        <v>23028984</v>
      </c>
      <c r="F22" s="159">
        <v>37341351</v>
      </c>
      <c r="G22" s="159">
        <v>2094903</v>
      </c>
      <c r="H22" s="159">
        <v>2122692</v>
      </c>
      <c r="I22" s="159">
        <v>4127713</v>
      </c>
      <c r="J22" s="159">
        <v>8345308</v>
      </c>
      <c r="K22" s="159">
        <v>98278</v>
      </c>
      <c r="L22" s="159">
        <v>2025395</v>
      </c>
      <c r="M22" s="159">
        <v>2093524</v>
      </c>
      <c r="N22" s="159">
        <v>4217197</v>
      </c>
      <c r="O22" s="159">
        <v>2088922</v>
      </c>
      <c r="P22" s="159">
        <v>2049089</v>
      </c>
      <c r="Q22" s="159">
        <v>1979562</v>
      </c>
      <c r="R22" s="159">
        <v>6117573</v>
      </c>
      <c r="S22" s="159">
        <v>2039597</v>
      </c>
      <c r="T22" s="159">
        <v>1985384</v>
      </c>
      <c r="U22" s="159">
        <v>2026816</v>
      </c>
      <c r="V22" s="159">
        <v>6051797</v>
      </c>
      <c r="W22" s="159">
        <v>24731875</v>
      </c>
      <c r="X22" s="159">
        <v>23028984</v>
      </c>
      <c r="Y22" s="159">
        <v>1702891</v>
      </c>
      <c r="Z22" s="141">
        <v>7.39</v>
      </c>
      <c r="AA22" s="157">
        <v>37341351</v>
      </c>
    </row>
    <row r="23" spans="1:27" ht="13.5">
      <c r="A23" s="138" t="s">
        <v>92</v>
      </c>
      <c r="B23" s="136"/>
      <c r="C23" s="155">
        <v>26508406</v>
      </c>
      <c r="D23" s="155"/>
      <c r="E23" s="156">
        <v>28534834</v>
      </c>
      <c r="F23" s="60">
        <v>29400081</v>
      </c>
      <c r="G23" s="60">
        <v>2346284</v>
      </c>
      <c r="H23" s="60">
        <v>2397552</v>
      </c>
      <c r="I23" s="60">
        <v>4669470</v>
      </c>
      <c r="J23" s="60">
        <v>9413306</v>
      </c>
      <c r="K23" s="60">
        <v>-10504</v>
      </c>
      <c r="L23" s="60">
        <v>2288107</v>
      </c>
      <c r="M23" s="60">
        <v>2358364</v>
      </c>
      <c r="N23" s="60">
        <v>4635967</v>
      </c>
      <c r="O23" s="60">
        <v>2711843</v>
      </c>
      <c r="P23" s="60">
        <v>2347999</v>
      </c>
      <c r="Q23" s="60">
        <v>2460189</v>
      </c>
      <c r="R23" s="60">
        <v>7520031</v>
      </c>
      <c r="S23" s="60">
        <v>2359314</v>
      </c>
      <c r="T23" s="60">
        <v>2363299</v>
      </c>
      <c r="U23" s="60">
        <v>2420330</v>
      </c>
      <c r="V23" s="60">
        <v>7142943</v>
      </c>
      <c r="W23" s="60">
        <v>28712247</v>
      </c>
      <c r="X23" s="60">
        <v>28534834</v>
      </c>
      <c r="Y23" s="60">
        <v>177413</v>
      </c>
      <c r="Z23" s="140">
        <v>0.62</v>
      </c>
      <c r="AA23" s="155">
        <v>29400081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627086280</v>
      </c>
      <c r="D25" s="168">
        <f>+D5+D9+D15+D19+D24</f>
        <v>0</v>
      </c>
      <c r="E25" s="169">
        <f t="shared" si="4"/>
        <v>633667443</v>
      </c>
      <c r="F25" s="73">
        <f t="shared" si="4"/>
        <v>664324055</v>
      </c>
      <c r="G25" s="73">
        <f t="shared" si="4"/>
        <v>44655529</v>
      </c>
      <c r="H25" s="73">
        <f t="shared" si="4"/>
        <v>49166979</v>
      </c>
      <c r="I25" s="73">
        <f t="shared" si="4"/>
        <v>121616948</v>
      </c>
      <c r="J25" s="73">
        <f t="shared" si="4"/>
        <v>215439456</v>
      </c>
      <c r="K25" s="73">
        <f t="shared" si="4"/>
        <v>3289268</v>
      </c>
      <c r="L25" s="73">
        <f t="shared" si="4"/>
        <v>50300471</v>
      </c>
      <c r="M25" s="73">
        <f t="shared" si="4"/>
        <v>47568220</v>
      </c>
      <c r="N25" s="73">
        <f t="shared" si="4"/>
        <v>101157959</v>
      </c>
      <c r="O25" s="73">
        <f t="shared" si="4"/>
        <v>46130749</v>
      </c>
      <c r="P25" s="73">
        <f t="shared" si="4"/>
        <v>50550841</v>
      </c>
      <c r="Q25" s="73">
        <f t="shared" si="4"/>
        <v>44737555</v>
      </c>
      <c r="R25" s="73">
        <f t="shared" si="4"/>
        <v>141419145</v>
      </c>
      <c r="S25" s="73">
        <f t="shared" si="4"/>
        <v>44821255</v>
      </c>
      <c r="T25" s="73">
        <f t="shared" si="4"/>
        <v>55481834</v>
      </c>
      <c r="U25" s="73">
        <f t="shared" si="4"/>
        <v>84769539</v>
      </c>
      <c r="V25" s="73">
        <f t="shared" si="4"/>
        <v>185072628</v>
      </c>
      <c r="W25" s="73">
        <f t="shared" si="4"/>
        <v>643089188</v>
      </c>
      <c r="X25" s="73">
        <f t="shared" si="4"/>
        <v>633667443</v>
      </c>
      <c r="Y25" s="73">
        <f t="shared" si="4"/>
        <v>9421745</v>
      </c>
      <c r="Z25" s="170">
        <f>+IF(X25&lt;&gt;0,+(Y25/X25)*100,0)</f>
        <v>1.4868595671247071</v>
      </c>
      <c r="AA25" s="168">
        <f>+AA5+AA9+AA15+AA19+AA24</f>
        <v>664324055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132960965</v>
      </c>
      <c r="D28" s="153">
        <f>SUM(D29:D31)</f>
        <v>0</v>
      </c>
      <c r="E28" s="154">
        <f t="shared" si="5"/>
        <v>126792566</v>
      </c>
      <c r="F28" s="100">
        <f t="shared" si="5"/>
        <v>140025205</v>
      </c>
      <c r="G28" s="100">
        <f t="shared" si="5"/>
        <v>6433542</v>
      </c>
      <c r="H28" s="100">
        <f t="shared" si="5"/>
        <v>7068964</v>
      </c>
      <c r="I28" s="100">
        <f t="shared" si="5"/>
        <v>12457224</v>
      </c>
      <c r="J28" s="100">
        <f t="shared" si="5"/>
        <v>25959730</v>
      </c>
      <c r="K28" s="100">
        <f t="shared" si="5"/>
        <v>6999078</v>
      </c>
      <c r="L28" s="100">
        <f t="shared" si="5"/>
        <v>7976436</v>
      </c>
      <c r="M28" s="100">
        <f t="shared" si="5"/>
        <v>10219527</v>
      </c>
      <c r="N28" s="100">
        <f t="shared" si="5"/>
        <v>25195041</v>
      </c>
      <c r="O28" s="100">
        <f t="shared" si="5"/>
        <v>9737022</v>
      </c>
      <c r="P28" s="100">
        <f t="shared" si="5"/>
        <v>10583233</v>
      </c>
      <c r="Q28" s="100">
        <f t="shared" si="5"/>
        <v>8900995</v>
      </c>
      <c r="R28" s="100">
        <f t="shared" si="5"/>
        <v>29221250</v>
      </c>
      <c r="S28" s="100">
        <f t="shared" si="5"/>
        <v>6545693</v>
      </c>
      <c r="T28" s="100">
        <f t="shared" si="5"/>
        <v>7365240</v>
      </c>
      <c r="U28" s="100">
        <f t="shared" si="5"/>
        <v>8106375</v>
      </c>
      <c r="V28" s="100">
        <f t="shared" si="5"/>
        <v>22017308</v>
      </c>
      <c r="W28" s="100">
        <f t="shared" si="5"/>
        <v>102393329</v>
      </c>
      <c r="X28" s="100">
        <f t="shared" si="5"/>
        <v>126792566</v>
      </c>
      <c r="Y28" s="100">
        <f t="shared" si="5"/>
        <v>-24399237</v>
      </c>
      <c r="Z28" s="137">
        <f>+IF(X28&lt;&gt;0,+(Y28/X28)*100,0)</f>
        <v>-19.243428672308756</v>
      </c>
      <c r="AA28" s="153">
        <f>SUM(AA29:AA31)</f>
        <v>140025205</v>
      </c>
    </row>
    <row r="29" spans="1:27" ht="13.5">
      <c r="A29" s="138" t="s">
        <v>75</v>
      </c>
      <c r="B29" s="136"/>
      <c r="C29" s="155">
        <v>38183837</v>
      </c>
      <c r="D29" s="155"/>
      <c r="E29" s="156">
        <v>31021442</v>
      </c>
      <c r="F29" s="60">
        <v>39005637</v>
      </c>
      <c r="G29" s="60">
        <v>3465198</v>
      </c>
      <c r="H29" s="60">
        <v>2118023</v>
      </c>
      <c r="I29" s="60">
        <v>4299117</v>
      </c>
      <c r="J29" s="60">
        <v>9882338</v>
      </c>
      <c r="K29" s="60">
        <v>1854881</v>
      </c>
      <c r="L29" s="60">
        <v>2864229</v>
      </c>
      <c r="M29" s="60">
        <v>2898266</v>
      </c>
      <c r="N29" s="60">
        <v>7617376</v>
      </c>
      <c r="O29" s="60">
        <v>3091239</v>
      </c>
      <c r="P29" s="60">
        <v>2930565</v>
      </c>
      <c r="Q29" s="60">
        <v>2729039</v>
      </c>
      <c r="R29" s="60">
        <v>8750843</v>
      </c>
      <c r="S29" s="60">
        <v>2326594</v>
      </c>
      <c r="T29" s="60">
        <v>2643212</v>
      </c>
      <c r="U29" s="60">
        <v>3364357</v>
      </c>
      <c r="V29" s="60">
        <v>8334163</v>
      </c>
      <c r="W29" s="60">
        <v>34584720</v>
      </c>
      <c r="X29" s="60">
        <v>31021442</v>
      </c>
      <c r="Y29" s="60">
        <v>3563278</v>
      </c>
      <c r="Z29" s="140">
        <v>11.49</v>
      </c>
      <c r="AA29" s="155">
        <v>39005637</v>
      </c>
    </row>
    <row r="30" spans="1:27" ht="13.5">
      <c r="A30" s="138" t="s">
        <v>76</v>
      </c>
      <c r="B30" s="136"/>
      <c r="C30" s="157">
        <v>41831565</v>
      </c>
      <c r="D30" s="157"/>
      <c r="E30" s="158">
        <v>48990130</v>
      </c>
      <c r="F30" s="159">
        <v>51132867</v>
      </c>
      <c r="G30" s="159">
        <v>1170289</v>
      </c>
      <c r="H30" s="159">
        <v>2842372</v>
      </c>
      <c r="I30" s="159">
        <v>3968186</v>
      </c>
      <c r="J30" s="159">
        <v>7980847</v>
      </c>
      <c r="K30" s="159">
        <v>2939013</v>
      </c>
      <c r="L30" s="159">
        <v>2357669</v>
      </c>
      <c r="M30" s="159">
        <v>4257857</v>
      </c>
      <c r="N30" s="159">
        <v>9554539</v>
      </c>
      <c r="O30" s="159">
        <v>2574114</v>
      </c>
      <c r="P30" s="159">
        <v>4342361</v>
      </c>
      <c r="Q30" s="159">
        <v>2483602</v>
      </c>
      <c r="R30" s="159">
        <v>9400077</v>
      </c>
      <c r="S30" s="159">
        <v>1880408</v>
      </c>
      <c r="T30" s="159">
        <v>1854715</v>
      </c>
      <c r="U30" s="159">
        <v>2531623</v>
      </c>
      <c r="V30" s="159">
        <v>6266746</v>
      </c>
      <c r="W30" s="159">
        <v>33202209</v>
      </c>
      <c r="X30" s="159">
        <v>48990130</v>
      </c>
      <c r="Y30" s="159">
        <v>-15787921</v>
      </c>
      <c r="Z30" s="141">
        <v>-32.23</v>
      </c>
      <c r="AA30" s="157">
        <v>51132867</v>
      </c>
    </row>
    <row r="31" spans="1:27" ht="13.5">
      <c r="A31" s="138" t="s">
        <v>77</v>
      </c>
      <c r="B31" s="136"/>
      <c r="C31" s="155">
        <v>52945563</v>
      </c>
      <c r="D31" s="155"/>
      <c r="E31" s="156">
        <v>46780994</v>
      </c>
      <c r="F31" s="60">
        <v>49886701</v>
      </c>
      <c r="G31" s="60">
        <v>1798055</v>
      </c>
      <c r="H31" s="60">
        <v>2108569</v>
      </c>
      <c r="I31" s="60">
        <v>4189921</v>
      </c>
      <c r="J31" s="60">
        <v>8096545</v>
      </c>
      <c r="K31" s="60">
        <v>2205184</v>
      </c>
      <c r="L31" s="60">
        <v>2754538</v>
      </c>
      <c r="M31" s="60">
        <v>3063404</v>
      </c>
      <c r="N31" s="60">
        <v>8023126</v>
      </c>
      <c r="O31" s="60">
        <v>4071669</v>
      </c>
      <c r="P31" s="60">
        <v>3310307</v>
      </c>
      <c r="Q31" s="60">
        <v>3688354</v>
      </c>
      <c r="R31" s="60">
        <v>11070330</v>
      </c>
      <c r="S31" s="60">
        <v>2338691</v>
      </c>
      <c r="T31" s="60">
        <v>2867313</v>
      </c>
      <c r="U31" s="60">
        <v>2210395</v>
      </c>
      <c r="V31" s="60">
        <v>7416399</v>
      </c>
      <c r="W31" s="60">
        <v>34606400</v>
      </c>
      <c r="X31" s="60">
        <v>46780994</v>
      </c>
      <c r="Y31" s="60">
        <v>-12174594</v>
      </c>
      <c r="Z31" s="140">
        <v>-26.02</v>
      </c>
      <c r="AA31" s="155">
        <v>49886701</v>
      </c>
    </row>
    <row r="32" spans="1:27" ht="13.5">
      <c r="A32" s="135" t="s">
        <v>78</v>
      </c>
      <c r="B32" s="136"/>
      <c r="C32" s="153">
        <f aca="true" t="shared" si="6" ref="C32:Y32">SUM(C33:C37)</f>
        <v>66407725</v>
      </c>
      <c r="D32" s="153">
        <f>SUM(D33:D37)</f>
        <v>0</v>
      </c>
      <c r="E32" s="154">
        <f t="shared" si="6"/>
        <v>68884350</v>
      </c>
      <c r="F32" s="100">
        <f t="shared" si="6"/>
        <v>79371061</v>
      </c>
      <c r="G32" s="100">
        <f t="shared" si="6"/>
        <v>4153632</v>
      </c>
      <c r="H32" s="100">
        <f t="shared" si="6"/>
        <v>3278283</v>
      </c>
      <c r="I32" s="100">
        <f t="shared" si="6"/>
        <v>5544401</v>
      </c>
      <c r="J32" s="100">
        <f t="shared" si="6"/>
        <v>12976316</v>
      </c>
      <c r="K32" s="100">
        <f t="shared" si="6"/>
        <v>3672629</v>
      </c>
      <c r="L32" s="100">
        <f t="shared" si="6"/>
        <v>5053275</v>
      </c>
      <c r="M32" s="100">
        <f t="shared" si="6"/>
        <v>4695472</v>
      </c>
      <c r="N32" s="100">
        <f t="shared" si="6"/>
        <v>13421376</v>
      </c>
      <c r="O32" s="100">
        <f t="shared" si="6"/>
        <v>4725289</v>
      </c>
      <c r="P32" s="100">
        <f t="shared" si="6"/>
        <v>6146999</v>
      </c>
      <c r="Q32" s="100">
        <f t="shared" si="6"/>
        <v>4743413</v>
      </c>
      <c r="R32" s="100">
        <f t="shared" si="6"/>
        <v>15615701</v>
      </c>
      <c r="S32" s="100">
        <f t="shared" si="6"/>
        <v>4947968</v>
      </c>
      <c r="T32" s="100">
        <f t="shared" si="6"/>
        <v>4930845</v>
      </c>
      <c r="U32" s="100">
        <f t="shared" si="6"/>
        <v>6376252</v>
      </c>
      <c r="V32" s="100">
        <f t="shared" si="6"/>
        <v>16255065</v>
      </c>
      <c r="W32" s="100">
        <f t="shared" si="6"/>
        <v>58268458</v>
      </c>
      <c r="X32" s="100">
        <f t="shared" si="6"/>
        <v>68884350</v>
      </c>
      <c r="Y32" s="100">
        <f t="shared" si="6"/>
        <v>-10615892</v>
      </c>
      <c r="Z32" s="137">
        <f>+IF(X32&lt;&gt;0,+(Y32/X32)*100,0)</f>
        <v>-15.411181204439034</v>
      </c>
      <c r="AA32" s="153">
        <f>SUM(AA33:AA37)</f>
        <v>79371061</v>
      </c>
    </row>
    <row r="33" spans="1:27" ht="13.5">
      <c r="A33" s="138" t="s">
        <v>79</v>
      </c>
      <c r="B33" s="136"/>
      <c r="C33" s="155">
        <v>13297576</v>
      </c>
      <c r="D33" s="155"/>
      <c r="E33" s="156">
        <v>12561593</v>
      </c>
      <c r="F33" s="60">
        <v>15230165</v>
      </c>
      <c r="G33" s="60">
        <v>914999</v>
      </c>
      <c r="H33" s="60">
        <v>871700</v>
      </c>
      <c r="I33" s="60">
        <v>1263433</v>
      </c>
      <c r="J33" s="60">
        <v>3050132</v>
      </c>
      <c r="K33" s="60">
        <v>991040</v>
      </c>
      <c r="L33" s="60">
        <v>1029380</v>
      </c>
      <c r="M33" s="60">
        <v>1125531</v>
      </c>
      <c r="N33" s="60">
        <v>3145951</v>
      </c>
      <c r="O33" s="60">
        <v>1060794</v>
      </c>
      <c r="P33" s="60">
        <v>1011831</v>
      </c>
      <c r="Q33" s="60">
        <v>1211462</v>
      </c>
      <c r="R33" s="60">
        <v>3284087</v>
      </c>
      <c r="S33" s="60">
        <v>1140220</v>
      </c>
      <c r="T33" s="60">
        <v>457093</v>
      </c>
      <c r="U33" s="60">
        <v>1161262</v>
      </c>
      <c r="V33" s="60">
        <v>2758575</v>
      </c>
      <c r="W33" s="60">
        <v>12238745</v>
      </c>
      <c r="X33" s="60">
        <v>12561593</v>
      </c>
      <c r="Y33" s="60">
        <v>-322848</v>
      </c>
      <c r="Z33" s="140">
        <v>-2.57</v>
      </c>
      <c r="AA33" s="155">
        <v>15230165</v>
      </c>
    </row>
    <row r="34" spans="1:27" ht="13.5">
      <c r="A34" s="138" t="s">
        <v>80</v>
      </c>
      <c r="B34" s="136"/>
      <c r="C34" s="155">
        <v>2891730</v>
      </c>
      <c r="D34" s="155"/>
      <c r="E34" s="156">
        <v>3890137</v>
      </c>
      <c r="F34" s="60">
        <v>2750528</v>
      </c>
      <c r="G34" s="60">
        <v>88990</v>
      </c>
      <c r="H34" s="60">
        <v>98922</v>
      </c>
      <c r="I34" s="60">
        <v>236756</v>
      </c>
      <c r="J34" s="60">
        <v>424668</v>
      </c>
      <c r="K34" s="60">
        <v>139175</v>
      </c>
      <c r="L34" s="60">
        <v>91793</v>
      </c>
      <c r="M34" s="60">
        <v>245999</v>
      </c>
      <c r="N34" s="60">
        <v>476967</v>
      </c>
      <c r="O34" s="60">
        <v>166335</v>
      </c>
      <c r="P34" s="60">
        <v>111969</v>
      </c>
      <c r="Q34" s="60">
        <v>121633</v>
      </c>
      <c r="R34" s="60">
        <v>399937</v>
      </c>
      <c r="S34" s="60">
        <v>148137</v>
      </c>
      <c r="T34" s="60">
        <v>734502</v>
      </c>
      <c r="U34" s="60">
        <v>214749</v>
      </c>
      <c r="V34" s="60">
        <v>1097388</v>
      </c>
      <c r="W34" s="60">
        <v>2398960</v>
      </c>
      <c r="X34" s="60">
        <v>3890137</v>
      </c>
      <c r="Y34" s="60">
        <v>-1491177</v>
      </c>
      <c r="Z34" s="140">
        <v>-38.33</v>
      </c>
      <c r="AA34" s="155">
        <v>2750528</v>
      </c>
    </row>
    <row r="35" spans="1:27" ht="13.5">
      <c r="A35" s="138" t="s">
        <v>81</v>
      </c>
      <c r="B35" s="136"/>
      <c r="C35" s="155">
        <v>25638255</v>
      </c>
      <c r="D35" s="155"/>
      <c r="E35" s="156">
        <v>31294712</v>
      </c>
      <c r="F35" s="60">
        <v>35372528</v>
      </c>
      <c r="G35" s="60">
        <v>2399972</v>
      </c>
      <c r="H35" s="60">
        <v>1622372</v>
      </c>
      <c r="I35" s="60">
        <v>2824784</v>
      </c>
      <c r="J35" s="60">
        <v>6847128</v>
      </c>
      <c r="K35" s="60">
        <v>1760140</v>
      </c>
      <c r="L35" s="60">
        <v>2997311</v>
      </c>
      <c r="M35" s="60">
        <v>2655369</v>
      </c>
      <c r="N35" s="60">
        <v>7412820</v>
      </c>
      <c r="O35" s="60">
        <v>2715166</v>
      </c>
      <c r="P35" s="60">
        <v>4213701</v>
      </c>
      <c r="Q35" s="60">
        <v>2581959</v>
      </c>
      <c r="R35" s="60">
        <v>9510826</v>
      </c>
      <c r="S35" s="60">
        <v>2709075</v>
      </c>
      <c r="T35" s="60">
        <v>2889579</v>
      </c>
      <c r="U35" s="60">
        <v>3758024</v>
      </c>
      <c r="V35" s="60">
        <v>9356678</v>
      </c>
      <c r="W35" s="60">
        <v>33127452</v>
      </c>
      <c r="X35" s="60">
        <v>31294712</v>
      </c>
      <c r="Y35" s="60">
        <v>1832740</v>
      </c>
      <c r="Z35" s="140">
        <v>5.86</v>
      </c>
      <c r="AA35" s="155">
        <v>35372528</v>
      </c>
    </row>
    <row r="36" spans="1:27" ht="13.5">
      <c r="A36" s="138" t="s">
        <v>82</v>
      </c>
      <c r="B36" s="136"/>
      <c r="C36" s="155">
        <v>20198062</v>
      </c>
      <c r="D36" s="155"/>
      <c r="E36" s="156">
        <v>15920183</v>
      </c>
      <c r="F36" s="60">
        <v>20597145</v>
      </c>
      <c r="G36" s="60">
        <v>381521</v>
      </c>
      <c r="H36" s="60">
        <v>364084</v>
      </c>
      <c r="I36" s="60">
        <v>530424</v>
      </c>
      <c r="J36" s="60">
        <v>1276029</v>
      </c>
      <c r="K36" s="60">
        <v>445692</v>
      </c>
      <c r="L36" s="60">
        <v>417925</v>
      </c>
      <c r="M36" s="60">
        <v>437818</v>
      </c>
      <c r="N36" s="60">
        <v>1301435</v>
      </c>
      <c r="O36" s="60">
        <v>403794</v>
      </c>
      <c r="P36" s="60">
        <v>403823</v>
      </c>
      <c r="Q36" s="60">
        <v>439807</v>
      </c>
      <c r="R36" s="60">
        <v>1247424</v>
      </c>
      <c r="S36" s="60">
        <v>467875</v>
      </c>
      <c r="T36" s="60">
        <v>424998</v>
      </c>
      <c r="U36" s="60">
        <v>835294</v>
      </c>
      <c r="V36" s="60">
        <v>1728167</v>
      </c>
      <c r="W36" s="60">
        <v>5553055</v>
      </c>
      <c r="X36" s="60">
        <v>15920183</v>
      </c>
      <c r="Y36" s="60">
        <v>-10367128</v>
      </c>
      <c r="Z36" s="140">
        <v>-65.12</v>
      </c>
      <c r="AA36" s="155">
        <v>20597145</v>
      </c>
    </row>
    <row r="37" spans="1:27" ht="13.5">
      <c r="A37" s="138" t="s">
        <v>83</v>
      </c>
      <c r="B37" s="136"/>
      <c r="C37" s="157">
        <v>4382102</v>
      </c>
      <c r="D37" s="157"/>
      <c r="E37" s="158">
        <v>5217725</v>
      </c>
      <c r="F37" s="159">
        <v>5420695</v>
      </c>
      <c r="G37" s="159">
        <v>368150</v>
      </c>
      <c r="H37" s="159">
        <v>321205</v>
      </c>
      <c r="I37" s="159">
        <v>689004</v>
      </c>
      <c r="J37" s="159">
        <v>1378359</v>
      </c>
      <c r="K37" s="159">
        <v>336582</v>
      </c>
      <c r="L37" s="159">
        <v>516866</v>
      </c>
      <c r="M37" s="159">
        <v>230755</v>
      </c>
      <c r="N37" s="159">
        <v>1084203</v>
      </c>
      <c r="O37" s="159">
        <v>379200</v>
      </c>
      <c r="P37" s="159">
        <v>405675</v>
      </c>
      <c r="Q37" s="159">
        <v>388552</v>
      </c>
      <c r="R37" s="159">
        <v>1173427</v>
      </c>
      <c r="S37" s="159">
        <v>482661</v>
      </c>
      <c r="T37" s="159">
        <v>424673</v>
      </c>
      <c r="U37" s="159">
        <v>406923</v>
      </c>
      <c r="V37" s="159">
        <v>1314257</v>
      </c>
      <c r="W37" s="159">
        <v>4950246</v>
      </c>
      <c r="X37" s="159">
        <v>5217725</v>
      </c>
      <c r="Y37" s="159">
        <v>-267479</v>
      </c>
      <c r="Z37" s="141">
        <v>-5.13</v>
      </c>
      <c r="AA37" s="157">
        <v>5420695</v>
      </c>
    </row>
    <row r="38" spans="1:27" ht="13.5">
      <c r="A38" s="135" t="s">
        <v>84</v>
      </c>
      <c r="B38" s="142"/>
      <c r="C38" s="153">
        <f aca="true" t="shared" si="7" ref="C38:Y38">SUM(C39:C41)</f>
        <v>45479418</v>
      </c>
      <c r="D38" s="153">
        <f>SUM(D39:D41)</f>
        <v>0</v>
      </c>
      <c r="E38" s="154">
        <f t="shared" si="7"/>
        <v>33542309</v>
      </c>
      <c r="F38" s="100">
        <f t="shared" si="7"/>
        <v>36271370</v>
      </c>
      <c r="G38" s="100">
        <f t="shared" si="7"/>
        <v>2575145</v>
      </c>
      <c r="H38" s="100">
        <f t="shared" si="7"/>
        <v>2043081</v>
      </c>
      <c r="I38" s="100">
        <f t="shared" si="7"/>
        <v>3980264</v>
      </c>
      <c r="J38" s="100">
        <f t="shared" si="7"/>
        <v>8598490</v>
      </c>
      <c r="K38" s="100">
        <f t="shared" si="7"/>
        <v>2709308</v>
      </c>
      <c r="L38" s="100">
        <f t="shared" si="7"/>
        <v>2812027</v>
      </c>
      <c r="M38" s="100">
        <f t="shared" si="7"/>
        <v>3196004</v>
      </c>
      <c r="N38" s="100">
        <f t="shared" si="7"/>
        <v>8717339</v>
      </c>
      <c r="O38" s="100">
        <f t="shared" si="7"/>
        <v>2225974</v>
      </c>
      <c r="P38" s="100">
        <f t="shared" si="7"/>
        <v>3457345</v>
      </c>
      <c r="Q38" s="100">
        <f t="shared" si="7"/>
        <v>2620942</v>
      </c>
      <c r="R38" s="100">
        <f t="shared" si="7"/>
        <v>8304261</v>
      </c>
      <c r="S38" s="100">
        <f t="shared" si="7"/>
        <v>2480993</v>
      </c>
      <c r="T38" s="100">
        <f t="shared" si="7"/>
        <v>3512000</v>
      </c>
      <c r="U38" s="100">
        <f t="shared" si="7"/>
        <v>2426366</v>
      </c>
      <c r="V38" s="100">
        <f t="shared" si="7"/>
        <v>8419359</v>
      </c>
      <c r="W38" s="100">
        <f t="shared" si="7"/>
        <v>34039449</v>
      </c>
      <c r="X38" s="100">
        <f t="shared" si="7"/>
        <v>33542309</v>
      </c>
      <c r="Y38" s="100">
        <f t="shared" si="7"/>
        <v>497140</v>
      </c>
      <c r="Z38" s="137">
        <f>+IF(X38&lt;&gt;0,+(Y38/X38)*100,0)</f>
        <v>1.4821281385249896</v>
      </c>
      <c r="AA38" s="153">
        <f>SUM(AA39:AA41)</f>
        <v>36271370</v>
      </c>
    </row>
    <row r="39" spans="1:27" ht="13.5">
      <c r="A39" s="138" t="s">
        <v>85</v>
      </c>
      <c r="B39" s="136"/>
      <c r="C39" s="155">
        <v>6727140</v>
      </c>
      <c r="D39" s="155"/>
      <c r="E39" s="156">
        <v>7346404</v>
      </c>
      <c r="F39" s="60">
        <v>6964037</v>
      </c>
      <c r="G39" s="60">
        <v>337786</v>
      </c>
      <c r="H39" s="60">
        <v>362953</v>
      </c>
      <c r="I39" s="60">
        <v>880467</v>
      </c>
      <c r="J39" s="60">
        <v>1581206</v>
      </c>
      <c r="K39" s="60">
        <v>745056</v>
      </c>
      <c r="L39" s="60">
        <v>421285</v>
      </c>
      <c r="M39" s="60">
        <v>469727</v>
      </c>
      <c r="N39" s="60">
        <v>1636068</v>
      </c>
      <c r="O39" s="60">
        <v>364852</v>
      </c>
      <c r="P39" s="60">
        <v>740861</v>
      </c>
      <c r="Q39" s="60">
        <v>362847</v>
      </c>
      <c r="R39" s="60">
        <v>1468560</v>
      </c>
      <c r="S39" s="60">
        <v>378292</v>
      </c>
      <c r="T39" s="60">
        <v>355671</v>
      </c>
      <c r="U39" s="60">
        <v>521360</v>
      </c>
      <c r="V39" s="60">
        <v>1255323</v>
      </c>
      <c r="W39" s="60">
        <v>5941157</v>
      </c>
      <c r="X39" s="60">
        <v>7346404</v>
      </c>
      <c r="Y39" s="60">
        <v>-1405247</v>
      </c>
      <c r="Z39" s="140">
        <v>-19.13</v>
      </c>
      <c r="AA39" s="155">
        <v>6964037</v>
      </c>
    </row>
    <row r="40" spans="1:27" ht="13.5">
      <c r="A40" s="138" t="s">
        <v>86</v>
      </c>
      <c r="B40" s="136"/>
      <c r="C40" s="155">
        <v>28291037</v>
      </c>
      <c r="D40" s="155"/>
      <c r="E40" s="156">
        <v>21865672</v>
      </c>
      <c r="F40" s="60">
        <v>24363537</v>
      </c>
      <c r="G40" s="60">
        <v>1441234</v>
      </c>
      <c r="H40" s="60">
        <v>858838</v>
      </c>
      <c r="I40" s="60">
        <v>1949447</v>
      </c>
      <c r="J40" s="60">
        <v>4249519</v>
      </c>
      <c r="K40" s="60">
        <v>1072428</v>
      </c>
      <c r="L40" s="60">
        <v>1502513</v>
      </c>
      <c r="M40" s="60">
        <v>1861686</v>
      </c>
      <c r="N40" s="60">
        <v>4436627</v>
      </c>
      <c r="O40" s="60">
        <v>921734</v>
      </c>
      <c r="P40" s="60">
        <v>1728547</v>
      </c>
      <c r="Q40" s="60">
        <v>1271013</v>
      </c>
      <c r="R40" s="60">
        <v>3921294</v>
      </c>
      <c r="S40" s="60">
        <v>1218745</v>
      </c>
      <c r="T40" s="60">
        <v>2096087</v>
      </c>
      <c r="U40" s="60">
        <v>845879</v>
      </c>
      <c r="V40" s="60">
        <v>4160711</v>
      </c>
      <c r="W40" s="60">
        <v>16768151</v>
      </c>
      <c r="X40" s="60">
        <v>21865672</v>
      </c>
      <c r="Y40" s="60">
        <v>-5097521</v>
      </c>
      <c r="Z40" s="140">
        <v>-23.31</v>
      </c>
      <c r="AA40" s="155">
        <v>24363537</v>
      </c>
    </row>
    <row r="41" spans="1:27" ht="13.5">
      <c r="A41" s="138" t="s">
        <v>87</v>
      </c>
      <c r="B41" s="136"/>
      <c r="C41" s="155">
        <v>10461241</v>
      </c>
      <c r="D41" s="155"/>
      <c r="E41" s="156">
        <v>4330233</v>
      </c>
      <c r="F41" s="60">
        <v>4943796</v>
      </c>
      <c r="G41" s="60">
        <v>796125</v>
      </c>
      <c r="H41" s="60">
        <v>821290</v>
      </c>
      <c r="I41" s="60">
        <v>1150350</v>
      </c>
      <c r="J41" s="60">
        <v>2767765</v>
      </c>
      <c r="K41" s="60">
        <v>891824</v>
      </c>
      <c r="L41" s="60">
        <v>888229</v>
      </c>
      <c r="M41" s="60">
        <v>864591</v>
      </c>
      <c r="N41" s="60">
        <v>2644644</v>
      </c>
      <c r="O41" s="60">
        <v>939388</v>
      </c>
      <c r="P41" s="60">
        <v>987937</v>
      </c>
      <c r="Q41" s="60">
        <v>987082</v>
      </c>
      <c r="R41" s="60">
        <v>2914407</v>
      </c>
      <c r="S41" s="60">
        <v>883956</v>
      </c>
      <c r="T41" s="60">
        <v>1060242</v>
      </c>
      <c r="U41" s="60">
        <v>1059127</v>
      </c>
      <c r="V41" s="60">
        <v>3003325</v>
      </c>
      <c r="W41" s="60">
        <v>11330141</v>
      </c>
      <c r="X41" s="60">
        <v>4330233</v>
      </c>
      <c r="Y41" s="60">
        <v>6999908</v>
      </c>
      <c r="Z41" s="140">
        <v>161.65</v>
      </c>
      <c r="AA41" s="155">
        <v>4943796</v>
      </c>
    </row>
    <row r="42" spans="1:27" ht="13.5">
      <c r="A42" s="135" t="s">
        <v>88</v>
      </c>
      <c r="B42" s="142"/>
      <c r="C42" s="153">
        <f aca="true" t="shared" si="8" ref="C42:Y42">SUM(C43:C46)</f>
        <v>353435068</v>
      </c>
      <c r="D42" s="153">
        <f>SUM(D43:D46)</f>
        <v>0</v>
      </c>
      <c r="E42" s="154">
        <f t="shared" si="8"/>
        <v>351807759</v>
      </c>
      <c r="F42" s="100">
        <f t="shared" si="8"/>
        <v>363523554</v>
      </c>
      <c r="G42" s="100">
        <f t="shared" si="8"/>
        <v>4828844</v>
      </c>
      <c r="H42" s="100">
        <f t="shared" si="8"/>
        <v>31867068</v>
      </c>
      <c r="I42" s="100">
        <f t="shared" si="8"/>
        <v>48740663</v>
      </c>
      <c r="J42" s="100">
        <f t="shared" si="8"/>
        <v>85436575</v>
      </c>
      <c r="K42" s="100">
        <f t="shared" si="8"/>
        <v>13750067</v>
      </c>
      <c r="L42" s="100">
        <f t="shared" si="8"/>
        <v>20477238</v>
      </c>
      <c r="M42" s="100">
        <f t="shared" si="8"/>
        <v>23855748</v>
      </c>
      <c r="N42" s="100">
        <f t="shared" si="8"/>
        <v>58083053</v>
      </c>
      <c r="O42" s="100">
        <f t="shared" si="8"/>
        <v>25998526</v>
      </c>
      <c r="P42" s="100">
        <f t="shared" si="8"/>
        <v>26849374</v>
      </c>
      <c r="Q42" s="100">
        <f t="shared" si="8"/>
        <v>33801760</v>
      </c>
      <c r="R42" s="100">
        <f t="shared" si="8"/>
        <v>86649660</v>
      </c>
      <c r="S42" s="100">
        <f t="shared" si="8"/>
        <v>12154531</v>
      </c>
      <c r="T42" s="100">
        <f t="shared" si="8"/>
        <v>26073671</v>
      </c>
      <c r="U42" s="100">
        <f t="shared" si="8"/>
        <v>40010467</v>
      </c>
      <c r="V42" s="100">
        <f t="shared" si="8"/>
        <v>78238669</v>
      </c>
      <c r="W42" s="100">
        <f t="shared" si="8"/>
        <v>308407957</v>
      </c>
      <c r="X42" s="100">
        <f t="shared" si="8"/>
        <v>351807759</v>
      </c>
      <c r="Y42" s="100">
        <f t="shared" si="8"/>
        <v>-43399802</v>
      </c>
      <c r="Z42" s="137">
        <f>+IF(X42&lt;&gt;0,+(Y42/X42)*100,0)</f>
        <v>-12.336226501474062</v>
      </c>
      <c r="AA42" s="153">
        <f>SUM(AA43:AA46)</f>
        <v>363523554</v>
      </c>
    </row>
    <row r="43" spans="1:27" ht="13.5">
      <c r="A43" s="138" t="s">
        <v>89</v>
      </c>
      <c r="B43" s="136"/>
      <c r="C43" s="155">
        <v>224975718</v>
      </c>
      <c r="D43" s="155"/>
      <c r="E43" s="156">
        <v>237778317</v>
      </c>
      <c r="F43" s="60">
        <v>249346152</v>
      </c>
      <c r="G43" s="60">
        <v>2319033</v>
      </c>
      <c r="H43" s="60">
        <v>25629755</v>
      </c>
      <c r="I43" s="60">
        <v>43920334</v>
      </c>
      <c r="J43" s="60">
        <v>71869122</v>
      </c>
      <c r="K43" s="60">
        <v>2477742</v>
      </c>
      <c r="L43" s="60">
        <v>16213000</v>
      </c>
      <c r="M43" s="60">
        <v>16755835</v>
      </c>
      <c r="N43" s="60">
        <v>35446577</v>
      </c>
      <c r="O43" s="60">
        <v>13801534</v>
      </c>
      <c r="P43" s="60">
        <v>18877480</v>
      </c>
      <c r="Q43" s="60">
        <v>26433212</v>
      </c>
      <c r="R43" s="60">
        <v>59112226</v>
      </c>
      <c r="S43" s="60">
        <v>3309454</v>
      </c>
      <c r="T43" s="60">
        <v>17468388</v>
      </c>
      <c r="U43" s="60">
        <v>31450958</v>
      </c>
      <c r="V43" s="60">
        <v>52228800</v>
      </c>
      <c r="W43" s="60">
        <v>218656725</v>
      </c>
      <c r="X43" s="60">
        <v>237778317</v>
      </c>
      <c r="Y43" s="60">
        <v>-19121592</v>
      </c>
      <c r="Z43" s="140">
        <v>-8.04</v>
      </c>
      <c r="AA43" s="155">
        <v>249346152</v>
      </c>
    </row>
    <row r="44" spans="1:27" ht="13.5">
      <c r="A44" s="138" t="s">
        <v>90</v>
      </c>
      <c r="B44" s="136"/>
      <c r="C44" s="155">
        <v>79252199</v>
      </c>
      <c r="D44" s="155"/>
      <c r="E44" s="156">
        <v>71583429</v>
      </c>
      <c r="F44" s="60">
        <v>68858141</v>
      </c>
      <c r="G44" s="60">
        <v>696737</v>
      </c>
      <c r="H44" s="60">
        <v>4525962</v>
      </c>
      <c r="I44" s="60">
        <v>1230548</v>
      </c>
      <c r="J44" s="60">
        <v>6453247</v>
      </c>
      <c r="K44" s="60">
        <v>8272131</v>
      </c>
      <c r="L44" s="60">
        <v>1368170</v>
      </c>
      <c r="M44" s="60">
        <v>5116945</v>
      </c>
      <c r="N44" s="60">
        <v>14757246</v>
      </c>
      <c r="O44" s="60">
        <v>8434883</v>
      </c>
      <c r="P44" s="60">
        <v>5071855</v>
      </c>
      <c r="Q44" s="60">
        <v>4686634</v>
      </c>
      <c r="R44" s="60">
        <v>18193372</v>
      </c>
      <c r="S44" s="60">
        <v>5112036</v>
      </c>
      <c r="T44" s="60">
        <v>5254887</v>
      </c>
      <c r="U44" s="60">
        <v>5641474</v>
      </c>
      <c r="V44" s="60">
        <v>16008397</v>
      </c>
      <c r="W44" s="60">
        <v>55412262</v>
      </c>
      <c r="X44" s="60">
        <v>71583429</v>
      </c>
      <c r="Y44" s="60">
        <v>-16171167</v>
      </c>
      <c r="Z44" s="140">
        <v>-22.59</v>
      </c>
      <c r="AA44" s="155">
        <v>68858141</v>
      </c>
    </row>
    <row r="45" spans="1:27" ht="13.5">
      <c r="A45" s="138" t="s">
        <v>91</v>
      </c>
      <c r="B45" s="136"/>
      <c r="C45" s="157">
        <v>22827929</v>
      </c>
      <c r="D45" s="157"/>
      <c r="E45" s="158">
        <v>24565085</v>
      </c>
      <c r="F45" s="159">
        <v>22431287</v>
      </c>
      <c r="G45" s="159">
        <v>1183135</v>
      </c>
      <c r="H45" s="159">
        <v>452509</v>
      </c>
      <c r="I45" s="159">
        <v>1584255</v>
      </c>
      <c r="J45" s="159">
        <v>3219899</v>
      </c>
      <c r="K45" s="159">
        <v>1963771</v>
      </c>
      <c r="L45" s="159">
        <v>1526586</v>
      </c>
      <c r="M45" s="159">
        <v>598567</v>
      </c>
      <c r="N45" s="159">
        <v>4088924</v>
      </c>
      <c r="O45" s="159">
        <v>2041653</v>
      </c>
      <c r="P45" s="159">
        <v>1850292</v>
      </c>
      <c r="Q45" s="159">
        <v>1396736</v>
      </c>
      <c r="R45" s="159">
        <v>5288681</v>
      </c>
      <c r="S45" s="159">
        <v>1428619</v>
      </c>
      <c r="T45" s="159">
        <v>1357282</v>
      </c>
      <c r="U45" s="159">
        <v>1565814</v>
      </c>
      <c r="V45" s="159">
        <v>4351715</v>
      </c>
      <c r="W45" s="159">
        <v>16949219</v>
      </c>
      <c r="X45" s="159">
        <v>24565085</v>
      </c>
      <c r="Y45" s="159">
        <v>-7615866</v>
      </c>
      <c r="Z45" s="141">
        <v>-31</v>
      </c>
      <c r="AA45" s="157">
        <v>22431287</v>
      </c>
    </row>
    <row r="46" spans="1:27" ht="13.5">
      <c r="A46" s="138" t="s">
        <v>92</v>
      </c>
      <c r="B46" s="136"/>
      <c r="C46" s="155">
        <v>26379222</v>
      </c>
      <c r="D46" s="155"/>
      <c r="E46" s="156">
        <v>17880928</v>
      </c>
      <c r="F46" s="60">
        <v>22887974</v>
      </c>
      <c r="G46" s="60">
        <v>629939</v>
      </c>
      <c r="H46" s="60">
        <v>1258842</v>
      </c>
      <c r="I46" s="60">
        <v>2005526</v>
      </c>
      <c r="J46" s="60">
        <v>3894307</v>
      </c>
      <c r="K46" s="60">
        <v>1036423</v>
      </c>
      <c r="L46" s="60">
        <v>1369482</v>
      </c>
      <c r="M46" s="60">
        <v>1384401</v>
      </c>
      <c r="N46" s="60">
        <v>3790306</v>
      </c>
      <c r="O46" s="60">
        <v>1720456</v>
      </c>
      <c r="P46" s="60">
        <v>1049747</v>
      </c>
      <c r="Q46" s="60">
        <v>1285178</v>
      </c>
      <c r="R46" s="60">
        <v>4055381</v>
      </c>
      <c r="S46" s="60">
        <v>2304422</v>
      </c>
      <c r="T46" s="60">
        <v>1993114</v>
      </c>
      <c r="U46" s="60">
        <v>1352221</v>
      </c>
      <c r="V46" s="60">
        <v>5649757</v>
      </c>
      <c r="W46" s="60">
        <v>17389751</v>
      </c>
      <c r="X46" s="60">
        <v>17880928</v>
      </c>
      <c r="Y46" s="60">
        <v>-491177</v>
      </c>
      <c r="Z46" s="140">
        <v>-2.75</v>
      </c>
      <c r="AA46" s="155">
        <v>22887974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598283176</v>
      </c>
      <c r="D48" s="168">
        <f>+D28+D32+D38+D42+D47</f>
        <v>0</v>
      </c>
      <c r="E48" s="169">
        <f t="shared" si="9"/>
        <v>581026984</v>
      </c>
      <c r="F48" s="73">
        <f t="shared" si="9"/>
        <v>619191190</v>
      </c>
      <c r="G48" s="73">
        <f t="shared" si="9"/>
        <v>17991163</v>
      </c>
      <c r="H48" s="73">
        <f t="shared" si="9"/>
        <v>44257396</v>
      </c>
      <c r="I48" s="73">
        <f t="shared" si="9"/>
        <v>70722552</v>
      </c>
      <c r="J48" s="73">
        <f t="shared" si="9"/>
        <v>132971111</v>
      </c>
      <c r="K48" s="73">
        <f t="shared" si="9"/>
        <v>27131082</v>
      </c>
      <c r="L48" s="73">
        <f t="shared" si="9"/>
        <v>36318976</v>
      </c>
      <c r="M48" s="73">
        <f t="shared" si="9"/>
        <v>41966751</v>
      </c>
      <c r="N48" s="73">
        <f t="shared" si="9"/>
        <v>105416809</v>
      </c>
      <c r="O48" s="73">
        <f t="shared" si="9"/>
        <v>42686811</v>
      </c>
      <c r="P48" s="73">
        <f t="shared" si="9"/>
        <v>47036951</v>
      </c>
      <c r="Q48" s="73">
        <f t="shared" si="9"/>
        <v>50067110</v>
      </c>
      <c r="R48" s="73">
        <f t="shared" si="9"/>
        <v>139790872</v>
      </c>
      <c r="S48" s="73">
        <f t="shared" si="9"/>
        <v>26129185</v>
      </c>
      <c r="T48" s="73">
        <f t="shared" si="9"/>
        <v>41881756</v>
      </c>
      <c r="U48" s="73">
        <f t="shared" si="9"/>
        <v>56919460</v>
      </c>
      <c r="V48" s="73">
        <f t="shared" si="9"/>
        <v>124930401</v>
      </c>
      <c r="W48" s="73">
        <f t="shared" si="9"/>
        <v>503109193</v>
      </c>
      <c r="X48" s="73">
        <f t="shared" si="9"/>
        <v>581026984</v>
      </c>
      <c r="Y48" s="73">
        <f t="shared" si="9"/>
        <v>-77917791</v>
      </c>
      <c r="Z48" s="170">
        <f>+IF(X48&lt;&gt;0,+(Y48/X48)*100,0)</f>
        <v>-13.4103566866354</v>
      </c>
      <c r="AA48" s="168">
        <f>+AA28+AA32+AA38+AA42+AA47</f>
        <v>619191190</v>
      </c>
    </row>
    <row r="49" spans="1:27" ht="13.5">
      <c r="A49" s="148" t="s">
        <v>49</v>
      </c>
      <c r="B49" s="149"/>
      <c r="C49" s="171">
        <f aca="true" t="shared" si="10" ref="C49:Y49">+C25-C48</f>
        <v>28803104</v>
      </c>
      <c r="D49" s="171">
        <f>+D25-D48</f>
        <v>0</v>
      </c>
      <c r="E49" s="172">
        <f t="shared" si="10"/>
        <v>52640459</v>
      </c>
      <c r="F49" s="173">
        <f t="shared" si="10"/>
        <v>45132865</v>
      </c>
      <c r="G49" s="173">
        <f t="shared" si="10"/>
        <v>26664366</v>
      </c>
      <c r="H49" s="173">
        <f t="shared" si="10"/>
        <v>4909583</v>
      </c>
      <c r="I49" s="173">
        <f t="shared" si="10"/>
        <v>50894396</v>
      </c>
      <c r="J49" s="173">
        <f t="shared" si="10"/>
        <v>82468345</v>
      </c>
      <c r="K49" s="173">
        <f t="shared" si="10"/>
        <v>-23841814</v>
      </c>
      <c r="L49" s="173">
        <f t="shared" si="10"/>
        <v>13981495</v>
      </c>
      <c r="M49" s="173">
        <f t="shared" si="10"/>
        <v>5601469</v>
      </c>
      <c r="N49" s="173">
        <f t="shared" si="10"/>
        <v>-4258850</v>
      </c>
      <c r="O49" s="173">
        <f t="shared" si="10"/>
        <v>3443938</v>
      </c>
      <c r="P49" s="173">
        <f t="shared" si="10"/>
        <v>3513890</v>
      </c>
      <c r="Q49" s="173">
        <f t="shared" si="10"/>
        <v>-5329555</v>
      </c>
      <c r="R49" s="173">
        <f t="shared" si="10"/>
        <v>1628273</v>
      </c>
      <c r="S49" s="173">
        <f t="shared" si="10"/>
        <v>18692070</v>
      </c>
      <c r="T49" s="173">
        <f t="shared" si="10"/>
        <v>13600078</v>
      </c>
      <c r="U49" s="173">
        <f t="shared" si="10"/>
        <v>27850079</v>
      </c>
      <c r="V49" s="173">
        <f t="shared" si="10"/>
        <v>60142227</v>
      </c>
      <c r="W49" s="173">
        <f t="shared" si="10"/>
        <v>139979995</v>
      </c>
      <c r="X49" s="173">
        <f>IF(F25=F48,0,X25-X48)</f>
        <v>52640459</v>
      </c>
      <c r="Y49" s="173">
        <f t="shared" si="10"/>
        <v>87339536</v>
      </c>
      <c r="Z49" s="174">
        <f>+IF(X49&lt;&gt;0,+(Y49/X49)*100,0)</f>
        <v>165.91712469680405</v>
      </c>
      <c r="AA49" s="171">
        <f>+AA25-AA48</f>
        <v>45132865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84459205</v>
      </c>
      <c r="D5" s="155">
        <v>0</v>
      </c>
      <c r="E5" s="156">
        <v>85591575</v>
      </c>
      <c r="F5" s="60">
        <v>90890698</v>
      </c>
      <c r="G5" s="60">
        <v>7587919</v>
      </c>
      <c r="H5" s="60">
        <v>7573876</v>
      </c>
      <c r="I5" s="60">
        <v>15052418</v>
      </c>
      <c r="J5" s="60">
        <v>30214213</v>
      </c>
      <c r="K5" s="60">
        <v>-224357</v>
      </c>
      <c r="L5" s="60">
        <v>7507917</v>
      </c>
      <c r="M5" s="60">
        <v>7528587</v>
      </c>
      <c r="N5" s="60">
        <v>14812147</v>
      </c>
      <c r="O5" s="60">
        <v>7530093</v>
      </c>
      <c r="P5" s="60">
        <v>7530381</v>
      </c>
      <c r="Q5" s="60">
        <v>7530543</v>
      </c>
      <c r="R5" s="60">
        <v>22591017</v>
      </c>
      <c r="S5" s="60">
        <v>7484483</v>
      </c>
      <c r="T5" s="60">
        <v>7288264</v>
      </c>
      <c r="U5" s="60">
        <v>7451261</v>
      </c>
      <c r="V5" s="60">
        <v>22224008</v>
      </c>
      <c r="W5" s="60">
        <v>89841385</v>
      </c>
      <c r="X5" s="60">
        <v>85591575</v>
      </c>
      <c r="Y5" s="60">
        <v>4249810</v>
      </c>
      <c r="Z5" s="140">
        <v>4.97</v>
      </c>
      <c r="AA5" s="155">
        <v>90890698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216219039</v>
      </c>
      <c r="D7" s="155">
        <v>0</v>
      </c>
      <c r="E7" s="156">
        <v>244749511</v>
      </c>
      <c r="F7" s="60">
        <v>256124631</v>
      </c>
      <c r="G7" s="60">
        <v>24580539</v>
      </c>
      <c r="H7" s="60">
        <v>27551187</v>
      </c>
      <c r="I7" s="60">
        <v>58652178</v>
      </c>
      <c r="J7" s="60">
        <v>110783904</v>
      </c>
      <c r="K7" s="60">
        <v>-5581369</v>
      </c>
      <c r="L7" s="60">
        <v>16813715</v>
      </c>
      <c r="M7" s="60">
        <v>16351052</v>
      </c>
      <c r="N7" s="60">
        <v>27583398</v>
      </c>
      <c r="O7" s="60">
        <v>16645965</v>
      </c>
      <c r="P7" s="60">
        <v>19950830</v>
      </c>
      <c r="Q7" s="60">
        <v>14706712</v>
      </c>
      <c r="R7" s="60">
        <v>51303507</v>
      </c>
      <c r="S7" s="60">
        <v>16698071</v>
      </c>
      <c r="T7" s="60">
        <v>16272822</v>
      </c>
      <c r="U7" s="60">
        <v>39391787</v>
      </c>
      <c r="V7" s="60">
        <v>72362680</v>
      </c>
      <c r="W7" s="60">
        <v>262033489</v>
      </c>
      <c r="X7" s="60">
        <v>244749511</v>
      </c>
      <c r="Y7" s="60">
        <v>17283978</v>
      </c>
      <c r="Z7" s="140">
        <v>7.06</v>
      </c>
      <c r="AA7" s="155">
        <v>256124631</v>
      </c>
    </row>
    <row r="8" spans="1:27" ht="13.5">
      <c r="A8" s="183" t="s">
        <v>104</v>
      </c>
      <c r="B8" s="182"/>
      <c r="C8" s="155">
        <v>70208747</v>
      </c>
      <c r="D8" s="155">
        <v>0</v>
      </c>
      <c r="E8" s="156">
        <v>95126893</v>
      </c>
      <c r="F8" s="60">
        <v>98914078</v>
      </c>
      <c r="G8" s="60">
        <v>6396225</v>
      </c>
      <c r="H8" s="60">
        <v>7160864</v>
      </c>
      <c r="I8" s="60">
        <v>15692542</v>
      </c>
      <c r="J8" s="60">
        <v>29249631</v>
      </c>
      <c r="K8" s="60">
        <v>-1674023</v>
      </c>
      <c r="L8" s="60">
        <v>9319267</v>
      </c>
      <c r="M8" s="60">
        <v>7305362</v>
      </c>
      <c r="N8" s="60">
        <v>14950606</v>
      </c>
      <c r="O8" s="60">
        <v>5795531</v>
      </c>
      <c r="P8" s="60">
        <v>7602904</v>
      </c>
      <c r="Q8" s="60">
        <v>6858700</v>
      </c>
      <c r="R8" s="60">
        <v>20257135</v>
      </c>
      <c r="S8" s="60">
        <v>3480139</v>
      </c>
      <c r="T8" s="60">
        <v>9843623</v>
      </c>
      <c r="U8" s="60">
        <v>9240452</v>
      </c>
      <c r="V8" s="60">
        <v>22564214</v>
      </c>
      <c r="W8" s="60">
        <v>87021586</v>
      </c>
      <c r="X8" s="60">
        <v>95126893</v>
      </c>
      <c r="Y8" s="60">
        <v>-8105307</v>
      </c>
      <c r="Z8" s="140">
        <v>-8.52</v>
      </c>
      <c r="AA8" s="155">
        <v>98914078</v>
      </c>
    </row>
    <row r="9" spans="1:27" ht="13.5">
      <c r="A9" s="183" t="s">
        <v>105</v>
      </c>
      <c r="B9" s="182"/>
      <c r="C9" s="155">
        <v>20711417</v>
      </c>
      <c r="D9" s="155">
        <v>0</v>
      </c>
      <c r="E9" s="156">
        <v>21869769</v>
      </c>
      <c r="F9" s="60">
        <v>23116268</v>
      </c>
      <c r="G9" s="60">
        <v>1949002</v>
      </c>
      <c r="H9" s="60">
        <v>1977511</v>
      </c>
      <c r="I9" s="60">
        <v>3932733</v>
      </c>
      <c r="J9" s="60">
        <v>7859246</v>
      </c>
      <c r="K9" s="60">
        <v>-4054</v>
      </c>
      <c r="L9" s="60">
        <v>1966368</v>
      </c>
      <c r="M9" s="60">
        <v>1948404</v>
      </c>
      <c r="N9" s="60">
        <v>3910718</v>
      </c>
      <c r="O9" s="60">
        <v>1932273</v>
      </c>
      <c r="P9" s="60">
        <v>1959373</v>
      </c>
      <c r="Q9" s="60">
        <v>1946072</v>
      </c>
      <c r="R9" s="60">
        <v>5837718</v>
      </c>
      <c r="S9" s="60">
        <v>1946999</v>
      </c>
      <c r="T9" s="60">
        <v>1947170</v>
      </c>
      <c r="U9" s="60">
        <v>1946472</v>
      </c>
      <c r="V9" s="60">
        <v>5840641</v>
      </c>
      <c r="W9" s="60">
        <v>23448323</v>
      </c>
      <c r="X9" s="60">
        <v>21869769</v>
      </c>
      <c r="Y9" s="60">
        <v>1578554</v>
      </c>
      <c r="Z9" s="140">
        <v>7.22</v>
      </c>
      <c r="AA9" s="155">
        <v>23116268</v>
      </c>
    </row>
    <row r="10" spans="1:27" ht="13.5">
      <c r="A10" s="183" t="s">
        <v>106</v>
      </c>
      <c r="B10" s="182"/>
      <c r="C10" s="155">
        <v>25597955</v>
      </c>
      <c r="D10" s="155">
        <v>0</v>
      </c>
      <c r="E10" s="156">
        <v>27659818</v>
      </c>
      <c r="F10" s="54">
        <v>28383935</v>
      </c>
      <c r="G10" s="54">
        <v>2295701</v>
      </c>
      <c r="H10" s="54">
        <v>2334206</v>
      </c>
      <c r="I10" s="54">
        <v>4593485</v>
      </c>
      <c r="J10" s="54">
        <v>9223392</v>
      </c>
      <c r="K10" s="54">
        <v>-49461</v>
      </c>
      <c r="L10" s="54">
        <v>2288408</v>
      </c>
      <c r="M10" s="54">
        <v>2298611</v>
      </c>
      <c r="N10" s="54">
        <v>4537558</v>
      </c>
      <c r="O10" s="54">
        <v>2311430</v>
      </c>
      <c r="P10" s="54">
        <v>2331617</v>
      </c>
      <c r="Q10" s="54">
        <v>2337628</v>
      </c>
      <c r="R10" s="54">
        <v>6980675</v>
      </c>
      <c r="S10" s="54">
        <v>2338201</v>
      </c>
      <c r="T10" s="54">
        <v>2340818</v>
      </c>
      <c r="U10" s="54">
        <v>2396883</v>
      </c>
      <c r="V10" s="54">
        <v>7075902</v>
      </c>
      <c r="W10" s="54">
        <v>27817527</v>
      </c>
      <c r="X10" s="54">
        <v>27659818</v>
      </c>
      <c r="Y10" s="54">
        <v>157709</v>
      </c>
      <c r="Z10" s="184">
        <v>0.57</v>
      </c>
      <c r="AA10" s="130">
        <v>28383935</v>
      </c>
    </row>
    <row r="11" spans="1:27" ht="13.5">
      <c r="A11" s="183" t="s">
        <v>107</v>
      </c>
      <c r="B11" s="185"/>
      <c r="C11" s="155">
        <v>1150084</v>
      </c>
      <c r="D11" s="155">
        <v>0</v>
      </c>
      <c r="E11" s="156">
        <v>0</v>
      </c>
      <c r="F11" s="60">
        <v>1150246</v>
      </c>
      <c r="G11" s="60">
        <v>139055</v>
      </c>
      <c r="H11" s="60">
        <v>96702</v>
      </c>
      <c r="I11" s="60">
        <v>89965</v>
      </c>
      <c r="J11" s="60">
        <v>325722</v>
      </c>
      <c r="K11" s="60">
        <v>89558</v>
      </c>
      <c r="L11" s="60">
        <v>77043</v>
      </c>
      <c r="M11" s="60">
        <v>88363</v>
      </c>
      <c r="N11" s="60">
        <v>254964</v>
      </c>
      <c r="O11" s="60">
        <v>115492</v>
      </c>
      <c r="P11" s="60">
        <v>80664</v>
      </c>
      <c r="Q11" s="60">
        <v>86722</v>
      </c>
      <c r="R11" s="60">
        <v>282878</v>
      </c>
      <c r="S11" s="60">
        <v>76674</v>
      </c>
      <c r="T11" s="60">
        <v>108324</v>
      </c>
      <c r="U11" s="60">
        <v>122024</v>
      </c>
      <c r="V11" s="60">
        <v>307022</v>
      </c>
      <c r="W11" s="60">
        <v>1170586</v>
      </c>
      <c r="X11" s="60"/>
      <c r="Y11" s="60">
        <v>1170586</v>
      </c>
      <c r="Z11" s="140">
        <v>0</v>
      </c>
      <c r="AA11" s="155">
        <v>1150246</v>
      </c>
    </row>
    <row r="12" spans="1:27" ht="13.5">
      <c r="A12" s="183" t="s">
        <v>108</v>
      </c>
      <c r="B12" s="185"/>
      <c r="C12" s="155">
        <v>3512498</v>
      </c>
      <c r="D12" s="155">
        <v>0</v>
      </c>
      <c r="E12" s="156">
        <v>3605323</v>
      </c>
      <c r="F12" s="60">
        <v>3936038</v>
      </c>
      <c r="G12" s="60">
        <v>181169</v>
      </c>
      <c r="H12" s="60">
        <v>200222</v>
      </c>
      <c r="I12" s="60">
        <v>367196</v>
      </c>
      <c r="J12" s="60">
        <v>748587</v>
      </c>
      <c r="K12" s="60">
        <v>150821</v>
      </c>
      <c r="L12" s="60">
        <v>169217</v>
      </c>
      <c r="M12" s="60">
        <v>456774</v>
      </c>
      <c r="N12" s="60">
        <v>776812</v>
      </c>
      <c r="O12" s="60">
        <v>451467</v>
      </c>
      <c r="P12" s="60">
        <v>369712</v>
      </c>
      <c r="Q12" s="60">
        <v>369848</v>
      </c>
      <c r="R12" s="60">
        <v>1191027</v>
      </c>
      <c r="S12" s="60">
        <v>337433</v>
      </c>
      <c r="T12" s="60">
        <v>338014</v>
      </c>
      <c r="U12" s="60">
        <v>216995</v>
      </c>
      <c r="V12" s="60">
        <v>892442</v>
      </c>
      <c r="W12" s="60">
        <v>3608868</v>
      </c>
      <c r="X12" s="60">
        <v>3605323</v>
      </c>
      <c r="Y12" s="60">
        <v>3545</v>
      </c>
      <c r="Z12" s="140">
        <v>0.1</v>
      </c>
      <c r="AA12" s="155">
        <v>3936038</v>
      </c>
    </row>
    <row r="13" spans="1:27" ht="13.5">
      <c r="A13" s="181" t="s">
        <v>109</v>
      </c>
      <c r="B13" s="185"/>
      <c r="C13" s="155">
        <v>1038620</v>
      </c>
      <c r="D13" s="155">
        <v>0</v>
      </c>
      <c r="E13" s="156">
        <v>0</v>
      </c>
      <c r="F13" s="60">
        <v>1200000</v>
      </c>
      <c r="G13" s="60">
        <v>98733</v>
      </c>
      <c r="H13" s="60">
        <v>74612</v>
      </c>
      <c r="I13" s="60">
        <v>99735</v>
      </c>
      <c r="J13" s="60">
        <v>273080</v>
      </c>
      <c r="K13" s="60">
        <v>28080</v>
      </c>
      <c r="L13" s="60">
        <v>312198</v>
      </c>
      <c r="M13" s="60">
        <v>140065</v>
      </c>
      <c r="N13" s="60">
        <v>480343</v>
      </c>
      <c r="O13" s="60">
        <v>113261</v>
      </c>
      <c r="P13" s="60">
        <v>135468</v>
      </c>
      <c r="Q13" s="60">
        <v>136454</v>
      </c>
      <c r="R13" s="60">
        <v>385183</v>
      </c>
      <c r="S13" s="60">
        <v>120704</v>
      </c>
      <c r="T13" s="60">
        <v>149685</v>
      </c>
      <c r="U13" s="60">
        <v>53909</v>
      </c>
      <c r="V13" s="60">
        <v>324298</v>
      </c>
      <c r="W13" s="60">
        <v>1462904</v>
      </c>
      <c r="X13" s="60"/>
      <c r="Y13" s="60">
        <v>1462904</v>
      </c>
      <c r="Z13" s="140">
        <v>0</v>
      </c>
      <c r="AA13" s="155">
        <v>1200000</v>
      </c>
    </row>
    <row r="14" spans="1:27" ht="13.5">
      <c r="A14" s="181" t="s">
        <v>110</v>
      </c>
      <c r="B14" s="185"/>
      <c r="C14" s="155">
        <v>10482157</v>
      </c>
      <c r="D14" s="155">
        <v>0</v>
      </c>
      <c r="E14" s="156">
        <v>9390290</v>
      </c>
      <c r="F14" s="60">
        <v>13386101</v>
      </c>
      <c r="G14" s="60">
        <v>1054988</v>
      </c>
      <c r="H14" s="60">
        <v>1088377</v>
      </c>
      <c r="I14" s="60">
        <v>1092307</v>
      </c>
      <c r="J14" s="60">
        <v>3235672</v>
      </c>
      <c r="K14" s="60">
        <v>1130123</v>
      </c>
      <c r="L14" s="60">
        <v>1157982</v>
      </c>
      <c r="M14" s="60">
        <v>1169272</v>
      </c>
      <c r="N14" s="60">
        <v>3457377</v>
      </c>
      <c r="O14" s="60">
        <v>1230893</v>
      </c>
      <c r="P14" s="60">
        <v>1209332</v>
      </c>
      <c r="Q14" s="60">
        <v>161565</v>
      </c>
      <c r="R14" s="60">
        <v>2601790</v>
      </c>
      <c r="S14" s="60">
        <v>187830</v>
      </c>
      <c r="T14" s="60">
        <v>221019</v>
      </c>
      <c r="U14" s="60">
        <v>255617</v>
      </c>
      <c r="V14" s="60">
        <v>664466</v>
      </c>
      <c r="W14" s="60">
        <v>9959305</v>
      </c>
      <c r="X14" s="60">
        <v>9390290</v>
      </c>
      <c r="Y14" s="60">
        <v>569015</v>
      </c>
      <c r="Z14" s="140">
        <v>6.06</v>
      </c>
      <c r="AA14" s="155">
        <v>13386101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30211525</v>
      </c>
      <c r="D16" s="155">
        <v>0</v>
      </c>
      <c r="E16" s="156">
        <v>5163253</v>
      </c>
      <c r="F16" s="60">
        <v>5664293</v>
      </c>
      <c r="G16" s="60">
        <v>13251</v>
      </c>
      <c r="H16" s="60">
        <v>10201</v>
      </c>
      <c r="I16" s="60">
        <v>2010777</v>
      </c>
      <c r="J16" s="60">
        <v>2034229</v>
      </c>
      <c r="K16" s="60">
        <v>3129</v>
      </c>
      <c r="L16" s="60">
        <v>2820</v>
      </c>
      <c r="M16" s="60">
        <v>1326</v>
      </c>
      <c r="N16" s="60">
        <v>7275</v>
      </c>
      <c r="O16" s="60">
        <v>6042</v>
      </c>
      <c r="P16" s="60">
        <v>-1397667</v>
      </c>
      <c r="Q16" s="60">
        <v>6612</v>
      </c>
      <c r="R16" s="60">
        <v>-1385013</v>
      </c>
      <c r="S16" s="60">
        <v>1000577</v>
      </c>
      <c r="T16" s="60">
        <v>31404</v>
      </c>
      <c r="U16" s="60">
        <v>2502652</v>
      </c>
      <c r="V16" s="60">
        <v>3534633</v>
      </c>
      <c r="W16" s="60">
        <v>4191124</v>
      </c>
      <c r="X16" s="60">
        <v>5163253</v>
      </c>
      <c r="Y16" s="60">
        <v>-972129</v>
      </c>
      <c r="Z16" s="140">
        <v>-18.83</v>
      </c>
      <c r="AA16" s="155">
        <v>5664293</v>
      </c>
    </row>
    <row r="17" spans="1:27" ht="13.5">
      <c r="A17" s="181" t="s">
        <v>113</v>
      </c>
      <c r="B17" s="185"/>
      <c r="C17" s="155">
        <v>41377</v>
      </c>
      <c r="D17" s="155">
        <v>0</v>
      </c>
      <c r="E17" s="156">
        <v>41293</v>
      </c>
      <c r="F17" s="60">
        <v>31790</v>
      </c>
      <c r="G17" s="60">
        <v>1597</v>
      </c>
      <c r="H17" s="60">
        <v>0</v>
      </c>
      <c r="I17" s="60">
        <v>728</v>
      </c>
      <c r="J17" s="60">
        <v>2325</v>
      </c>
      <c r="K17" s="60">
        <v>3421</v>
      </c>
      <c r="L17" s="60">
        <v>4053</v>
      </c>
      <c r="M17" s="60">
        <v>6096</v>
      </c>
      <c r="N17" s="60">
        <v>13570</v>
      </c>
      <c r="O17" s="60">
        <v>7632</v>
      </c>
      <c r="P17" s="60">
        <v>35350</v>
      </c>
      <c r="Q17" s="60">
        <v>3097</v>
      </c>
      <c r="R17" s="60">
        <v>46079</v>
      </c>
      <c r="S17" s="60">
        <v>114</v>
      </c>
      <c r="T17" s="60">
        <v>0</v>
      </c>
      <c r="U17" s="60">
        <v>114</v>
      </c>
      <c r="V17" s="60">
        <v>228</v>
      </c>
      <c r="W17" s="60">
        <v>62202</v>
      </c>
      <c r="X17" s="60">
        <v>41293</v>
      </c>
      <c r="Y17" s="60">
        <v>20909</v>
      </c>
      <c r="Z17" s="140">
        <v>50.64</v>
      </c>
      <c r="AA17" s="155">
        <v>31790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84718794</v>
      </c>
      <c r="D19" s="155">
        <v>0</v>
      </c>
      <c r="E19" s="156">
        <v>101502632</v>
      </c>
      <c r="F19" s="60">
        <v>94786416</v>
      </c>
      <c r="G19" s="60">
        <v>213859</v>
      </c>
      <c r="H19" s="60">
        <v>896000</v>
      </c>
      <c r="I19" s="60">
        <v>17680094</v>
      </c>
      <c r="J19" s="60">
        <v>18789953</v>
      </c>
      <c r="K19" s="60">
        <v>9100075</v>
      </c>
      <c r="L19" s="60">
        <v>10212592</v>
      </c>
      <c r="M19" s="60">
        <v>7636509</v>
      </c>
      <c r="N19" s="60">
        <v>26949176</v>
      </c>
      <c r="O19" s="60">
        <v>7736186</v>
      </c>
      <c r="P19" s="60">
        <v>7908435</v>
      </c>
      <c r="Q19" s="60">
        <v>8586945</v>
      </c>
      <c r="R19" s="60">
        <v>24231566</v>
      </c>
      <c r="S19" s="60">
        <v>6261017</v>
      </c>
      <c r="T19" s="60">
        <v>10656247</v>
      </c>
      <c r="U19" s="60">
        <v>6801700</v>
      </c>
      <c r="V19" s="60">
        <v>23718964</v>
      </c>
      <c r="W19" s="60">
        <v>93689659</v>
      </c>
      <c r="X19" s="60">
        <v>101502632</v>
      </c>
      <c r="Y19" s="60">
        <v>-7812973</v>
      </c>
      <c r="Z19" s="140">
        <v>-7.7</v>
      </c>
      <c r="AA19" s="155">
        <v>94786416</v>
      </c>
    </row>
    <row r="20" spans="1:27" ht="13.5">
      <c r="A20" s="181" t="s">
        <v>35</v>
      </c>
      <c r="B20" s="185"/>
      <c r="C20" s="155">
        <v>20013325</v>
      </c>
      <c r="D20" s="155">
        <v>0</v>
      </c>
      <c r="E20" s="156">
        <v>3338086</v>
      </c>
      <c r="F20" s="54">
        <v>3727911</v>
      </c>
      <c r="G20" s="54">
        <v>143491</v>
      </c>
      <c r="H20" s="54">
        <v>203221</v>
      </c>
      <c r="I20" s="54">
        <v>551655</v>
      </c>
      <c r="J20" s="54">
        <v>898367</v>
      </c>
      <c r="K20" s="54">
        <v>-174445</v>
      </c>
      <c r="L20" s="54">
        <v>-41775</v>
      </c>
      <c r="M20" s="54">
        <v>2062694</v>
      </c>
      <c r="N20" s="54">
        <v>1846474</v>
      </c>
      <c r="O20" s="54">
        <v>296906</v>
      </c>
      <c r="P20" s="54">
        <v>196695</v>
      </c>
      <c r="Q20" s="54">
        <v>216129</v>
      </c>
      <c r="R20" s="54">
        <v>709730</v>
      </c>
      <c r="S20" s="54">
        <v>994298</v>
      </c>
      <c r="T20" s="54">
        <v>2261776</v>
      </c>
      <c r="U20" s="54">
        <v>457647</v>
      </c>
      <c r="V20" s="54">
        <v>3713721</v>
      </c>
      <c r="W20" s="54">
        <v>7168292</v>
      </c>
      <c r="X20" s="54">
        <v>3338086</v>
      </c>
      <c r="Y20" s="54">
        <v>3830206</v>
      </c>
      <c r="Z20" s="184">
        <v>114.74</v>
      </c>
      <c r="AA20" s="130">
        <v>3727911</v>
      </c>
    </row>
    <row r="21" spans="1:27" ht="13.5">
      <c r="A21" s="181" t="s">
        <v>115</v>
      </c>
      <c r="B21" s="185"/>
      <c r="C21" s="155">
        <v>558000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568922743</v>
      </c>
      <c r="D22" s="188">
        <f>SUM(D5:D21)</f>
        <v>0</v>
      </c>
      <c r="E22" s="189">
        <f t="shared" si="0"/>
        <v>598038443</v>
      </c>
      <c r="F22" s="190">
        <f t="shared" si="0"/>
        <v>621312405</v>
      </c>
      <c r="G22" s="190">
        <f t="shared" si="0"/>
        <v>44655529</v>
      </c>
      <c r="H22" s="190">
        <f t="shared" si="0"/>
        <v>49166979</v>
      </c>
      <c r="I22" s="190">
        <f t="shared" si="0"/>
        <v>119815813</v>
      </c>
      <c r="J22" s="190">
        <f t="shared" si="0"/>
        <v>213638321</v>
      </c>
      <c r="K22" s="190">
        <f t="shared" si="0"/>
        <v>2797498</v>
      </c>
      <c r="L22" s="190">
        <f t="shared" si="0"/>
        <v>49789805</v>
      </c>
      <c r="M22" s="190">
        <f t="shared" si="0"/>
        <v>46993115</v>
      </c>
      <c r="N22" s="190">
        <f t="shared" si="0"/>
        <v>99580418</v>
      </c>
      <c r="O22" s="190">
        <f t="shared" si="0"/>
        <v>44173171</v>
      </c>
      <c r="P22" s="190">
        <f t="shared" si="0"/>
        <v>47913094</v>
      </c>
      <c r="Q22" s="190">
        <f t="shared" si="0"/>
        <v>42947027</v>
      </c>
      <c r="R22" s="190">
        <f t="shared" si="0"/>
        <v>135033292</v>
      </c>
      <c r="S22" s="190">
        <f t="shared" si="0"/>
        <v>40926540</v>
      </c>
      <c r="T22" s="190">
        <f t="shared" si="0"/>
        <v>51459166</v>
      </c>
      <c r="U22" s="190">
        <f t="shared" si="0"/>
        <v>70837513</v>
      </c>
      <c r="V22" s="190">
        <f t="shared" si="0"/>
        <v>163223219</v>
      </c>
      <c r="W22" s="190">
        <f t="shared" si="0"/>
        <v>611475250</v>
      </c>
      <c r="X22" s="190">
        <f t="shared" si="0"/>
        <v>598038443</v>
      </c>
      <c r="Y22" s="190">
        <f t="shared" si="0"/>
        <v>13436807</v>
      </c>
      <c r="Z22" s="191">
        <f>+IF(X22&lt;&gt;0,+(Y22/X22)*100,0)</f>
        <v>2.246813253776062</v>
      </c>
      <c r="AA22" s="188">
        <f>SUM(AA5:AA21)</f>
        <v>621312405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128402859</v>
      </c>
      <c r="D25" s="155">
        <v>0</v>
      </c>
      <c r="E25" s="156">
        <v>137425433</v>
      </c>
      <c r="F25" s="60">
        <v>137802968</v>
      </c>
      <c r="G25" s="60">
        <v>11391224</v>
      </c>
      <c r="H25" s="60">
        <v>11231137</v>
      </c>
      <c r="I25" s="60">
        <v>11359665</v>
      </c>
      <c r="J25" s="60">
        <v>33982026</v>
      </c>
      <c r="K25" s="60">
        <v>11851727</v>
      </c>
      <c r="L25" s="60">
        <v>9537305</v>
      </c>
      <c r="M25" s="60">
        <v>12380704</v>
      </c>
      <c r="N25" s="60">
        <v>33769736</v>
      </c>
      <c r="O25" s="60">
        <v>12747874</v>
      </c>
      <c r="P25" s="60">
        <v>12727935</v>
      </c>
      <c r="Q25" s="60">
        <v>9825889</v>
      </c>
      <c r="R25" s="60">
        <v>35301698</v>
      </c>
      <c r="S25" s="60">
        <v>12502321</v>
      </c>
      <c r="T25" s="60">
        <v>11064775</v>
      </c>
      <c r="U25" s="60">
        <v>11522219</v>
      </c>
      <c r="V25" s="60">
        <v>35089315</v>
      </c>
      <c r="W25" s="60">
        <v>138142775</v>
      </c>
      <c r="X25" s="60">
        <v>137425433</v>
      </c>
      <c r="Y25" s="60">
        <v>717342</v>
      </c>
      <c r="Z25" s="140">
        <v>0.52</v>
      </c>
      <c r="AA25" s="155">
        <v>137802968</v>
      </c>
    </row>
    <row r="26" spans="1:27" ht="13.5">
      <c r="A26" s="183" t="s">
        <v>38</v>
      </c>
      <c r="B26" s="182"/>
      <c r="C26" s="155">
        <v>8432691</v>
      </c>
      <c r="D26" s="155">
        <v>0</v>
      </c>
      <c r="E26" s="156">
        <v>8660048</v>
      </c>
      <c r="F26" s="60">
        <v>9220153</v>
      </c>
      <c r="G26" s="60">
        <v>-61362</v>
      </c>
      <c r="H26" s="60">
        <v>0</v>
      </c>
      <c r="I26" s="60">
        <v>1457962</v>
      </c>
      <c r="J26" s="60">
        <v>1396600</v>
      </c>
      <c r="K26" s="60">
        <v>0</v>
      </c>
      <c r="L26" s="60">
        <v>2915925</v>
      </c>
      <c r="M26" s="60">
        <v>308</v>
      </c>
      <c r="N26" s="60">
        <v>2916233</v>
      </c>
      <c r="O26" s="60">
        <v>0</v>
      </c>
      <c r="P26" s="60">
        <v>0</v>
      </c>
      <c r="Q26" s="60">
        <v>2545704</v>
      </c>
      <c r="R26" s="60">
        <v>2545704</v>
      </c>
      <c r="S26" s="60">
        <v>0</v>
      </c>
      <c r="T26" s="60">
        <v>1534601</v>
      </c>
      <c r="U26" s="60">
        <v>768346</v>
      </c>
      <c r="V26" s="60">
        <v>2302947</v>
      </c>
      <c r="W26" s="60">
        <v>9161484</v>
      </c>
      <c r="X26" s="60">
        <v>8660048</v>
      </c>
      <c r="Y26" s="60">
        <v>501436</v>
      </c>
      <c r="Z26" s="140">
        <v>5.79</v>
      </c>
      <c r="AA26" s="155">
        <v>9220153</v>
      </c>
    </row>
    <row r="27" spans="1:27" ht="13.5">
      <c r="A27" s="183" t="s">
        <v>118</v>
      </c>
      <c r="B27" s="182"/>
      <c r="C27" s="155">
        <v>75844490</v>
      </c>
      <c r="D27" s="155">
        <v>0</v>
      </c>
      <c r="E27" s="156">
        <v>61344597</v>
      </c>
      <c r="F27" s="60">
        <v>62693348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61344597</v>
      </c>
      <c r="Y27" s="60">
        <v>-61344597</v>
      </c>
      <c r="Z27" s="140">
        <v>-100</v>
      </c>
      <c r="AA27" s="155">
        <v>62693348</v>
      </c>
    </row>
    <row r="28" spans="1:27" ht="13.5">
      <c r="A28" s="183" t="s">
        <v>39</v>
      </c>
      <c r="B28" s="182"/>
      <c r="C28" s="155">
        <v>41687636</v>
      </c>
      <c r="D28" s="155">
        <v>0</v>
      </c>
      <c r="E28" s="156">
        <v>38026235</v>
      </c>
      <c r="F28" s="60">
        <v>41700642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38026235</v>
      </c>
      <c r="Y28" s="60">
        <v>-38026235</v>
      </c>
      <c r="Z28" s="140">
        <v>-100</v>
      </c>
      <c r="AA28" s="155">
        <v>41700642</v>
      </c>
    </row>
    <row r="29" spans="1:27" ht="13.5">
      <c r="A29" s="183" t="s">
        <v>40</v>
      </c>
      <c r="B29" s="182"/>
      <c r="C29" s="155">
        <v>11478407</v>
      </c>
      <c r="D29" s="155">
        <v>0</v>
      </c>
      <c r="E29" s="156">
        <v>5850563</v>
      </c>
      <c r="F29" s="60">
        <v>10645563</v>
      </c>
      <c r="G29" s="60">
        <v>0</v>
      </c>
      <c r="H29" s="60">
        <v>0</v>
      </c>
      <c r="I29" s="60">
        <v>1530405</v>
      </c>
      <c r="J29" s="60">
        <v>1530405</v>
      </c>
      <c r="K29" s="60">
        <v>455676</v>
      </c>
      <c r="L29" s="60">
        <v>484411</v>
      </c>
      <c r="M29" s="60">
        <v>500557</v>
      </c>
      <c r="N29" s="60">
        <v>1440644</v>
      </c>
      <c r="O29" s="60">
        <v>0</v>
      </c>
      <c r="P29" s="60">
        <v>947181</v>
      </c>
      <c r="Q29" s="60">
        <v>489377</v>
      </c>
      <c r="R29" s="60">
        <v>1436558</v>
      </c>
      <c r="S29" s="60">
        <v>473592</v>
      </c>
      <c r="T29" s="60">
        <v>489377</v>
      </c>
      <c r="U29" s="60">
        <v>0</v>
      </c>
      <c r="V29" s="60">
        <v>962969</v>
      </c>
      <c r="W29" s="60">
        <v>5370576</v>
      </c>
      <c r="X29" s="60">
        <v>5850563</v>
      </c>
      <c r="Y29" s="60">
        <v>-479987</v>
      </c>
      <c r="Z29" s="140">
        <v>-8.2</v>
      </c>
      <c r="AA29" s="155">
        <v>10645563</v>
      </c>
    </row>
    <row r="30" spans="1:27" ht="13.5">
      <c r="A30" s="183" t="s">
        <v>119</v>
      </c>
      <c r="B30" s="182"/>
      <c r="C30" s="155">
        <v>217374765</v>
      </c>
      <c r="D30" s="155">
        <v>0</v>
      </c>
      <c r="E30" s="156">
        <v>229909000</v>
      </c>
      <c r="F30" s="60">
        <v>241362017</v>
      </c>
      <c r="G30" s="60">
        <v>1793797</v>
      </c>
      <c r="H30" s="60">
        <v>28003212</v>
      </c>
      <c r="I30" s="60">
        <v>41222557</v>
      </c>
      <c r="J30" s="60">
        <v>71019566</v>
      </c>
      <c r="K30" s="60">
        <v>9625307</v>
      </c>
      <c r="L30" s="60">
        <v>15561911</v>
      </c>
      <c r="M30" s="60">
        <v>18293078</v>
      </c>
      <c r="N30" s="60">
        <v>43480296</v>
      </c>
      <c r="O30" s="60">
        <v>21313394</v>
      </c>
      <c r="P30" s="60">
        <v>20372142</v>
      </c>
      <c r="Q30" s="60">
        <v>28591771</v>
      </c>
      <c r="R30" s="60">
        <v>70277307</v>
      </c>
      <c r="S30" s="60">
        <v>5871470</v>
      </c>
      <c r="T30" s="60">
        <v>18698340</v>
      </c>
      <c r="U30" s="60">
        <v>33691180</v>
      </c>
      <c r="V30" s="60">
        <v>58260990</v>
      </c>
      <c r="W30" s="60">
        <v>243038159</v>
      </c>
      <c r="X30" s="60">
        <v>229909000</v>
      </c>
      <c r="Y30" s="60">
        <v>13129159</v>
      </c>
      <c r="Z30" s="140">
        <v>5.71</v>
      </c>
      <c r="AA30" s="155">
        <v>241362017</v>
      </c>
    </row>
    <row r="31" spans="1:27" ht="13.5">
      <c r="A31" s="183" t="s">
        <v>120</v>
      </c>
      <c r="B31" s="182"/>
      <c r="C31" s="155">
        <v>24475465</v>
      </c>
      <c r="D31" s="155">
        <v>0</v>
      </c>
      <c r="E31" s="156">
        <v>22171243</v>
      </c>
      <c r="F31" s="60">
        <v>23117709</v>
      </c>
      <c r="G31" s="60">
        <v>0</v>
      </c>
      <c r="H31" s="60">
        <v>893883</v>
      </c>
      <c r="I31" s="60">
        <v>1814885</v>
      </c>
      <c r="J31" s="60">
        <v>2708768</v>
      </c>
      <c r="K31" s="60">
        <v>1048774</v>
      </c>
      <c r="L31" s="60">
        <v>1225677</v>
      </c>
      <c r="M31" s="60">
        <v>2457897</v>
      </c>
      <c r="N31" s="60">
        <v>4732348</v>
      </c>
      <c r="O31" s="60">
        <v>348401</v>
      </c>
      <c r="P31" s="60">
        <v>2829657</v>
      </c>
      <c r="Q31" s="60">
        <v>1567915</v>
      </c>
      <c r="R31" s="60">
        <v>4745973</v>
      </c>
      <c r="S31" s="60">
        <v>1694761</v>
      </c>
      <c r="T31" s="60">
        <v>3692146</v>
      </c>
      <c r="U31" s="60">
        <v>2149517</v>
      </c>
      <c r="V31" s="60">
        <v>7536424</v>
      </c>
      <c r="W31" s="60">
        <v>19723513</v>
      </c>
      <c r="X31" s="60">
        <v>22171243</v>
      </c>
      <c r="Y31" s="60">
        <v>-2447730</v>
      </c>
      <c r="Z31" s="140">
        <v>-11.04</v>
      </c>
      <c r="AA31" s="155">
        <v>23117709</v>
      </c>
    </row>
    <row r="32" spans="1:27" ht="13.5">
      <c r="A32" s="183" t="s">
        <v>121</v>
      </c>
      <c r="B32" s="182"/>
      <c r="C32" s="155">
        <v>525683</v>
      </c>
      <c r="D32" s="155">
        <v>0</v>
      </c>
      <c r="E32" s="156">
        <v>719000</v>
      </c>
      <c r="F32" s="60">
        <v>510000</v>
      </c>
      <c r="G32" s="60">
        <v>35635</v>
      </c>
      <c r="H32" s="60">
        <v>0</v>
      </c>
      <c r="I32" s="60">
        <v>82465</v>
      </c>
      <c r="J32" s="60">
        <v>118100</v>
      </c>
      <c r="K32" s="60">
        <v>0</v>
      </c>
      <c r="L32" s="60">
        <v>56326</v>
      </c>
      <c r="M32" s="60">
        <v>55170</v>
      </c>
      <c r="N32" s="60">
        <v>111496</v>
      </c>
      <c r="O32" s="60">
        <v>102201</v>
      </c>
      <c r="P32" s="60">
        <v>41690</v>
      </c>
      <c r="Q32" s="60">
        <v>51120</v>
      </c>
      <c r="R32" s="60">
        <v>195011</v>
      </c>
      <c r="S32" s="60">
        <v>50581</v>
      </c>
      <c r="T32" s="60">
        <v>34030</v>
      </c>
      <c r="U32" s="60">
        <v>53740</v>
      </c>
      <c r="V32" s="60">
        <v>138351</v>
      </c>
      <c r="W32" s="60">
        <v>562958</v>
      </c>
      <c r="X32" s="60">
        <v>719000</v>
      </c>
      <c r="Y32" s="60">
        <v>-156042</v>
      </c>
      <c r="Z32" s="140">
        <v>-21.7</v>
      </c>
      <c r="AA32" s="155">
        <v>510000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85916448</v>
      </c>
      <c r="D34" s="155">
        <v>0</v>
      </c>
      <c r="E34" s="156">
        <v>76920865</v>
      </c>
      <c r="F34" s="60">
        <v>92138790</v>
      </c>
      <c r="G34" s="60">
        <v>4831869</v>
      </c>
      <c r="H34" s="60">
        <v>4129164</v>
      </c>
      <c r="I34" s="60">
        <v>13254613</v>
      </c>
      <c r="J34" s="60">
        <v>22215646</v>
      </c>
      <c r="K34" s="60">
        <v>4149598</v>
      </c>
      <c r="L34" s="60">
        <v>6537421</v>
      </c>
      <c r="M34" s="60">
        <v>8279037</v>
      </c>
      <c r="N34" s="60">
        <v>18966056</v>
      </c>
      <c r="O34" s="60">
        <v>8174941</v>
      </c>
      <c r="P34" s="60">
        <v>10118346</v>
      </c>
      <c r="Q34" s="60">
        <v>6995334</v>
      </c>
      <c r="R34" s="60">
        <v>25288621</v>
      </c>
      <c r="S34" s="60">
        <v>5536460</v>
      </c>
      <c r="T34" s="60">
        <v>6368487</v>
      </c>
      <c r="U34" s="60">
        <v>8734458</v>
      </c>
      <c r="V34" s="60">
        <v>20639405</v>
      </c>
      <c r="W34" s="60">
        <v>87109728</v>
      </c>
      <c r="X34" s="60">
        <v>76920865</v>
      </c>
      <c r="Y34" s="60">
        <v>10188863</v>
      </c>
      <c r="Z34" s="140">
        <v>13.25</v>
      </c>
      <c r="AA34" s="155">
        <v>92138790</v>
      </c>
    </row>
    <row r="35" spans="1:27" ht="13.5">
      <c r="A35" s="181" t="s">
        <v>122</v>
      </c>
      <c r="B35" s="185"/>
      <c r="C35" s="155">
        <v>4144732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598283176</v>
      </c>
      <c r="D36" s="188">
        <f>SUM(D25:D35)</f>
        <v>0</v>
      </c>
      <c r="E36" s="189">
        <f t="shared" si="1"/>
        <v>581026984</v>
      </c>
      <c r="F36" s="190">
        <f t="shared" si="1"/>
        <v>619191190</v>
      </c>
      <c r="G36" s="190">
        <f t="shared" si="1"/>
        <v>17991163</v>
      </c>
      <c r="H36" s="190">
        <f t="shared" si="1"/>
        <v>44257396</v>
      </c>
      <c r="I36" s="190">
        <f t="shared" si="1"/>
        <v>70722552</v>
      </c>
      <c r="J36" s="190">
        <f t="shared" si="1"/>
        <v>132971111</v>
      </c>
      <c r="K36" s="190">
        <f t="shared" si="1"/>
        <v>27131082</v>
      </c>
      <c r="L36" s="190">
        <f t="shared" si="1"/>
        <v>36318976</v>
      </c>
      <c r="M36" s="190">
        <f t="shared" si="1"/>
        <v>41966751</v>
      </c>
      <c r="N36" s="190">
        <f t="shared" si="1"/>
        <v>105416809</v>
      </c>
      <c r="O36" s="190">
        <f t="shared" si="1"/>
        <v>42686811</v>
      </c>
      <c r="P36" s="190">
        <f t="shared" si="1"/>
        <v>47036951</v>
      </c>
      <c r="Q36" s="190">
        <f t="shared" si="1"/>
        <v>50067110</v>
      </c>
      <c r="R36" s="190">
        <f t="shared" si="1"/>
        <v>139790872</v>
      </c>
      <c r="S36" s="190">
        <f t="shared" si="1"/>
        <v>26129185</v>
      </c>
      <c r="T36" s="190">
        <f t="shared" si="1"/>
        <v>41881756</v>
      </c>
      <c r="U36" s="190">
        <f t="shared" si="1"/>
        <v>56919460</v>
      </c>
      <c r="V36" s="190">
        <f t="shared" si="1"/>
        <v>124930401</v>
      </c>
      <c r="W36" s="190">
        <f t="shared" si="1"/>
        <v>503109193</v>
      </c>
      <c r="X36" s="190">
        <f t="shared" si="1"/>
        <v>581026984</v>
      </c>
      <c r="Y36" s="190">
        <f t="shared" si="1"/>
        <v>-77917791</v>
      </c>
      <c r="Z36" s="191">
        <f>+IF(X36&lt;&gt;0,+(Y36/X36)*100,0)</f>
        <v>-13.4103566866354</v>
      </c>
      <c r="AA36" s="188">
        <f>SUM(AA25:AA35)</f>
        <v>619191190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-29360433</v>
      </c>
      <c r="D38" s="199">
        <f>+D22-D36</f>
        <v>0</v>
      </c>
      <c r="E38" s="200">
        <f t="shared" si="2"/>
        <v>17011459</v>
      </c>
      <c r="F38" s="106">
        <f t="shared" si="2"/>
        <v>2121215</v>
      </c>
      <c r="G38" s="106">
        <f t="shared" si="2"/>
        <v>26664366</v>
      </c>
      <c r="H38" s="106">
        <f t="shared" si="2"/>
        <v>4909583</v>
      </c>
      <c r="I38" s="106">
        <f t="shared" si="2"/>
        <v>49093261</v>
      </c>
      <c r="J38" s="106">
        <f t="shared" si="2"/>
        <v>80667210</v>
      </c>
      <c r="K38" s="106">
        <f t="shared" si="2"/>
        <v>-24333584</v>
      </c>
      <c r="L38" s="106">
        <f t="shared" si="2"/>
        <v>13470829</v>
      </c>
      <c r="M38" s="106">
        <f t="shared" si="2"/>
        <v>5026364</v>
      </c>
      <c r="N38" s="106">
        <f t="shared" si="2"/>
        <v>-5836391</v>
      </c>
      <c r="O38" s="106">
        <f t="shared" si="2"/>
        <v>1486360</v>
      </c>
      <c r="P38" s="106">
        <f t="shared" si="2"/>
        <v>876143</v>
      </c>
      <c r="Q38" s="106">
        <f t="shared" si="2"/>
        <v>-7120083</v>
      </c>
      <c r="R38" s="106">
        <f t="shared" si="2"/>
        <v>-4757580</v>
      </c>
      <c r="S38" s="106">
        <f t="shared" si="2"/>
        <v>14797355</v>
      </c>
      <c r="T38" s="106">
        <f t="shared" si="2"/>
        <v>9577410</v>
      </c>
      <c r="U38" s="106">
        <f t="shared" si="2"/>
        <v>13918053</v>
      </c>
      <c r="V38" s="106">
        <f t="shared" si="2"/>
        <v>38292818</v>
      </c>
      <c r="W38" s="106">
        <f t="shared" si="2"/>
        <v>108366057</v>
      </c>
      <c r="X38" s="106">
        <f>IF(F22=F36,0,X22-X36)</f>
        <v>17011459</v>
      </c>
      <c r="Y38" s="106">
        <f t="shared" si="2"/>
        <v>91354598</v>
      </c>
      <c r="Z38" s="201">
        <f>+IF(X38&lt;&gt;0,+(Y38/X38)*100,0)</f>
        <v>537.0180065096122</v>
      </c>
      <c r="AA38" s="199">
        <f>+AA22-AA36</f>
        <v>2121215</v>
      </c>
    </row>
    <row r="39" spans="1:27" ht="13.5">
      <c r="A39" s="181" t="s">
        <v>46</v>
      </c>
      <c r="B39" s="185"/>
      <c r="C39" s="155">
        <v>58163537</v>
      </c>
      <c r="D39" s="155">
        <v>0</v>
      </c>
      <c r="E39" s="156">
        <v>35629000</v>
      </c>
      <c r="F39" s="60">
        <v>43011650</v>
      </c>
      <c r="G39" s="60">
        <v>0</v>
      </c>
      <c r="H39" s="60">
        <v>0</v>
      </c>
      <c r="I39" s="60">
        <v>1801135</v>
      </c>
      <c r="J39" s="60">
        <v>1801135</v>
      </c>
      <c r="K39" s="60">
        <v>491770</v>
      </c>
      <c r="L39" s="60">
        <v>510666</v>
      </c>
      <c r="M39" s="60">
        <v>575105</v>
      </c>
      <c r="N39" s="60">
        <v>1577541</v>
      </c>
      <c r="O39" s="60">
        <v>1957578</v>
      </c>
      <c r="P39" s="60">
        <v>2637747</v>
      </c>
      <c r="Q39" s="60">
        <v>1790528</v>
      </c>
      <c r="R39" s="60">
        <v>6385853</v>
      </c>
      <c r="S39" s="60">
        <v>3894715</v>
      </c>
      <c r="T39" s="60">
        <v>4022668</v>
      </c>
      <c r="U39" s="60">
        <v>13932026</v>
      </c>
      <c r="V39" s="60">
        <v>21849409</v>
      </c>
      <c r="W39" s="60">
        <v>31613938</v>
      </c>
      <c r="X39" s="60">
        <v>35629000</v>
      </c>
      <c r="Y39" s="60">
        <v>-4015062</v>
      </c>
      <c r="Z39" s="140">
        <v>-11.27</v>
      </c>
      <c r="AA39" s="155">
        <v>43011650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28803104</v>
      </c>
      <c r="D42" s="206">
        <f>SUM(D38:D41)</f>
        <v>0</v>
      </c>
      <c r="E42" s="207">
        <f t="shared" si="3"/>
        <v>52640459</v>
      </c>
      <c r="F42" s="88">
        <f t="shared" si="3"/>
        <v>45132865</v>
      </c>
      <c r="G42" s="88">
        <f t="shared" si="3"/>
        <v>26664366</v>
      </c>
      <c r="H42" s="88">
        <f t="shared" si="3"/>
        <v>4909583</v>
      </c>
      <c r="I42" s="88">
        <f t="shared" si="3"/>
        <v>50894396</v>
      </c>
      <c r="J42" s="88">
        <f t="shared" si="3"/>
        <v>82468345</v>
      </c>
      <c r="K42" s="88">
        <f t="shared" si="3"/>
        <v>-23841814</v>
      </c>
      <c r="L42" s="88">
        <f t="shared" si="3"/>
        <v>13981495</v>
      </c>
      <c r="M42" s="88">
        <f t="shared" si="3"/>
        <v>5601469</v>
      </c>
      <c r="N42" s="88">
        <f t="shared" si="3"/>
        <v>-4258850</v>
      </c>
      <c r="O42" s="88">
        <f t="shared" si="3"/>
        <v>3443938</v>
      </c>
      <c r="P42" s="88">
        <f t="shared" si="3"/>
        <v>3513890</v>
      </c>
      <c r="Q42" s="88">
        <f t="shared" si="3"/>
        <v>-5329555</v>
      </c>
      <c r="R42" s="88">
        <f t="shared" si="3"/>
        <v>1628273</v>
      </c>
      <c r="S42" s="88">
        <f t="shared" si="3"/>
        <v>18692070</v>
      </c>
      <c r="T42" s="88">
        <f t="shared" si="3"/>
        <v>13600078</v>
      </c>
      <c r="U42" s="88">
        <f t="shared" si="3"/>
        <v>27850079</v>
      </c>
      <c r="V42" s="88">
        <f t="shared" si="3"/>
        <v>60142227</v>
      </c>
      <c r="W42" s="88">
        <f t="shared" si="3"/>
        <v>139979995</v>
      </c>
      <c r="X42" s="88">
        <f t="shared" si="3"/>
        <v>52640459</v>
      </c>
      <c r="Y42" s="88">
        <f t="shared" si="3"/>
        <v>87339536</v>
      </c>
      <c r="Z42" s="208">
        <f>+IF(X42&lt;&gt;0,+(Y42/X42)*100,0)</f>
        <v>165.91712469680405</v>
      </c>
      <c r="AA42" s="206">
        <f>SUM(AA38:AA41)</f>
        <v>45132865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28803104</v>
      </c>
      <c r="D44" s="210">
        <f>+D42-D43</f>
        <v>0</v>
      </c>
      <c r="E44" s="211">
        <f t="shared" si="4"/>
        <v>52640459</v>
      </c>
      <c r="F44" s="77">
        <f t="shared" si="4"/>
        <v>45132865</v>
      </c>
      <c r="G44" s="77">
        <f t="shared" si="4"/>
        <v>26664366</v>
      </c>
      <c r="H44" s="77">
        <f t="shared" si="4"/>
        <v>4909583</v>
      </c>
      <c r="I44" s="77">
        <f t="shared" si="4"/>
        <v>50894396</v>
      </c>
      <c r="J44" s="77">
        <f t="shared" si="4"/>
        <v>82468345</v>
      </c>
      <c r="K44" s="77">
        <f t="shared" si="4"/>
        <v>-23841814</v>
      </c>
      <c r="L44" s="77">
        <f t="shared" si="4"/>
        <v>13981495</v>
      </c>
      <c r="M44" s="77">
        <f t="shared" si="4"/>
        <v>5601469</v>
      </c>
      <c r="N44" s="77">
        <f t="shared" si="4"/>
        <v>-4258850</v>
      </c>
      <c r="O44" s="77">
        <f t="shared" si="4"/>
        <v>3443938</v>
      </c>
      <c r="P44" s="77">
        <f t="shared" si="4"/>
        <v>3513890</v>
      </c>
      <c r="Q44" s="77">
        <f t="shared" si="4"/>
        <v>-5329555</v>
      </c>
      <c r="R44" s="77">
        <f t="shared" si="4"/>
        <v>1628273</v>
      </c>
      <c r="S44" s="77">
        <f t="shared" si="4"/>
        <v>18692070</v>
      </c>
      <c r="T44" s="77">
        <f t="shared" si="4"/>
        <v>13600078</v>
      </c>
      <c r="U44" s="77">
        <f t="shared" si="4"/>
        <v>27850079</v>
      </c>
      <c r="V44" s="77">
        <f t="shared" si="4"/>
        <v>60142227</v>
      </c>
      <c r="W44" s="77">
        <f t="shared" si="4"/>
        <v>139979995</v>
      </c>
      <c r="X44" s="77">
        <f t="shared" si="4"/>
        <v>52640459</v>
      </c>
      <c r="Y44" s="77">
        <f t="shared" si="4"/>
        <v>87339536</v>
      </c>
      <c r="Z44" s="212">
        <f>+IF(X44&lt;&gt;0,+(Y44/X44)*100,0)</f>
        <v>165.91712469680405</v>
      </c>
      <c r="AA44" s="210">
        <f>+AA42-AA43</f>
        <v>45132865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28803104</v>
      </c>
      <c r="D46" s="206">
        <f>SUM(D44:D45)</f>
        <v>0</v>
      </c>
      <c r="E46" s="207">
        <f t="shared" si="5"/>
        <v>52640459</v>
      </c>
      <c r="F46" s="88">
        <f t="shared" si="5"/>
        <v>45132865</v>
      </c>
      <c r="G46" s="88">
        <f t="shared" si="5"/>
        <v>26664366</v>
      </c>
      <c r="H46" s="88">
        <f t="shared" si="5"/>
        <v>4909583</v>
      </c>
      <c r="I46" s="88">
        <f t="shared" si="5"/>
        <v>50894396</v>
      </c>
      <c r="J46" s="88">
        <f t="shared" si="5"/>
        <v>82468345</v>
      </c>
      <c r="K46" s="88">
        <f t="shared" si="5"/>
        <v>-23841814</v>
      </c>
      <c r="L46" s="88">
        <f t="shared" si="5"/>
        <v>13981495</v>
      </c>
      <c r="M46" s="88">
        <f t="shared" si="5"/>
        <v>5601469</v>
      </c>
      <c r="N46" s="88">
        <f t="shared" si="5"/>
        <v>-4258850</v>
      </c>
      <c r="O46" s="88">
        <f t="shared" si="5"/>
        <v>3443938</v>
      </c>
      <c r="P46" s="88">
        <f t="shared" si="5"/>
        <v>3513890</v>
      </c>
      <c r="Q46" s="88">
        <f t="shared" si="5"/>
        <v>-5329555</v>
      </c>
      <c r="R46" s="88">
        <f t="shared" si="5"/>
        <v>1628273</v>
      </c>
      <c r="S46" s="88">
        <f t="shared" si="5"/>
        <v>18692070</v>
      </c>
      <c r="T46" s="88">
        <f t="shared" si="5"/>
        <v>13600078</v>
      </c>
      <c r="U46" s="88">
        <f t="shared" si="5"/>
        <v>27850079</v>
      </c>
      <c r="V46" s="88">
        <f t="shared" si="5"/>
        <v>60142227</v>
      </c>
      <c r="W46" s="88">
        <f t="shared" si="5"/>
        <v>139979995</v>
      </c>
      <c r="X46" s="88">
        <f t="shared" si="5"/>
        <v>52640459</v>
      </c>
      <c r="Y46" s="88">
        <f t="shared" si="5"/>
        <v>87339536</v>
      </c>
      <c r="Z46" s="208">
        <f>+IF(X46&lt;&gt;0,+(Y46/X46)*100,0)</f>
        <v>165.91712469680405</v>
      </c>
      <c r="AA46" s="206">
        <f>SUM(AA44:AA45)</f>
        <v>45132865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28803104</v>
      </c>
      <c r="D48" s="217">
        <f>SUM(D46:D47)</f>
        <v>0</v>
      </c>
      <c r="E48" s="218">
        <f t="shared" si="6"/>
        <v>52640459</v>
      </c>
      <c r="F48" s="219">
        <f t="shared" si="6"/>
        <v>45132865</v>
      </c>
      <c r="G48" s="219">
        <f t="shared" si="6"/>
        <v>26664366</v>
      </c>
      <c r="H48" s="220">
        <f t="shared" si="6"/>
        <v>4909583</v>
      </c>
      <c r="I48" s="220">
        <f t="shared" si="6"/>
        <v>50894396</v>
      </c>
      <c r="J48" s="220">
        <f t="shared" si="6"/>
        <v>82468345</v>
      </c>
      <c r="K48" s="220">
        <f t="shared" si="6"/>
        <v>-23841814</v>
      </c>
      <c r="L48" s="220">
        <f t="shared" si="6"/>
        <v>13981495</v>
      </c>
      <c r="M48" s="219">
        <f t="shared" si="6"/>
        <v>5601469</v>
      </c>
      <c r="N48" s="219">
        <f t="shared" si="6"/>
        <v>-4258850</v>
      </c>
      <c r="O48" s="220">
        <f t="shared" si="6"/>
        <v>3443938</v>
      </c>
      <c r="P48" s="220">
        <f t="shared" si="6"/>
        <v>3513890</v>
      </c>
      <c r="Q48" s="220">
        <f t="shared" si="6"/>
        <v>-5329555</v>
      </c>
      <c r="R48" s="220">
        <f t="shared" si="6"/>
        <v>1628273</v>
      </c>
      <c r="S48" s="220">
        <f t="shared" si="6"/>
        <v>18692070</v>
      </c>
      <c r="T48" s="219">
        <f t="shared" si="6"/>
        <v>13600078</v>
      </c>
      <c r="U48" s="219">
        <f t="shared" si="6"/>
        <v>27850079</v>
      </c>
      <c r="V48" s="220">
        <f t="shared" si="6"/>
        <v>60142227</v>
      </c>
      <c r="W48" s="220">
        <f t="shared" si="6"/>
        <v>139979995</v>
      </c>
      <c r="X48" s="220">
        <f t="shared" si="6"/>
        <v>52640459</v>
      </c>
      <c r="Y48" s="220">
        <f t="shared" si="6"/>
        <v>87339536</v>
      </c>
      <c r="Z48" s="221">
        <f>+IF(X48&lt;&gt;0,+(Y48/X48)*100,0)</f>
        <v>165.91712469680405</v>
      </c>
      <c r="AA48" s="222">
        <f>SUM(AA46:AA47)</f>
        <v>45132865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1233275</v>
      </c>
      <c r="D5" s="153">
        <f>SUM(D6:D8)</f>
        <v>0</v>
      </c>
      <c r="E5" s="154">
        <f t="shared" si="0"/>
        <v>3800000</v>
      </c>
      <c r="F5" s="100">
        <f t="shared" si="0"/>
        <v>3650000</v>
      </c>
      <c r="G5" s="100">
        <f t="shared" si="0"/>
        <v>0</v>
      </c>
      <c r="H5" s="100">
        <f t="shared" si="0"/>
        <v>449286</v>
      </c>
      <c r="I5" s="100">
        <f t="shared" si="0"/>
        <v>112693</v>
      </c>
      <c r="J5" s="100">
        <f t="shared" si="0"/>
        <v>561979</v>
      </c>
      <c r="K5" s="100">
        <f t="shared" si="0"/>
        <v>27052</v>
      </c>
      <c r="L5" s="100">
        <f t="shared" si="0"/>
        <v>4385</v>
      </c>
      <c r="M5" s="100">
        <f t="shared" si="0"/>
        <v>290731</v>
      </c>
      <c r="N5" s="100">
        <f t="shared" si="0"/>
        <v>322168</v>
      </c>
      <c r="O5" s="100">
        <f t="shared" si="0"/>
        <v>22792</v>
      </c>
      <c r="P5" s="100">
        <f t="shared" si="0"/>
        <v>364805</v>
      </c>
      <c r="Q5" s="100">
        <f t="shared" si="0"/>
        <v>12807</v>
      </c>
      <c r="R5" s="100">
        <f t="shared" si="0"/>
        <v>400404</v>
      </c>
      <c r="S5" s="100">
        <f t="shared" si="0"/>
        <v>448901</v>
      </c>
      <c r="T5" s="100">
        <f t="shared" si="0"/>
        <v>583270</v>
      </c>
      <c r="U5" s="100">
        <f t="shared" si="0"/>
        <v>90716</v>
      </c>
      <c r="V5" s="100">
        <f t="shared" si="0"/>
        <v>1122887</v>
      </c>
      <c r="W5" s="100">
        <f t="shared" si="0"/>
        <v>2407438</v>
      </c>
      <c r="X5" s="100">
        <f t="shared" si="0"/>
        <v>3800000</v>
      </c>
      <c r="Y5" s="100">
        <f t="shared" si="0"/>
        <v>-1392562</v>
      </c>
      <c r="Z5" s="137">
        <f>+IF(X5&lt;&gt;0,+(Y5/X5)*100,0)</f>
        <v>-36.646368421052635</v>
      </c>
      <c r="AA5" s="153">
        <f>SUM(AA6:AA8)</f>
        <v>3650000</v>
      </c>
    </row>
    <row r="6" spans="1:27" ht="13.5">
      <c r="A6" s="138" t="s">
        <v>75</v>
      </c>
      <c r="B6" s="136"/>
      <c r="C6" s="155"/>
      <c r="D6" s="155"/>
      <c r="E6" s="156">
        <v>1950000</v>
      </c>
      <c r="F6" s="60">
        <v>1950000</v>
      </c>
      <c r="G6" s="60"/>
      <c r="H6" s="60">
        <v>449286</v>
      </c>
      <c r="I6" s="60"/>
      <c r="J6" s="60">
        <v>449286</v>
      </c>
      <c r="K6" s="60"/>
      <c r="L6" s="60"/>
      <c r="M6" s="60"/>
      <c r="N6" s="60"/>
      <c r="O6" s="60"/>
      <c r="P6" s="60">
        <v>337089</v>
      </c>
      <c r="Q6" s="60"/>
      <c r="R6" s="60">
        <v>337089</v>
      </c>
      <c r="S6" s="60">
        <v>310751</v>
      </c>
      <c r="T6" s="60"/>
      <c r="U6" s="60"/>
      <c r="V6" s="60">
        <v>310751</v>
      </c>
      <c r="W6" s="60">
        <v>1097126</v>
      </c>
      <c r="X6" s="60">
        <v>1950000</v>
      </c>
      <c r="Y6" s="60">
        <v>-852874</v>
      </c>
      <c r="Z6" s="140">
        <v>-43.74</v>
      </c>
      <c r="AA6" s="62">
        <v>1950000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1233275</v>
      </c>
      <c r="D8" s="155"/>
      <c r="E8" s="156">
        <v>1850000</v>
      </c>
      <c r="F8" s="60">
        <v>1700000</v>
      </c>
      <c r="G8" s="60"/>
      <c r="H8" s="60"/>
      <c r="I8" s="60">
        <v>112693</v>
      </c>
      <c r="J8" s="60">
        <v>112693</v>
      </c>
      <c r="K8" s="60">
        <v>27052</v>
      </c>
      <c r="L8" s="60">
        <v>4385</v>
      </c>
      <c r="M8" s="60">
        <v>290731</v>
      </c>
      <c r="N8" s="60">
        <v>322168</v>
      </c>
      <c r="O8" s="60">
        <v>22792</v>
      </c>
      <c r="P8" s="60">
        <v>27716</v>
      </c>
      <c r="Q8" s="60">
        <v>12807</v>
      </c>
      <c r="R8" s="60">
        <v>63315</v>
      </c>
      <c r="S8" s="60">
        <v>138150</v>
      </c>
      <c r="T8" s="60">
        <v>583270</v>
      </c>
      <c r="U8" s="60">
        <v>90716</v>
      </c>
      <c r="V8" s="60">
        <v>812136</v>
      </c>
      <c r="W8" s="60">
        <v>1310312</v>
      </c>
      <c r="X8" s="60">
        <v>1850000</v>
      </c>
      <c r="Y8" s="60">
        <v>-539688</v>
      </c>
      <c r="Z8" s="140">
        <v>-29.17</v>
      </c>
      <c r="AA8" s="62">
        <v>1700000</v>
      </c>
    </row>
    <row r="9" spans="1:27" ht="13.5">
      <c r="A9" s="135" t="s">
        <v>78</v>
      </c>
      <c r="B9" s="136"/>
      <c r="C9" s="153">
        <f aca="true" t="shared" si="1" ref="C9:Y9">SUM(C10:C14)</f>
        <v>4091648</v>
      </c>
      <c r="D9" s="153">
        <f>SUM(D10:D14)</f>
        <v>0</v>
      </c>
      <c r="E9" s="154">
        <f t="shared" si="1"/>
        <v>2470000</v>
      </c>
      <c r="F9" s="100">
        <f t="shared" si="1"/>
        <v>3737442</v>
      </c>
      <c r="G9" s="100">
        <f t="shared" si="1"/>
        <v>269583</v>
      </c>
      <c r="H9" s="100">
        <f t="shared" si="1"/>
        <v>0</v>
      </c>
      <c r="I9" s="100">
        <f t="shared" si="1"/>
        <v>0</v>
      </c>
      <c r="J9" s="100">
        <f t="shared" si="1"/>
        <v>269583</v>
      </c>
      <c r="K9" s="100">
        <f t="shared" si="1"/>
        <v>0</v>
      </c>
      <c r="L9" s="100">
        <f t="shared" si="1"/>
        <v>119210</v>
      </c>
      <c r="M9" s="100">
        <f t="shared" si="1"/>
        <v>145180</v>
      </c>
      <c r="N9" s="100">
        <f t="shared" si="1"/>
        <v>264390</v>
      </c>
      <c r="O9" s="100">
        <f t="shared" si="1"/>
        <v>108828</v>
      </c>
      <c r="P9" s="100">
        <f t="shared" si="1"/>
        <v>0</v>
      </c>
      <c r="Q9" s="100">
        <f t="shared" si="1"/>
        <v>90345</v>
      </c>
      <c r="R9" s="100">
        <f t="shared" si="1"/>
        <v>199173</v>
      </c>
      <c r="S9" s="100">
        <f t="shared" si="1"/>
        <v>89530</v>
      </c>
      <c r="T9" s="100">
        <f t="shared" si="1"/>
        <v>2518</v>
      </c>
      <c r="U9" s="100">
        <f t="shared" si="1"/>
        <v>424601</v>
      </c>
      <c r="V9" s="100">
        <f t="shared" si="1"/>
        <v>516649</v>
      </c>
      <c r="W9" s="100">
        <f t="shared" si="1"/>
        <v>1249795</v>
      </c>
      <c r="X9" s="100">
        <f t="shared" si="1"/>
        <v>2470000</v>
      </c>
      <c r="Y9" s="100">
        <f t="shared" si="1"/>
        <v>-1220205</v>
      </c>
      <c r="Z9" s="137">
        <f>+IF(X9&lt;&gt;0,+(Y9/X9)*100,0)</f>
        <v>-49.40101214574899</v>
      </c>
      <c r="AA9" s="102">
        <f>SUM(AA10:AA14)</f>
        <v>3737442</v>
      </c>
    </row>
    <row r="10" spans="1:27" ht="13.5">
      <c r="A10" s="138" t="s">
        <v>79</v>
      </c>
      <c r="B10" s="136"/>
      <c r="C10" s="155">
        <v>3749604</v>
      </c>
      <c r="D10" s="155"/>
      <c r="E10" s="156">
        <v>2470000</v>
      </c>
      <c r="F10" s="60">
        <v>2928873</v>
      </c>
      <c r="G10" s="60"/>
      <c r="H10" s="60"/>
      <c r="I10" s="60"/>
      <c r="J10" s="60"/>
      <c r="K10" s="60"/>
      <c r="L10" s="60">
        <v>119210</v>
      </c>
      <c r="M10" s="60">
        <v>145180</v>
      </c>
      <c r="N10" s="60">
        <v>264390</v>
      </c>
      <c r="O10" s="60">
        <v>108828</v>
      </c>
      <c r="P10" s="60"/>
      <c r="Q10" s="60">
        <v>90345</v>
      </c>
      <c r="R10" s="60">
        <v>199173</v>
      </c>
      <c r="S10" s="60">
        <v>89530</v>
      </c>
      <c r="T10" s="60">
        <v>2518</v>
      </c>
      <c r="U10" s="60">
        <v>424601</v>
      </c>
      <c r="V10" s="60">
        <v>516649</v>
      </c>
      <c r="W10" s="60">
        <v>980212</v>
      </c>
      <c r="X10" s="60">
        <v>2470000</v>
      </c>
      <c r="Y10" s="60">
        <v>-1489788</v>
      </c>
      <c r="Z10" s="140">
        <v>-60.32</v>
      </c>
      <c r="AA10" s="62">
        <v>2928873</v>
      </c>
    </row>
    <row r="11" spans="1:27" ht="13.5">
      <c r="A11" s="138" t="s">
        <v>80</v>
      </c>
      <c r="B11" s="136"/>
      <c r="C11" s="155">
        <v>78948</v>
      </c>
      <c r="D11" s="155"/>
      <c r="E11" s="156"/>
      <c r="F11" s="60">
        <v>808569</v>
      </c>
      <c r="G11" s="60">
        <v>269583</v>
      </c>
      <c r="H11" s="60"/>
      <c r="I11" s="60"/>
      <c r="J11" s="60">
        <v>269583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269583</v>
      </c>
      <c r="X11" s="60"/>
      <c r="Y11" s="60">
        <v>269583</v>
      </c>
      <c r="Z11" s="140"/>
      <c r="AA11" s="62">
        <v>808569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263096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29732921</v>
      </c>
      <c r="D15" s="153">
        <f>SUM(D16:D18)</f>
        <v>0</v>
      </c>
      <c r="E15" s="154">
        <f t="shared" si="2"/>
        <v>4500000</v>
      </c>
      <c r="F15" s="100">
        <f t="shared" si="2"/>
        <v>3670086</v>
      </c>
      <c r="G15" s="100">
        <f t="shared" si="2"/>
        <v>0</v>
      </c>
      <c r="H15" s="100">
        <f t="shared" si="2"/>
        <v>0</v>
      </c>
      <c r="I15" s="100">
        <f t="shared" si="2"/>
        <v>1275099</v>
      </c>
      <c r="J15" s="100">
        <f t="shared" si="2"/>
        <v>1275099</v>
      </c>
      <c r="K15" s="100">
        <f t="shared" si="2"/>
        <v>108000</v>
      </c>
      <c r="L15" s="100">
        <f t="shared" si="2"/>
        <v>0</v>
      </c>
      <c r="M15" s="100">
        <f t="shared" si="2"/>
        <v>1312955</v>
      </c>
      <c r="N15" s="100">
        <f t="shared" si="2"/>
        <v>1420955</v>
      </c>
      <c r="O15" s="100">
        <f t="shared" si="2"/>
        <v>-857808</v>
      </c>
      <c r="P15" s="100">
        <f t="shared" si="2"/>
        <v>1570638</v>
      </c>
      <c r="Q15" s="100">
        <f t="shared" si="2"/>
        <v>345178</v>
      </c>
      <c r="R15" s="100">
        <f t="shared" si="2"/>
        <v>1058008</v>
      </c>
      <c r="S15" s="100">
        <f t="shared" si="2"/>
        <v>3289915</v>
      </c>
      <c r="T15" s="100">
        <f t="shared" si="2"/>
        <v>4671347</v>
      </c>
      <c r="U15" s="100">
        <f t="shared" si="2"/>
        <v>1619048</v>
      </c>
      <c r="V15" s="100">
        <f t="shared" si="2"/>
        <v>9580310</v>
      </c>
      <c r="W15" s="100">
        <f t="shared" si="2"/>
        <v>13334372</v>
      </c>
      <c r="X15" s="100">
        <f t="shared" si="2"/>
        <v>4500000</v>
      </c>
      <c r="Y15" s="100">
        <f t="shared" si="2"/>
        <v>8834372</v>
      </c>
      <c r="Z15" s="137">
        <f>+IF(X15&lt;&gt;0,+(Y15/X15)*100,0)</f>
        <v>196.31937777777776</v>
      </c>
      <c r="AA15" s="102">
        <f>SUM(AA16:AA18)</f>
        <v>3670086</v>
      </c>
    </row>
    <row r="16" spans="1:27" ht="13.5">
      <c r="A16" s="138" t="s">
        <v>85</v>
      </c>
      <c r="B16" s="136"/>
      <c r="C16" s="155"/>
      <c r="D16" s="155"/>
      <c r="E16" s="156"/>
      <c r="F16" s="60">
        <v>183774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180500</v>
      </c>
      <c r="T16" s="60"/>
      <c r="U16" s="60">
        <v>192219</v>
      </c>
      <c r="V16" s="60">
        <v>372719</v>
      </c>
      <c r="W16" s="60">
        <v>372719</v>
      </c>
      <c r="X16" s="60"/>
      <c r="Y16" s="60">
        <v>372719</v>
      </c>
      <c r="Z16" s="140"/>
      <c r="AA16" s="62">
        <v>183774</v>
      </c>
    </row>
    <row r="17" spans="1:27" ht="13.5">
      <c r="A17" s="138" t="s">
        <v>86</v>
      </c>
      <c r="B17" s="136"/>
      <c r="C17" s="155">
        <v>29629423</v>
      </c>
      <c r="D17" s="155"/>
      <c r="E17" s="156">
        <v>4500000</v>
      </c>
      <c r="F17" s="60">
        <v>3486312</v>
      </c>
      <c r="G17" s="60"/>
      <c r="H17" s="60"/>
      <c r="I17" s="60">
        <v>1275099</v>
      </c>
      <c r="J17" s="60">
        <v>1275099</v>
      </c>
      <c r="K17" s="60">
        <v>108000</v>
      </c>
      <c r="L17" s="60"/>
      <c r="M17" s="60">
        <v>1312955</v>
      </c>
      <c r="N17" s="60">
        <v>1420955</v>
      </c>
      <c r="O17" s="60">
        <v>-857808</v>
      </c>
      <c r="P17" s="60">
        <v>1570638</v>
      </c>
      <c r="Q17" s="60">
        <v>345178</v>
      </c>
      <c r="R17" s="60">
        <v>1058008</v>
      </c>
      <c r="S17" s="60">
        <v>3109415</v>
      </c>
      <c r="T17" s="60">
        <v>4671347</v>
      </c>
      <c r="U17" s="60">
        <v>1426829</v>
      </c>
      <c r="V17" s="60">
        <v>9207591</v>
      </c>
      <c r="W17" s="60">
        <v>12961653</v>
      </c>
      <c r="X17" s="60">
        <v>4500000</v>
      </c>
      <c r="Y17" s="60">
        <v>8461653</v>
      </c>
      <c r="Z17" s="140">
        <v>188.04</v>
      </c>
      <c r="AA17" s="62">
        <v>3486312</v>
      </c>
    </row>
    <row r="18" spans="1:27" ht="13.5">
      <c r="A18" s="138" t="s">
        <v>87</v>
      </c>
      <c r="B18" s="136"/>
      <c r="C18" s="155">
        <v>103498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19960787</v>
      </c>
      <c r="D19" s="153">
        <f>SUM(D20:D23)</f>
        <v>0</v>
      </c>
      <c r="E19" s="154">
        <f t="shared" si="3"/>
        <v>41429000</v>
      </c>
      <c r="F19" s="100">
        <f t="shared" si="3"/>
        <v>34029000</v>
      </c>
      <c r="G19" s="100">
        <f t="shared" si="3"/>
        <v>0</v>
      </c>
      <c r="H19" s="100">
        <f t="shared" si="3"/>
        <v>0</v>
      </c>
      <c r="I19" s="100">
        <f t="shared" si="3"/>
        <v>270206</v>
      </c>
      <c r="J19" s="100">
        <f t="shared" si="3"/>
        <v>270206</v>
      </c>
      <c r="K19" s="100">
        <f t="shared" si="3"/>
        <v>343901</v>
      </c>
      <c r="L19" s="100">
        <f t="shared" si="3"/>
        <v>0</v>
      </c>
      <c r="M19" s="100">
        <f t="shared" si="3"/>
        <v>715000</v>
      </c>
      <c r="N19" s="100">
        <f t="shared" si="3"/>
        <v>1058901</v>
      </c>
      <c r="O19" s="100">
        <f t="shared" si="3"/>
        <v>857808</v>
      </c>
      <c r="P19" s="100">
        <f t="shared" si="3"/>
        <v>0</v>
      </c>
      <c r="Q19" s="100">
        <f t="shared" si="3"/>
        <v>2738106</v>
      </c>
      <c r="R19" s="100">
        <f t="shared" si="3"/>
        <v>3595914</v>
      </c>
      <c r="S19" s="100">
        <f t="shared" si="3"/>
        <v>1015311</v>
      </c>
      <c r="T19" s="100">
        <f t="shared" si="3"/>
        <v>0</v>
      </c>
      <c r="U19" s="100">
        <f t="shared" si="3"/>
        <v>6309445</v>
      </c>
      <c r="V19" s="100">
        <f t="shared" si="3"/>
        <v>7324756</v>
      </c>
      <c r="W19" s="100">
        <f t="shared" si="3"/>
        <v>12249777</v>
      </c>
      <c r="X19" s="100">
        <f t="shared" si="3"/>
        <v>41429000</v>
      </c>
      <c r="Y19" s="100">
        <f t="shared" si="3"/>
        <v>-29179223</v>
      </c>
      <c r="Z19" s="137">
        <f>+IF(X19&lt;&gt;0,+(Y19/X19)*100,0)</f>
        <v>-70.43187863573826</v>
      </c>
      <c r="AA19" s="102">
        <f>SUM(AA20:AA23)</f>
        <v>34029000</v>
      </c>
    </row>
    <row r="20" spans="1:27" ht="13.5">
      <c r="A20" s="138" t="s">
        <v>89</v>
      </c>
      <c r="B20" s="136"/>
      <c r="C20" s="155">
        <v>19937103</v>
      </c>
      <c r="D20" s="155"/>
      <c r="E20" s="156">
        <v>11500000</v>
      </c>
      <c r="F20" s="60">
        <v>7400000</v>
      </c>
      <c r="G20" s="60"/>
      <c r="H20" s="60"/>
      <c r="I20" s="60">
        <v>270206</v>
      </c>
      <c r="J20" s="60">
        <v>270206</v>
      </c>
      <c r="K20" s="60">
        <v>3250</v>
      </c>
      <c r="L20" s="60"/>
      <c r="M20" s="60"/>
      <c r="N20" s="60">
        <v>3250</v>
      </c>
      <c r="O20" s="60"/>
      <c r="P20" s="60"/>
      <c r="Q20" s="60">
        <v>1476181</v>
      </c>
      <c r="R20" s="60">
        <v>1476181</v>
      </c>
      <c r="S20" s="60">
        <v>1015311</v>
      </c>
      <c r="T20" s="60"/>
      <c r="U20" s="60"/>
      <c r="V20" s="60">
        <v>1015311</v>
      </c>
      <c r="W20" s="60">
        <v>2764948</v>
      </c>
      <c r="X20" s="60">
        <v>11500000</v>
      </c>
      <c r="Y20" s="60">
        <v>-8735052</v>
      </c>
      <c r="Z20" s="140">
        <v>-75.96</v>
      </c>
      <c r="AA20" s="62">
        <v>7400000</v>
      </c>
    </row>
    <row r="21" spans="1:27" ht="13.5">
      <c r="A21" s="138" t="s">
        <v>90</v>
      </c>
      <c r="B21" s="136"/>
      <c r="C21" s="155">
        <v>23684</v>
      </c>
      <c r="D21" s="155"/>
      <c r="E21" s="156">
        <v>16800000</v>
      </c>
      <c r="F21" s="60">
        <v>13500000</v>
      </c>
      <c r="G21" s="60"/>
      <c r="H21" s="60"/>
      <c r="I21" s="60"/>
      <c r="J21" s="60"/>
      <c r="K21" s="60"/>
      <c r="L21" s="60"/>
      <c r="M21" s="60">
        <v>715000</v>
      </c>
      <c r="N21" s="60">
        <v>715000</v>
      </c>
      <c r="O21" s="60">
        <v>366408</v>
      </c>
      <c r="P21" s="60"/>
      <c r="Q21" s="60">
        <v>1261925</v>
      </c>
      <c r="R21" s="60">
        <v>1628333</v>
      </c>
      <c r="S21" s="60"/>
      <c r="T21" s="60"/>
      <c r="U21" s="60">
        <v>6309445</v>
      </c>
      <c r="V21" s="60">
        <v>6309445</v>
      </c>
      <c r="W21" s="60">
        <v>8652778</v>
      </c>
      <c r="X21" s="60">
        <v>16800000</v>
      </c>
      <c r="Y21" s="60">
        <v>-8147222</v>
      </c>
      <c r="Z21" s="140">
        <v>-48.5</v>
      </c>
      <c r="AA21" s="62">
        <v>13500000</v>
      </c>
    </row>
    <row r="22" spans="1:27" ht="13.5">
      <c r="A22" s="138" t="s">
        <v>91</v>
      </c>
      <c r="B22" s="136"/>
      <c r="C22" s="157"/>
      <c r="D22" s="157"/>
      <c r="E22" s="158">
        <v>13129000</v>
      </c>
      <c r="F22" s="159">
        <v>13129000</v>
      </c>
      <c r="G22" s="159"/>
      <c r="H22" s="159"/>
      <c r="I22" s="159"/>
      <c r="J22" s="159"/>
      <c r="K22" s="159">
        <v>340651</v>
      </c>
      <c r="L22" s="159"/>
      <c r="M22" s="159"/>
      <c r="N22" s="159">
        <v>340651</v>
      </c>
      <c r="O22" s="159">
        <v>491400</v>
      </c>
      <c r="P22" s="159"/>
      <c r="Q22" s="159"/>
      <c r="R22" s="159">
        <v>491400</v>
      </c>
      <c r="S22" s="159"/>
      <c r="T22" s="159"/>
      <c r="U22" s="159"/>
      <c r="V22" s="159"/>
      <c r="W22" s="159">
        <v>832051</v>
      </c>
      <c r="X22" s="159">
        <v>13129000</v>
      </c>
      <c r="Y22" s="159">
        <v>-12296949</v>
      </c>
      <c r="Z22" s="141">
        <v>-93.66</v>
      </c>
      <c r="AA22" s="225">
        <v>13129000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55018631</v>
      </c>
      <c r="D25" s="217">
        <f>+D5+D9+D15+D19+D24</f>
        <v>0</v>
      </c>
      <c r="E25" s="230">
        <f t="shared" si="4"/>
        <v>52199000</v>
      </c>
      <c r="F25" s="219">
        <f t="shared" si="4"/>
        <v>45086528</v>
      </c>
      <c r="G25" s="219">
        <f t="shared" si="4"/>
        <v>269583</v>
      </c>
      <c r="H25" s="219">
        <f t="shared" si="4"/>
        <v>449286</v>
      </c>
      <c r="I25" s="219">
        <f t="shared" si="4"/>
        <v>1657998</v>
      </c>
      <c r="J25" s="219">
        <f t="shared" si="4"/>
        <v>2376867</v>
      </c>
      <c r="K25" s="219">
        <f t="shared" si="4"/>
        <v>478953</v>
      </c>
      <c r="L25" s="219">
        <f t="shared" si="4"/>
        <v>123595</v>
      </c>
      <c r="M25" s="219">
        <f t="shared" si="4"/>
        <v>2463866</v>
      </c>
      <c r="N25" s="219">
        <f t="shared" si="4"/>
        <v>3066414</v>
      </c>
      <c r="O25" s="219">
        <f t="shared" si="4"/>
        <v>131620</v>
      </c>
      <c r="P25" s="219">
        <f t="shared" si="4"/>
        <v>1935443</v>
      </c>
      <c r="Q25" s="219">
        <f t="shared" si="4"/>
        <v>3186436</v>
      </c>
      <c r="R25" s="219">
        <f t="shared" si="4"/>
        <v>5253499</v>
      </c>
      <c r="S25" s="219">
        <f t="shared" si="4"/>
        <v>4843657</v>
      </c>
      <c r="T25" s="219">
        <f t="shared" si="4"/>
        <v>5257135</v>
      </c>
      <c r="U25" s="219">
        <f t="shared" si="4"/>
        <v>8443810</v>
      </c>
      <c r="V25" s="219">
        <f t="shared" si="4"/>
        <v>18544602</v>
      </c>
      <c r="W25" s="219">
        <f t="shared" si="4"/>
        <v>29241382</v>
      </c>
      <c r="X25" s="219">
        <f t="shared" si="4"/>
        <v>52199000</v>
      </c>
      <c r="Y25" s="219">
        <f t="shared" si="4"/>
        <v>-22957618</v>
      </c>
      <c r="Z25" s="231">
        <f>+IF(X25&lt;&gt;0,+(Y25/X25)*100,0)</f>
        <v>-43.98095365811606</v>
      </c>
      <c r="AA25" s="232">
        <f>+AA5+AA9+AA15+AA19+AA24</f>
        <v>45086528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36260160</v>
      </c>
      <c r="D28" s="155"/>
      <c r="E28" s="156">
        <v>34629000</v>
      </c>
      <c r="F28" s="60">
        <v>34515312</v>
      </c>
      <c r="G28" s="60"/>
      <c r="H28" s="60"/>
      <c r="I28" s="60">
        <v>270206</v>
      </c>
      <c r="J28" s="60">
        <v>270206</v>
      </c>
      <c r="K28" s="60">
        <v>111250</v>
      </c>
      <c r="L28" s="60"/>
      <c r="M28" s="60">
        <v>2027955</v>
      </c>
      <c r="N28" s="60">
        <v>2139205</v>
      </c>
      <c r="O28" s="60"/>
      <c r="P28" s="60">
        <v>1570638</v>
      </c>
      <c r="Q28" s="60">
        <v>3083284</v>
      </c>
      <c r="R28" s="60">
        <v>4653922</v>
      </c>
      <c r="S28" s="60">
        <v>3109415</v>
      </c>
      <c r="T28" s="60">
        <v>4671347</v>
      </c>
      <c r="U28" s="60">
        <v>7736274</v>
      </c>
      <c r="V28" s="60">
        <v>15517036</v>
      </c>
      <c r="W28" s="60">
        <v>22580369</v>
      </c>
      <c r="X28" s="60">
        <v>34629000</v>
      </c>
      <c r="Y28" s="60">
        <v>-12048631</v>
      </c>
      <c r="Z28" s="140">
        <v>-34.79</v>
      </c>
      <c r="AA28" s="155">
        <v>34515312</v>
      </c>
    </row>
    <row r="29" spans="1:27" ht="13.5">
      <c r="A29" s="234" t="s">
        <v>134</v>
      </c>
      <c r="B29" s="136"/>
      <c r="C29" s="155">
        <v>15858417</v>
      </c>
      <c r="D29" s="155"/>
      <c r="E29" s="156">
        <v>1470000</v>
      </c>
      <c r="F29" s="60">
        <v>1872247</v>
      </c>
      <c r="G29" s="60"/>
      <c r="H29" s="60"/>
      <c r="I29" s="60"/>
      <c r="J29" s="60"/>
      <c r="K29" s="60"/>
      <c r="L29" s="60"/>
      <c r="M29" s="60">
        <v>4299</v>
      </c>
      <c r="N29" s="60">
        <v>4299</v>
      </c>
      <c r="O29" s="60"/>
      <c r="P29" s="60"/>
      <c r="Q29" s="60">
        <v>90345</v>
      </c>
      <c r="R29" s="60">
        <v>90345</v>
      </c>
      <c r="S29" s="60">
        <v>89530</v>
      </c>
      <c r="T29" s="60">
        <v>2518</v>
      </c>
      <c r="U29" s="60">
        <v>232601</v>
      </c>
      <c r="V29" s="60">
        <v>324649</v>
      </c>
      <c r="W29" s="60">
        <v>419293</v>
      </c>
      <c r="X29" s="60">
        <v>1470000</v>
      </c>
      <c r="Y29" s="60">
        <v>-1050707</v>
      </c>
      <c r="Z29" s="140">
        <v>-71.48</v>
      </c>
      <c r="AA29" s="62">
        <v>1872247</v>
      </c>
    </row>
    <row r="30" spans="1:27" ht="13.5">
      <c r="A30" s="234" t="s">
        <v>135</v>
      </c>
      <c r="B30" s="136"/>
      <c r="C30" s="157"/>
      <c r="D30" s="157"/>
      <c r="E30" s="158"/>
      <c r="F30" s="159">
        <v>1048969</v>
      </c>
      <c r="G30" s="159">
        <v>269583</v>
      </c>
      <c r="H30" s="159"/>
      <c r="I30" s="159"/>
      <c r="J30" s="159">
        <v>269583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269583</v>
      </c>
      <c r="X30" s="159"/>
      <c r="Y30" s="159">
        <v>269583</v>
      </c>
      <c r="Z30" s="141"/>
      <c r="AA30" s="225">
        <v>1048969</v>
      </c>
    </row>
    <row r="31" spans="1:27" ht="13.5">
      <c r="A31" s="235" t="s">
        <v>136</v>
      </c>
      <c r="B31" s="136"/>
      <c r="C31" s="155">
        <v>78948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>
        <v>16886</v>
      </c>
      <c r="P31" s="60"/>
      <c r="Q31" s="60"/>
      <c r="R31" s="60">
        <v>16886</v>
      </c>
      <c r="S31" s="60"/>
      <c r="T31" s="60"/>
      <c r="U31" s="60"/>
      <c r="V31" s="60"/>
      <c r="W31" s="60">
        <v>16886</v>
      </c>
      <c r="X31" s="60"/>
      <c r="Y31" s="60">
        <v>16886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52197525</v>
      </c>
      <c r="D32" s="210">
        <f>SUM(D28:D31)</f>
        <v>0</v>
      </c>
      <c r="E32" s="211">
        <f t="shared" si="5"/>
        <v>36099000</v>
      </c>
      <c r="F32" s="77">
        <f t="shared" si="5"/>
        <v>37436528</v>
      </c>
      <c r="G32" s="77">
        <f t="shared" si="5"/>
        <v>269583</v>
      </c>
      <c r="H32" s="77">
        <f t="shared" si="5"/>
        <v>0</v>
      </c>
      <c r="I32" s="77">
        <f t="shared" si="5"/>
        <v>270206</v>
      </c>
      <c r="J32" s="77">
        <f t="shared" si="5"/>
        <v>539789</v>
      </c>
      <c r="K32" s="77">
        <f t="shared" si="5"/>
        <v>111250</v>
      </c>
      <c r="L32" s="77">
        <f t="shared" si="5"/>
        <v>0</v>
      </c>
      <c r="M32" s="77">
        <f t="shared" si="5"/>
        <v>2032254</v>
      </c>
      <c r="N32" s="77">
        <f t="shared" si="5"/>
        <v>2143504</v>
      </c>
      <c r="O32" s="77">
        <f t="shared" si="5"/>
        <v>16886</v>
      </c>
      <c r="P32" s="77">
        <f t="shared" si="5"/>
        <v>1570638</v>
      </c>
      <c r="Q32" s="77">
        <f t="shared" si="5"/>
        <v>3173629</v>
      </c>
      <c r="R32" s="77">
        <f t="shared" si="5"/>
        <v>4761153</v>
      </c>
      <c r="S32" s="77">
        <f t="shared" si="5"/>
        <v>3198945</v>
      </c>
      <c r="T32" s="77">
        <f t="shared" si="5"/>
        <v>4673865</v>
      </c>
      <c r="U32" s="77">
        <f t="shared" si="5"/>
        <v>7968875</v>
      </c>
      <c r="V32" s="77">
        <f t="shared" si="5"/>
        <v>15841685</v>
      </c>
      <c r="W32" s="77">
        <f t="shared" si="5"/>
        <v>23286131</v>
      </c>
      <c r="X32" s="77">
        <f t="shared" si="5"/>
        <v>36099000</v>
      </c>
      <c r="Y32" s="77">
        <f t="shared" si="5"/>
        <v>-12812869</v>
      </c>
      <c r="Z32" s="212">
        <f>+IF(X32&lt;&gt;0,+(Y32/X32)*100,0)</f>
        <v>-35.49369511620821</v>
      </c>
      <c r="AA32" s="79">
        <f>SUM(AA28:AA31)</f>
        <v>37436528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2821106</v>
      </c>
      <c r="D35" s="155"/>
      <c r="E35" s="156">
        <v>16100000</v>
      </c>
      <c r="F35" s="60">
        <v>7650000</v>
      </c>
      <c r="G35" s="60"/>
      <c r="H35" s="60">
        <v>449286</v>
      </c>
      <c r="I35" s="60">
        <v>1387792</v>
      </c>
      <c r="J35" s="60">
        <v>1837078</v>
      </c>
      <c r="K35" s="60">
        <v>367703</v>
      </c>
      <c r="L35" s="60">
        <v>123595</v>
      </c>
      <c r="M35" s="60">
        <v>431612</v>
      </c>
      <c r="N35" s="60">
        <v>922910</v>
      </c>
      <c r="O35" s="60">
        <v>114734</v>
      </c>
      <c r="P35" s="60">
        <v>364805</v>
      </c>
      <c r="Q35" s="60">
        <v>12807</v>
      </c>
      <c r="R35" s="60">
        <v>492346</v>
      </c>
      <c r="S35" s="60">
        <v>1644712</v>
      </c>
      <c r="T35" s="60">
        <v>583270</v>
      </c>
      <c r="U35" s="60">
        <v>474935</v>
      </c>
      <c r="V35" s="60">
        <v>2702917</v>
      </c>
      <c r="W35" s="60">
        <v>5955251</v>
      </c>
      <c r="X35" s="60">
        <v>16100000</v>
      </c>
      <c r="Y35" s="60">
        <v>-10144749</v>
      </c>
      <c r="Z35" s="140">
        <v>-63.01</v>
      </c>
      <c r="AA35" s="62">
        <v>7650000</v>
      </c>
    </row>
    <row r="36" spans="1:27" ht="13.5">
      <c r="A36" s="238" t="s">
        <v>139</v>
      </c>
      <c r="B36" s="149"/>
      <c r="C36" s="222">
        <f aca="true" t="shared" si="6" ref="C36:Y36">SUM(C32:C35)</f>
        <v>55018631</v>
      </c>
      <c r="D36" s="222">
        <f>SUM(D32:D35)</f>
        <v>0</v>
      </c>
      <c r="E36" s="218">
        <f t="shared" si="6"/>
        <v>52199000</v>
      </c>
      <c r="F36" s="220">
        <f t="shared" si="6"/>
        <v>45086528</v>
      </c>
      <c r="G36" s="220">
        <f t="shared" si="6"/>
        <v>269583</v>
      </c>
      <c r="H36" s="220">
        <f t="shared" si="6"/>
        <v>449286</v>
      </c>
      <c r="I36" s="220">
        <f t="shared" si="6"/>
        <v>1657998</v>
      </c>
      <c r="J36" s="220">
        <f t="shared" si="6"/>
        <v>2376867</v>
      </c>
      <c r="K36" s="220">
        <f t="shared" si="6"/>
        <v>478953</v>
      </c>
      <c r="L36" s="220">
        <f t="shared" si="6"/>
        <v>123595</v>
      </c>
      <c r="M36" s="220">
        <f t="shared" si="6"/>
        <v>2463866</v>
      </c>
      <c r="N36" s="220">
        <f t="shared" si="6"/>
        <v>3066414</v>
      </c>
      <c r="O36" s="220">
        <f t="shared" si="6"/>
        <v>131620</v>
      </c>
      <c r="P36" s="220">
        <f t="shared" si="6"/>
        <v>1935443</v>
      </c>
      <c r="Q36" s="220">
        <f t="shared" si="6"/>
        <v>3186436</v>
      </c>
      <c r="R36" s="220">
        <f t="shared" si="6"/>
        <v>5253499</v>
      </c>
      <c r="S36" s="220">
        <f t="shared" si="6"/>
        <v>4843657</v>
      </c>
      <c r="T36" s="220">
        <f t="shared" si="6"/>
        <v>5257135</v>
      </c>
      <c r="U36" s="220">
        <f t="shared" si="6"/>
        <v>8443810</v>
      </c>
      <c r="V36" s="220">
        <f t="shared" si="6"/>
        <v>18544602</v>
      </c>
      <c r="W36" s="220">
        <f t="shared" si="6"/>
        <v>29241382</v>
      </c>
      <c r="X36" s="220">
        <f t="shared" si="6"/>
        <v>52199000</v>
      </c>
      <c r="Y36" s="220">
        <f t="shared" si="6"/>
        <v>-22957618</v>
      </c>
      <c r="Z36" s="221">
        <f>+IF(X36&lt;&gt;0,+(Y36/X36)*100,0)</f>
        <v>-43.98095365811606</v>
      </c>
      <c r="AA36" s="239">
        <f>SUM(AA32:AA35)</f>
        <v>45086528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2382838</v>
      </c>
      <c r="D6" s="155"/>
      <c r="E6" s="59">
        <v>21389909</v>
      </c>
      <c r="F6" s="60">
        <v>8207725</v>
      </c>
      <c r="G6" s="60">
        <v>34322050</v>
      </c>
      <c r="H6" s="60">
        <v>43329660</v>
      </c>
      <c r="I6" s="60">
        <v>24907565</v>
      </c>
      <c r="J6" s="60">
        <v>24907565</v>
      </c>
      <c r="K6" s="60">
        <v>12927707</v>
      </c>
      <c r="L6" s="60">
        <v>23291921</v>
      </c>
      <c r="M6" s="60">
        <v>23380409</v>
      </c>
      <c r="N6" s="60">
        <v>23380409</v>
      </c>
      <c r="O6" s="60">
        <v>23434098</v>
      </c>
      <c r="P6" s="60">
        <v>18691618</v>
      </c>
      <c r="Q6" s="60">
        <v>33382296</v>
      </c>
      <c r="R6" s="60">
        <v>33382296</v>
      </c>
      <c r="S6" s="60">
        <v>29150354</v>
      </c>
      <c r="T6" s="60">
        <v>27181335</v>
      </c>
      <c r="U6" s="60">
        <v>12901015</v>
      </c>
      <c r="V6" s="60">
        <v>12901015</v>
      </c>
      <c r="W6" s="60">
        <v>12901015</v>
      </c>
      <c r="X6" s="60">
        <v>8207725</v>
      </c>
      <c r="Y6" s="60">
        <v>4693290</v>
      </c>
      <c r="Z6" s="140">
        <v>57.18</v>
      </c>
      <c r="AA6" s="62">
        <v>8207725</v>
      </c>
    </row>
    <row r="7" spans="1:27" ht="13.5">
      <c r="A7" s="249" t="s">
        <v>144</v>
      </c>
      <c r="B7" s="182"/>
      <c r="C7" s="155">
        <v>16593163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57320399</v>
      </c>
      <c r="D8" s="155"/>
      <c r="E8" s="59">
        <v>46505322</v>
      </c>
      <c r="F8" s="60">
        <v>63297666</v>
      </c>
      <c r="G8" s="60">
        <v>17518044</v>
      </c>
      <c r="H8" s="60">
        <v>85957154</v>
      </c>
      <c r="I8" s="60">
        <v>152530756</v>
      </c>
      <c r="J8" s="60">
        <v>152530756</v>
      </c>
      <c r="K8" s="60">
        <v>108521563</v>
      </c>
      <c r="L8" s="60">
        <v>117680211</v>
      </c>
      <c r="M8" s="60">
        <v>117160451</v>
      </c>
      <c r="N8" s="60">
        <v>117160451</v>
      </c>
      <c r="O8" s="60">
        <v>120524216</v>
      </c>
      <c r="P8" s="60">
        <v>129527388</v>
      </c>
      <c r="Q8" s="60">
        <v>137745700</v>
      </c>
      <c r="R8" s="60">
        <v>137745700</v>
      </c>
      <c r="S8" s="60">
        <v>137693198</v>
      </c>
      <c r="T8" s="60">
        <v>147360632</v>
      </c>
      <c r="U8" s="60">
        <v>168338998</v>
      </c>
      <c r="V8" s="60">
        <v>168338998</v>
      </c>
      <c r="W8" s="60">
        <v>168338998</v>
      </c>
      <c r="X8" s="60">
        <v>63297666</v>
      </c>
      <c r="Y8" s="60">
        <v>105041332</v>
      </c>
      <c r="Z8" s="140">
        <v>165.95</v>
      </c>
      <c r="AA8" s="62">
        <v>63297666</v>
      </c>
    </row>
    <row r="9" spans="1:27" ht="13.5">
      <c r="A9" s="249" t="s">
        <v>146</v>
      </c>
      <c r="B9" s="182"/>
      <c r="C9" s="155">
        <v>38618528</v>
      </c>
      <c r="D9" s="155"/>
      <c r="E9" s="59">
        <v>5621017</v>
      </c>
      <c r="F9" s="60">
        <v>36531800</v>
      </c>
      <c r="G9" s="60">
        <v>-771068</v>
      </c>
      <c r="H9" s="60">
        <v>4666910</v>
      </c>
      <c r="I9" s="60">
        <v>4325744</v>
      </c>
      <c r="J9" s="60">
        <v>4325744</v>
      </c>
      <c r="K9" s="60">
        <v>4203656</v>
      </c>
      <c r="L9" s="60">
        <v>4111815</v>
      </c>
      <c r="M9" s="60">
        <v>35262325</v>
      </c>
      <c r="N9" s="60">
        <v>35262325</v>
      </c>
      <c r="O9" s="60">
        <v>33639729</v>
      </c>
      <c r="P9" s="60">
        <v>31152462</v>
      </c>
      <c r="Q9" s="60">
        <v>31263280</v>
      </c>
      <c r="R9" s="60">
        <v>31263280</v>
      </c>
      <c r="S9" s="60">
        <v>31015009</v>
      </c>
      <c r="T9" s="60">
        <v>31170873</v>
      </c>
      <c r="U9" s="60">
        <v>30616005</v>
      </c>
      <c r="V9" s="60">
        <v>30616005</v>
      </c>
      <c r="W9" s="60">
        <v>30616005</v>
      </c>
      <c r="X9" s="60">
        <v>36531800</v>
      </c>
      <c r="Y9" s="60">
        <v>-5915795</v>
      </c>
      <c r="Z9" s="140">
        <v>-16.19</v>
      </c>
      <c r="AA9" s="62">
        <v>36531800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3260736</v>
      </c>
      <c r="D11" s="155"/>
      <c r="E11" s="59">
        <v>3239865</v>
      </c>
      <c r="F11" s="60">
        <v>2540828</v>
      </c>
      <c r="G11" s="60">
        <v>-274879</v>
      </c>
      <c r="H11" s="60">
        <v>2911496</v>
      </c>
      <c r="I11" s="60">
        <v>2586136</v>
      </c>
      <c r="J11" s="60">
        <v>2586136</v>
      </c>
      <c r="K11" s="60">
        <v>2475931</v>
      </c>
      <c r="L11" s="60">
        <v>2399231</v>
      </c>
      <c r="M11" s="60">
        <v>2540828</v>
      </c>
      <c r="N11" s="60">
        <v>2540828</v>
      </c>
      <c r="O11" s="60">
        <v>2916530</v>
      </c>
      <c r="P11" s="60">
        <v>2718513</v>
      </c>
      <c r="Q11" s="60">
        <v>3253451</v>
      </c>
      <c r="R11" s="60">
        <v>3253451</v>
      </c>
      <c r="S11" s="60">
        <v>3219880</v>
      </c>
      <c r="T11" s="60">
        <v>3345791</v>
      </c>
      <c r="U11" s="60">
        <v>2770828</v>
      </c>
      <c r="V11" s="60">
        <v>2770828</v>
      </c>
      <c r="W11" s="60">
        <v>2770828</v>
      </c>
      <c r="X11" s="60">
        <v>2540828</v>
      </c>
      <c r="Y11" s="60">
        <v>230000</v>
      </c>
      <c r="Z11" s="140">
        <v>9.05</v>
      </c>
      <c r="AA11" s="62">
        <v>2540828</v>
      </c>
    </row>
    <row r="12" spans="1:27" ht="13.5">
      <c r="A12" s="250" t="s">
        <v>56</v>
      </c>
      <c r="B12" s="251"/>
      <c r="C12" s="168">
        <f aca="true" t="shared" si="0" ref="C12:Y12">SUM(C6:C11)</f>
        <v>118175664</v>
      </c>
      <c r="D12" s="168">
        <f>SUM(D6:D11)</f>
        <v>0</v>
      </c>
      <c r="E12" s="72">
        <f t="shared" si="0"/>
        <v>76756113</v>
      </c>
      <c r="F12" s="73">
        <f t="shared" si="0"/>
        <v>110578019</v>
      </c>
      <c r="G12" s="73">
        <f t="shared" si="0"/>
        <v>50794147</v>
      </c>
      <c r="H12" s="73">
        <f t="shared" si="0"/>
        <v>136865220</v>
      </c>
      <c r="I12" s="73">
        <f t="shared" si="0"/>
        <v>184350201</v>
      </c>
      <c r="J12" s="73">
        <f t="shared" si="0"/>
        <v>184350201</v>
      </c>
      <c r="K12" s="73">
        <f t="shared" si="0"/>
        <v>128128857</v>
      </c>
      <c r="L12" s="73">
        <f t="shared" si="0"/>
        <v>147483178</v>
      </c>
      <c r="M12" s="73">
        <f t="shared" si="0"/>
        <v>178344013</v>
      </c>
      <c r="N12" s="73">
        <f t="shared" si="0"/>
        <v>178344013</v>
      </c>
      <c r="O12" s="73">
        <f t="shared" si="0"/>
        <v>180514573</v>
      </c>
      <c r="P12" s="73">
        <f t="shared" si="0"/>
        <v>182089981</v>
      </c>
      <c r="Q12" s="73">
        <f t="shared" si="0"/>
        <v>205644727</v>
      </c>
      <c r="R12" s="73">
        <f t="shared" si="0"/>
        <v>205644727</v>
      </c>
      <c r="S12" s="73">
        <f t="shared" si="0"/>
        <v>201078441</v>
      </c>
      <c r="T12" s="73">
        <f t="shared" si="0"/>
        <v>209058631</v>
      </c>
      <c r="U12" s="73">
        <f t="shared" si="0"/>
        <v>214626846</v>
      </c>
      <c r="V12" s="73">
        <f t="shared" si="0"/>
        <v>214626846</v>
      </c>
      <c r="W12" s="73">
        <f t="shared" si="0"/>
        <v>214626846</v>
      </c>
      <c r="X12" s="73">
        <f t="shared" si="0"/>
        <v>110578019</v>
      </c>
      <c r="Y12" s="73">
        <f t="shared" si="0"/>
        <v>104048827</v>
      </c>
      <c r="Z12" s="170">
        <f>+IF(X12&lt;&gt;0,+(Y12/X12)*100,0)</f>
        <v>94.09539792895005</v>
      </c>
      <c r="AA12" s="74">
        <f>SUM(AA6:AA11)</f>
        <v>110578019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-2003597</v>
      </c>
      <c r="H15" s="60">
        <v>1227890</v>
      </c>
      <c r="I15" s="60">
        <v>-4274299</v>
      </c>
      <c r="J15" s="60">
        <v>-4274299</v>
      </c>
      <c r="K15" s="60">
        <v>-2764974</v>
      </c>
      <c r="L15" s="60">
        <v>-2354024</v>
      </c>
      <c r="M15" s="60">
        <v>-2436636</v>
      </c>
      <c r="N15" s="60">
        <v>-2436636</v>
      </c>
      <c r="O15" s="60">
        <v>-2458563</v>
      </c>
      <c r="P15" s="60">
        <v>-2327358</v>
      </c>
      <c r="Q15" s="60">
        <v>-2047425</v>
      </c>
      <c r="R15" s="60">
        <v>-2047425</v>
      </c>
      <c r="S15" s="60">
        <v>-2244579</v>
      </c>
      <c r="T15" s="60">
        <v>-2219197</v>
      </c>
      <c r="U15" s="60">
        <v>-2180298</v>
      </c>
      <c r="V15" s="60">
        <v>-2180298</v>
      </c>
      <c r="W15" s="60">
        <v>-2180298</v>
      </c>
      <c r="X15" s="60"/>
      <c r="Y15" s="60">
        <v>-2180298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220980382</v>
      </c>
      <c r="D17" s="155"/>
      <c r="E17" s="59">
        <v>209758481</v>
      </c>
      <c r="F17" s="60">
        <v>209603004</v>
      </c>
      <c r="G17" s="60"/>
      <c r="H17" s="60">
        <v>220980382</v>
      </c>
      <c r="I17" s="60">
        <v>220980382</v>
      </c>
      <c r="J17" s="60">
        <v>220980382</v>
      </c>
      <c r="K17" s="60">
        <v>220980382</v>
      </c>
      <c r="L17" s="60">
        <v>220980382</v>
      </c>
      <c r="M17" s="60">
        <v>220980382</v>
      </c>
      <c r="N17" s="60">
        <v>220980382</v>
      </c>
      <c r="O17" s="60">
        <v>220980382</v>
      </c>
      <c r="P17" s="60">
        <v>220980382</v>
      </c>
      <c r="Q17" s="60">
        <v>220980382</v>
      </c>
      <c r="R17" s="60">
        <v>220980382</v>
      </c>
      <c r="S17" s="60">
        <v>220980382</v>
      </c>
      <c r="T17" s="60">
        <v>220980382</v>
      </c>
      <c r="U17" s="60">
        <v>220980382</v>
      </c>
      <c r="V17" s="60">
        <v>220980382</v>
      </c>
      <c r="W17" s="60">
        <v>220980382</v>
      </c>
      <c r="X17" s="60">
        <v>209603004</v>
      </c>
      <c r="Y17" s="60">
        <v>11377378</v>
      </c>
      <c r="Z17" s="140">
        <v>5.43</v>
      </c>
      <c r="AA17" s="62">
        <v>209603004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592273409</v>
      </c>
      <c r="D19" s="155"/>
      <c r="E19" s="59">
        <v>621911227</v>
      </c>
      <c r="F19" s="60">
        <v>657117296</v>
      </c>
      <c r="G19" s="60">
        <v>269583</v>
      </c>
      <c r="H19" s="60">
        <v>597091843</v>
      </c>
      <c r="I19" s="60">
        <v>598749841</v>
      </c>
      <c r="J19" s="60">
        <v>598749841</v>
      </c>
      <c r="K19" s="60">
        <v>599228793</v>
      </c>
      <c r="L19" s="60">
        <v>599352388</v>
      </c>
      <c r="M19" s="60">
        <v>597870092</v>
      </c>
      <c r="N19" s="60">
        <v>597870092</v>
      </c>
      <c r="O19" s="60">
        <v>598001712</v>
      </c>
      <c r="P19" s="60">
        <v>599937156</v>
      </c>
      <c r="Q19" s="60">
        <v>603123593</v>
      </c>
      <c r="R19" s="60">
        <v>603123593</v>
      </c>
      <c r="S19" s="60">
        <v>608056565</v>
      </c>
      <c r="T19" s="60">
        <v>613164355</v>
      </c>
      <c r="U19" s="60">
        <v>621384512</v>
      </c>
      <c r="V19" s="60">
        <v>621384512</v>
      </c>
      <c r="W19" s="60">
        <v>621384512</v>
      </c>
      <c r="X19" s="60">
        <v>657117296</v>
      </c>
      <c r="Y19" s="60">
        <v>-35732784</v>
      </c>
      <c r="Z19" s="140">
        <v>-5.44</v>
      </c>
      <c r="AA19" s="62">
        <v>657117296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4634794</v>
      </c>
      <c r="D22" s="155"/>
      <c r="E22" s="59">
        <v>3863617</v>
      </c>
      <c r="F22" s="60">
        <v>4413248</v>
      </c>
      <c r="G22" s="60"/>
      <c r="H22" s="60">
        <v>4634794</v>
      </c>
      <c r="I22" s="60">
        <v>4634794</v>
      </c>
      <c r="J22" s="60">
        <v>4634794</v>
      </c>
      <c r="K22" s="60">
        <v>4634794</v>
      </c>
      <c r="L22" s="60">
        <v>4634794</v>
      </c>
      <c r="M22" s="60">
        <v>4639093</v>
      </c>
      <c r="N22" s="60">
        <v>4639093</v>
      </c>
      <c r="O22" s="60">
        <v>4639093</v>
      </c>
      <c r="P22" s="60">
        <v>4639093</v>
      </c>
      <c r="Q22" s="60">
        <v>4639093</v>
      </c>
      <c r="R22" s="60">
        <v>4639093</v>
      </c>
      <c r="S22" s="60">
        <v>4699123</v>
      </c>
      <c r="T22" s="60">
        <v>4699123</v>
      </c>
      <c r="U22" s="60">
        <v>4922777</v>
      </c>
      <c r="V22" s="60">
        <v>4922777</v>
      </c>
      <c r="W22" s="60">
        <v>4922777</v>
      </c>
      <c r="X22" s="60">
        <v>4413248</v>
      </c>
      <c r="Y22" s="60">
        <v>509529</v>
      </c>
      <c r="Z22" s="140">
        <v>11.55</v>
      </c>
      <c r="AA22" s="62">
        <v>4413248</v>
      </c>
    </row>
    <row r="23" spans="1:27" ht="13.5">
      <c r="A23" s="249" t="s">
        <v>158</v>
      </c>
      <c r="B23" s="182"/>
      <c r="C23" s="155">
        <v>157702</v>
      </c>
      <c r="D23" s="155"/>
      <c r="E23" s="59">
        <v>157701</v>
      </c>
      <c r="F23" s="60">
        <v>157701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157701</v>
      </c>
      <c r="Y23" s="159">
        <v>-157701</v>
      </c>
      <c r="Z23" s="141">
        <v>-100</v>
      </c>
      <c r="AA23" s="225">
        <v>157701</v>
      </c>
    </row>
    <row r="24" spans="1:27" ht="13.5">
      <c r="A24" s="250" t="s">
        <v>57</v>
      </c>
      <c r="B24" s="253"/>
      <c r="C24" s="168">
        <f aca="true" t="shared" si="1" ref="C24:Y24">SUM(C15:C23)</f>
        <v>818046287</v>
      </c>
      <c r="D24" s="168">
        <f>SUM(D15:D23)</f>
        <v>0</v>
      </c>
      <c r="E24" s="76">
        <f t="shared" si="1"/>
        <v>835691026</v>
      </c>
      <c r="F24" s="77">
        <f t="shared" si="1"/>
        <v>871291249</v>
      </c>
      <c r="G24" s="77">
        <f t="shared" si="1"/>
        <v>-1734014</v>
      </c>
      <c r="H24" s="77">
        <f t="shared" si="1"/>
        <v>823934909</v>
      </c>
      <c r="I24" s="77">
        <f t="shared" si="1"/>
        <v>820090718</v>
      </c>
      <c r="J24" s="77">
        <f t="shared" si="1"/>
        <v>820090718</v>
      </c>
      <c r="K24" s="77">
        <f t="shared" si="1"/>
        <v>822078995</v>
      </c>
      <c r="L24" s="77">
        <f t="shared" si="1"/>
        <v>822613540</v>
      </c>
      <c r="M24" s="77">
        <f t="shared" si="1"/>
        <v>821052931</v>
      </c>
      <c r="N24" s="77">
        <f t="shared" si="1"/>
        <v>821052931</v>
      </c>
      <c r="O24" s="77">
        <f t="shared" si="1"/>
        <v>821162624</v>
      </c>
      <c r="P24" s="77">
        <f t="shared" si="1"/>
        <v>823229273</v>
      </c>
      <c r="Q24" s="77">
        <f t="shared" si="1"/>
        <v>826695643</v>
      </c>
      <c r="R24" s="77">
        <f t="shared" si="1"/>
        <v>826695643</v>
      </c>
      <c r="S24" s="77">
        <f t="shared" si="1"/>
        <v>831491491</v>
      </c>
      <c r="T24" s="77">
        <f t="shared" si="1"/>
        <v>836624663</v>
      </c>
      <c r="U24" s="77">
        <f t="shared" si="1"/>
        <v>845107373</v>
      </c>
      <c r="V24" s="77">
        <f t="shared" si="1"/>
        <v>845107373</v>
      </c>
      <c r="W24" s="77">
        <f t="shared" si="1"/>
        <v>845107373</v>
      </c>
      <c r="X24" s="77">
        <f t="shared" si="1"/>
        <v>871291249</v>
      </c>
      <c r="Y24" s="77">
        <f t="shared" si="1"/>
        <v>-26183876</v>
      </c>
      <c r="Z24" s="212">
        <f>+IF(X24&lt;&gt;0,+(Y24/X24)*100,0)</f>
        <v>-3.0051806476940754</v>
      </c>
      <c r="AA24" s="79">
        <f>SUM(AA15:AA23)</f>
        <v>871291249</v>
      </c>
    </row>
    <row r="25" spans="1:27" ht="13.5">
      <c r="A25" s="250" t="s">
        <v>159</v>
      </c>
      <c r="B25" s="251"/>
      <c r="C25" s="168">
        <f aca="true" t="shared" si="2" ref="C25:Y25">+C12+C24</f>
        <v>936221951</v>
      </c>
      <c r="D25" s="168">
        <f>+D12+D24</f>
        <v>0</v>
      </c>
      <c r="E25" s="72">
        <f t="shared" si="2"/>
        <v>912447139</v>
      </c>
      <c r="F25" s="73">
        <f t="shared" si="2"/>
        <v>981869268</v>
      </c>
      <c r="G25" s="73">
        <f t="shared" si="2"/>
        <v>49060133</v>
      </c>
      <c r="H25" s="73">
        <f t="shared" si="2"/>
        <v>960800129</v>
      </c>
      <c r="I25" s="73">
        <f t="shared" si="2"/>
        <v>1004440919</v>
      </c>
      <c r="J25" s="73">
        <f t="shared" si="2"/>
        <v>1004440919</v>
      </c>
      <c r="K25" s="73">
        <f t="shared" si="2"/>
        <v>950207852</v>
      </c>
      <c r="L25" s="73">
        <f t="shared" si="2"/>
        <v>970096718</v>
      </c>
      <c r="M25" s="73">
        <f t="shared" si="2"/>
        <v>999396944</v>
      </c>
      <c r="N25" s="73">
        <f t="shared" si="2"/>
        <v>999396944</v>
      </c>
      <c r="O25" s="73">
        <f t="shared" si="2"/>
        <v>1001677197</v>
      </c>
      <c r="P25" s="73">
        <f t="shared" si="2"/>
        <v>1005319254</v>
      </c>
      <c r="Q25" s="73">
        <f t="shared" si="2"/>
        <v>1032340370</v>
      </c>
      <c r="R25" s="73">
        <f t="shared" si="2"/>
        <v>1032340370</v>
      </c>
      <c r="S25" s="73">
        <f t="shared" si="2"/>
        <v>1032569932</v>
      </c>
      <c r="T25" s="73">
        <f t="shared" si="2"/>
        <v>1045683294</v>
      </c>
      <c r="U25" s="73">
        <f t="shared" si="2"/>
        <v>1059734219</v>
      </c>
      <c r="V25" s="73">
        <f t="shared" si="2"/>
        <v>1059734219</v>
      </c>
      <c r="W25" s="73">
        <f t="shared" si="2"/>
        <v>1059734219</v>
      </c>
      <c r="X25" s="73">
        <f t="shared" si="2"/>
        <v>981869268</v>
      </c>
      <c r="Y25" s="73">
        <f t="shared" si="2"/>
        <v>77864951</v>
      </c>
      <c r="Z25" s="170">
        <f>+IF(X25&lt;&gt;0,+(Y25/X25)*100,0)</f>
        <v>7.930276823777725</v>
      </c>
      <c r="AA25" s="74">
        <f>+AA12+AA24</f>
        <v>981869268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2458502</v>
      </c>
      <c r="H29" s="60"/>
      <c r="I29" s="60"/>
      <c r="J29" s="60"/>
      <c r="K29" s="60">
        <v>751097</v>
      </c>
      <c r="L29" s="60">
        <v>1734628</v>
      </c>
      <c r="M29" s="60">
        <v>1127372</v>
      </c>
      <c r="N29" s="60">
        <v>1127372</v>
      </c>
      <c r="O29" s="60">
        <v>5022098</v>
      </c>
      <c r="P29" s="60"/>
      <c r="Q29" s="60"/>
      <c r="R29" s="60"/>
      <c r="S29" s="60"/>
      <c r="T29" s="60">
        <v>4811919</v>
      </c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3063232</v>
      </c>
      <c r="D30" s="155"/>
      <c r="E30" s="59">
        <v>3356578</v>
      </c>
      <c r="F30" s="60">
        <v>3356578</v>
      </c>
      <c r="G30" s="60">
        <v>-3063232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3356578</v>
      </c>
      <c r="Y30" s="60">
        <v>-3356578</v>
      </c>
      <c r="Z30" s="140">
        <v>-100</v>
      </c>
      <c r="AA30" s="62">
        <v>3356578</v>
      </c>
    </row>
    <row r="31" spans="1:27" ht="13.5">
      <c r="A31" s="249" t="s">
        <v>163</v>
      </c>
      <c r="B31" s="182"/>
      <c r="C31" s="155">
        <v>8238829</v>
      </c>
      <c r="D31" s="155"/>
      <c r="E31" s="59">
        <v>8177893</v>
      </c>
      <c r="F31" s="60">
        <v>8238829</v>
      </c>
      <c r="G31" s="60">
        <v>32197</v>
      </c>
      <c r="H31" s="60">
        <v>8330911</v>
      </c>
      <c r="I31" s="60">
        <v>8373701</v>
      </c>
      <c r="J31" s="60">
        <v>8373701</v>
      </c>
      <c r="K31" s="60">
        <v>8412894</v>
      </c>
      <c r="L31" s="60">
        <v>8495113</v>
      </c>
      <c r="M31" s="60">
        <v>8576575</v>
      </c>
      <c r="N31" s="60">
        <v>8576575</v>
      </c>
      <c r="O31" s="60">
        <v>8666738</v>
      </c>
      <c r="P31" s="60">
        <v>8700852</v>
      </c>
      <c r="Q31" s="60">
        <v>9325080</v>
      </c>
      <c r="R31" s="60">
        <v>9325080</v>
      </c>
      <c r="S31" s="60">
        <v>9445912</v>
      </c>
      <c r="T31" s="60">
        <v>9559885</v>
      </c>
      <c r="U31" s="60">
        <v>9563820</v>
      </c>
      <c r="V31" s="60">
        <v>9563820</v>
      </c>
      <c r="W31" s="60">
        <v>9563820</v>
      </c>
      <c r="X31" s="60">
        <v>8238829</v>
      </c>
      <c r="Y31" s="60">
        <v>1324991</v>
      </c>
      <c r="Z31" s="140">
        <v>16.08</v>
      </c>
      <c r="AA31" s="62">
        <v>8238829</v>
      </c>
    </row>
    <row r="32" spans="1:27" ht="13.5">
      <c r="A32" s="249" t="s">
        <v>164</v>
      </c>
      <c r="B32" s="182"/>
      <c r="C32" s="155">
        <v>122000244</v>
      </c>
      <c r="D32" s="155"/>
      <c r="E32" s="59">
        <v>61634416</v>
      </c>
      <c r="F32" s="60">
        <v>60615146</v>
      </c>
      <c r="G32" s="60">
        <v>19905065</v>
      </c>
      <c r="H32" s="60">
        <v>141292988</v>
      </c>
      <c r="I32" s="60">
        <v>134484361</v>
      </c>
      <c r="J32" s="60">
        <v>134484361</v>
      </c>
      <c r="K32" s="60">
        <v>103302818</v>
      </c>
      <c r="L32" s="60">
        <v>108144437</v>
      </c>
      <c r="M32" s="60">
        <v>106956273</v>
      </c>
      <c r="N32" s="60">
        <v>106956273</v>
      </c>
      <c r="O32" s="60">
        <v>101834699</v>
      </c>
      <c r="P32" s="60">
        <v>106950845</v>
      </c>
      <c r="Q32" s="60">
        <v>138677288</v>
      </c>
      <c r="R32" s="60">
        <v>138677288</v>
      </c>
      <c r="S32" s="60">
        <v>120168165</v>
      </c>
      <c r="T32" s="60">
        <v>114904902</v>
      </c>
      <c r="U32" s="60">
        <v>107573625</v>
      </c>
      <c r="V32" s="60">
        <v>107573625</v>
      </c>
      <c r="W32" s="60">
        <v>107573625</v>
      </c>
      <c r="X32" s="60">
        <v>60615146</v>
      </c>
      <c r="Y32" s="60">
        <v>46958479</v>
      </c>
      <c r="Z32" s="140">
        <v>77.47</v>
      </c>
      <c r="AA32" s="62">
        <v>60615146</v>
      </c>
    </row>
    <row r="33" spans="1:27" ht="13.5">
      <c r="A33" s="249" t="s">
        <v>165</v>
      </c>
      <c r="B33" s="182"/>
      <c r="C33" s="155">
        <v>62581323</v>
      </c>
      <c r="D33" s="155"/>
      <c r="E33" s="59">
        <v>8451847</v>
      </c>
      <c r="F33" s="60">
        <v>69132324</v>
      </c>
      <c r="G33" s="60"/>
      <c r="H33" s="60">
        <v>62581323</v>
      </c>
      <c r="I33" s="60">
        <v>62581323</v>
      </c>
      <c r="J33" s="60">
        <v>62581323</v>
      </c>
      <c r="K33" s="60">
        <v>62581323</v>
      </c>
      <c r="L33" s="60">
        <v>62581323</v>
      </c>
      <c r="M33" s="60">
        <v>62581323</v>
      </c>
      <c r="N33" s="60">
        <v>62581323</v>
      </c>
      <c r="O33" s="60">
        <v>62581323</v>
      </c>
      <c r="P33" s="60">
        <v>62581323</v>
      </c>
      <c r="Q33" s="60">
        <v>62581323</v>
      </c>
      <c r="R33" s="60">
        <v>62581323</v>
      </c>
      <c r="S33" s="60">
        <v>62581323</v>
      </c>
      <c r="T33" s="60">
        <v>62581323</v>
      </c>
      <c r="U33" s="60">
        <v>62581323</v>
      </c>
      <c r="V33" s="60">
        <v>62581323</v>
      </c>
      <c r="W33" s="60">
        <v>62581323</v>
      </c>
      <c r="X33" s="60">
        <v>69132324</v>
      </c>
      <c r="Y33" s="60">
        <v>-6551001</v>
      </c>
      <c r="Z33" s="140">
        <v>-9.48</v>
      </c>
      <c r="AA33" s="62">
        <v>69132324</v>
      </c>
    </row>
    <row r="34" spans="1:27" ht="13.5">
      <c r="A34" s="250" t="s">
        <v>58</v>
      </c>
      <c r="B34" s="251"/>
      <c r="C34" s="168">
        <f aca="true" t="shared" si="3" ref="C34:Y34">SUM(C29:C33)</f>
        <v>195883628</v>
      </c>
      <c r="D34" s="168">
        <f>SUM(D29:D33)</f>
        <v>0</v>
      </c>
      <c r="E34" s="72">
        <f t="shared" si="3"/>
        <v>81620734</v>
      </c>
      <c r="F34" s="73">
        <f t="shared" si="3"/>
        <v>141342877</v>
      </c>
      <c r="G34" s="73">
        <f t="shared" si="3"/>
        <v>19332532</v>
      </c>
      <c r="H34" s="73">
        <f t="shared" si="3"/>
        <v>212205222</v>
      </c>
      <c r="I34" s="73">
        <f t="shared" si="3"/>
        <v>205439385</v>
      </c>
      <c r="J34" s="73">
        <f t="shared" si="3"/>
        <v>205439385</v>
      </c>
      <c r="K34" s="73">
        <f t="shared" si="3"/>
        <v>175048132</v>
      </c>
      <c r="L34" s="73">
        <f t="shared" si="3"/>
        <v>180955501</v>
      </c>
      <c r="M34" s="73">
        <f t="shared" si="3"/>
        <v>179241543</v>
      </c>
      <c r="N34" s="73">
        <f t="shared" si="3"/>
        <v>179241543</v>
      </c>
      <c r="O34" s="73">
        <f t="shared" si="3"/>
        <v>178104858</v>
      </c>
      <c r="P34" s="73">
        <f t="shared" si="3"/>
        <v>178233020</v>
      </c>
      <c r="Q34" s="73">
        <f t="shared" si="3"/>
        <v>210583691</v>
      </c>
      <c r="R34" s="73">
        <f t="shared" si="3"/>
        <v>210583691</v>
      </c>
      <c r="S34" s="73">
        <f t="shared" si="3"/>
        <v>192195400</v>
      </c>
      <c r="T34" s="73">
        <f t="shared" si="3"/>
        <v>191858029</v>
      </c>
      <c r="U34" s="73">
        <f t="shared" si="3"/>
        <v>179718768</v>
      </c>
      <c r="V34" s="73">
        <f t="shared" si="3"/>
        <v>179718768</v>
      </c>
      <c r="W34" s="73">
        <f t="shared" si="3"/>
        <v>179718768</v>
      </c>
      <c r="X34" s="73">
        <f t="shared" si="3"/>
        <v>141342877</v>
      </c>
      <c r="Y34" s="73">
        <f t="shared" si="3"/>
        <v>38375891</v>
      </c>
      <c r="Z34" s="170">
        <f>+IF(X34&lt;&gt;0,+(Y34/X34)*100,0)</f>
        <v>27.150919674572638</v>
      </c>
      <c r="AA34" s="74">
        <f>SUM(AA29:AA33)</f>
        <v>141342877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61994065</v>
      </c>
      <c r="D37" s="155"/>
      <c r="E37" s="59">
        <v>58637488</v>
      </c>
      <c r="F37" s="60">
        <v>58637488</v>
      </c>
      <c r="G37" s="60">
        <v>3063232</v>
      </c>
      <c r="H37" s="60">
        <v>65057297</v>
      </c>
      <c r="I37" s="60">
        <v>65057297</v>
      </c>
      <c r="J37" s="60">
        <v>65057297</v>
      </c>
      <c r="K37" s="60">
        <v>65057297</v>
      </c>
      <c r="L37" s="60">
        <v>65057297</v>
      </c>
      <c r="M37" s="60">
        <v>63574647</v>
      </c>
      <c r="N37" s="60">
        <v>63574647</v>
      </c>
      <c r="O37" s="60">
        <v>63574647</v>
      </c>
      <c r="P37" s="60">
        <v>63574647</v>
      </c>
      <c r="Q37" s="60">
        <v>63574647</v>
      </c>
      <c r="R37" s="60">
        <v>63574647</v>
      </c>
      <c r="S37" s="60">
        <v>63574647</v>
      </c>
      <c r="T37" s="60">
        <v>63574647</v>
      </c>
      <c r="U37" s="60">
        <v>61994065</v>
      </c>
      <c r="V37" s="60">
        <v>61994065</v>
      </c>
      <c r="W37" s="60">
        <v>61994065</v>
      </c>
      <c r="X37" s="60">
        <v>58637488</v>
      </c>
      <c r="Y37" s="60">
        <v>3356577</v>
      </c>
      <c r="Z37" s="140">
        <v>5.72</v>
      </c>
      <c r="AA37" s="62">
        <v>58637488</v>
      </c>
    </row>
    <row r="38" spans="1:27" ht="13.5">
      <c r="A38" s="249" t="s">
        <v>165</v>
      </c>
      <c r="B38" s="182"/>
      <c r="C38" s="155">
        <v>4747680</v>
      </c>
      <c r="D38" s="155"/>
      <c r="E38" s="59">
        <v>4541518</v>
      </c>
      <c r="F38" s="60">
        <v>4747680</v>
      </c>
      <c r="G38" s="60"/>
      <c r="H38" s="60">
        <v>4747680</v>
      </c>
      <c r="I38" s="60">
        <v>4747680</v>
      </c>
      <c r="J38" s="60">
        <v>4747680</v>
      </c>
      <c r="K38" s="60">
        <v>4747680</v>
      </c>
      <c r="L38" s="60">
        <v>4747680</v>
      </c>
      <c r="M38" s="60">
        <v>4747680</v>
      </c>
      <c r="N38" s="60">
        <v>4747680</v>
      </c>
      <c r="O38" s="60">
        <v>4747680</v>
      </c>
      <c r="P38" s="60">
        <v>4747680</v>
      </c>
      <c r="Q38" s="60">
        <v>4747680</v>
      </c>
      <c r="R38" s="60">
        <v>4747680</v>
      </c>
      <c r="S38" s="60">
        <v>4747680</v>
      </c>
      <c r="T38" s="60">
        <v>4747680</v>
      </c>
      <c r="U38" s="60">
        <v>4747680</v>
      </c>
      <c r="V38" s="60">
        <v>4747680</v>
      </c>
      <c r="W38" s="60">
        <v>4747680</v>
      </c>
      <c r="X38" s="60">
        <v>4747680</v>
      </c>
      <c r="Y38" s="60"/>
      <c r="Z38" s="140"/>
      <c r="AA38" s="62">
        <v>4747680</v>
      </c>
    </row>
    <row r="39" spans="1:27" ht="13.5">
      <c r="A39" s="250" t="s">
        <v>59</v>
      </c>
      <c r="B39" s="253"/>
      <c r="C39" s="168">
        <f aca="true" t="shared" si="4" ref="C39:Y39">SUM(C37:C38)</f>
        <v>66741745</v>
      </c>
      <c r="D39" s="168">
        <f>SUM(D37:D38)</f>
        <v>0</v>
      </c>
      <c r="E39" s="76">
        <f t="shared" si="4"/>
        <v>63179006</v>
      </c>
      <c r="F39" s="77">
        <f t="shared" si="4"/>
        <v>63385168</v>
      </c>
      <c r="G39" s="77">
        <f t="shared" si="4"/>
        <v>3063232</v>
      </c>
      <c r="H39" s="77">
        <f t="shared" si="4"/>
        <v>69804977</v>
      </c>
      <c r="I39" s="77">
        <f t="shared" si="4"/>
        <v>69804977</v>
      </c>
      <c r="J39" s="77">
        <f t="shared" si="4"/>
        <v>69804977</v>
      </c>
      <c r="K39" s="77">
        <f t="shared" si="4"/>
        <v>69804977</v>
      </c>
      <c r="L39" s="77">
        <f t="shared" si="4"/>
        <v>69804977</v>
      </c>
      <c r="M39" s="77">
        <f t="shared" si="4"/>
        <v>68322327</v>
      </c>
      <c r="N39" s="77">
        <f t="shared" si="4"/>
        <v>68322327</v>
      </c>
      <c r="O39" s="77">
        <f t="shared" si="4"/>
        <v>68322327</v>
      </c>
      <c r="P39" s="77">
        <f t="shared" si="4"/>
        <v>68322327</v>
      </c>
      <c r="Q39" s="77">
        <f t="shared" si="4"/>
        <v>68322327</v>
      </c>
      <c r="R39" s="77">
        <f t="shared" si="4"/>
        <v>68322327</v>
      </c>
      <c r="S39" s="77">
        <f t="shared" si="4"/>
        <v>68322327</v>
      </c>
      <c r="T39" s="77">
        <f t="shared" si="4"/>
        <v>68322327</v>
      </c>
      <c r="U39" s="77">
        <f t="shared" si="4"/>
        <v>66741745</v>
      </c>
      <c r="V39" s="77">
        <f t="shared" si="4"/>
        <v>66741745</v>
      </c>
      <c r="W39" s="77">
        <f t="shared" si="4"/>
        <v>66741745</v>
      </c>
      <c r="X39" s="77">
        <f t="shared" si="4"/>
        <v>63385168</v>
      </c>
      <c r="Y39" s="77">
        <f t="shared" si="4"/>
        <v>3356577</v>
      </c>
      <c r="Z39" s="212">
        <f>+IF(X39&lt;&gt;0,+(Y39/X39)*100,0)</f>
        <v>5.295524340962541</v>
      </c>
      <c r="AA39" s="79">
        <f>SUM(AA37:AA38)</f>
        <v>63385168</v>
      </c>
    </row>
    <row r="40" spans="1:27" ht="13.5">
      <c r="A40" s="250" t="s">
        <v>167</v>
      </c>
      <c r="B40" s="251"/>
      <c r="C40" s="168">
        <f aca="true" t="shared" si="5" ref="C40:Y40">+C34+C39</f>
        <v>262625373</v>
      </c>
      <c r="D40" s="168">
        <f>+D34+D39</f>
        <v>0</v>
      </c>
      <c r="E40" s="72">
        <f t="shared" si="5"/>
        <v>144799740</v>
      </c>
      <c r="F40" s="73">
        <f t="shared" si="5"/>
        <v>204728045</v>
      </c>
      <c r="G40" s="73">
        <f t="shared" si="5"/>
        <v>22395764</v>
      </c>
      <c r="H40" s="73">
        <f t="shared" si="5"/>
        <v>282010199</v>
      </c>
      <c r="I40" s="73">
        <f t="shared" si="5"/>
        <v>275244362</v>
      </c>
      <c r="J40" s="73">
        <f t="shared" si="5"/>
        <v>275244362</v>
      </c>
      <c r="K40" s="73">
        <f t="shared" si="5"/>
        <v>244853109</v>
      </c>
      <c r="L40" s="73">
        <f t="shared" si="5"/>
        <v>250760478</v>
      </c>
      <c r="M40" s="73">
        <f t="shared" si="5"/>
        <v>247563870</v>
      </c>
      <c r="N40" s="73">
        <f t="shared" si="5"/>
        <v>247563870</v>
      </c>
      <c r="O40" s="73">
        <f t="shared" si="5"/>
        <v>246427185</v>
      </c>
      <c r="P40" s="73">
        <f t="shared" si="5"/>
        <v>246555347</v>
      </c>
      <c r="Q40" s="73">
        <f t="shared" si="5"/>
        <v>278906018</v>
      </c>
      <c r="R40" s="73">
        <f t="shared" si="5"/>
        <v>278906018</v>
      </c>
      <c r="S40" s="73">
        <f t="shared" si="5"/>
        <v>260517727</v>
      </c>
      <c r="T40" s="73">
        <f t="shared" si="5"/>
        <v>260180356</v>
      </c>
      <c r="U40" s="73">
        <f t="shared" si="5"/>
        <v>246460513</v>
      </c>
      <c r="V40" s="73">
        <f t="shared" si="5"/>
        <v>246460513</v>
      </c>
      <c r="W40" s="73">
        <f t="shared" si="5"/>
        <v>246460513</v>
      </c>
      <c r="X40" s="73">
        <f t="shared" si="5"/>
        <v>204728045</v>
      </c>
      <c r="Y40" s="73">
        <f t="shared" si="5"/>
        <v>41732468</v>
      </c>
      <c r="Z40" s="170">
        <f>+IF(X40&lt;&gt;0,+(Y40/X40)*100,0)</f>
        <v>20.38434353241638</v>
      </c>
      <c r="AA40" s="74">
        <f>+AA34+AA39</f>
        <v>204728045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673596578</v>
      </c>
      <c r="D42" s="257">
        <f>+D25-D40</f>
        <v>0</v>
      </c>
      <c r="E42" s="258">
        <f t="shared" si="6"/>
        <v>767647399</v>
      </c>
      <c r="F42" s="259">
        <f t="shared" si="6"/>
        <v>777141223</v>
      </c>
      <c r="G42" s="259">
        <f t="shared" si="6"/>
        <v>26664369</v>
      </c>
      <c r="H42" s="259">
        <f t="shared" si="6"/>
        <v>678789930</v>
      </c>
      <c r="I42" s="259">
        <f t="shared" si="6"/>
        <v>729196557</v>
      </c>
      <c r="J42" s="259">
        <f t="shared" si="6"/>
        <v>729196557</v>
      </c>
      <c r="K42" s="259">
        <f t="shared" si="6"/>
        <v>705354743</v>
      </c>
      <c r="L42" s="259">
        <f t="shared" si="6"/>
        <v>719336240</v>
      </c>
      <c r="M42" s="259">
        <f t="shared" si="6"/>
        <v>751833074</v>
      </c>
      <c r="N42" s="259">
        <f t="shared" si="6"/>
        <v>751833074</v>
      </c>
      <c r="O42" s="259">
        <f t="shared" si="6"/>
        <v>755250012</v>
      </c>
      <c r="P42" s="259">
        <f t="shared" si="6"/>
        <v>758763907</v>
      </c>
      <c r="Q42" s="259">
        <f t="shared" si="6"/>
        <v>753434352</v>
      </c>
      <c r="R42" s="259">
        <f t="shared" si="6"/>
        <v>753434352</v>
      </c>
      <c r="S42" s="259">
        <f t="shared" si="6"/>
        <v>772052205</v>
      </c>
      <c r="T42" s="259">
        <f t="shared" si="6"/>
        <v>785502938</v>
      </c>
      <c r="U42" s="259">
        <f t="shared" si="6"/>
        <v>813273706</v>
      </c>
      <c r="V42" s="259">
        <f t="shared" si="6"/>
        <v>813273706</v>
      </c>
      <c r="W42" s="259">
        <f t="shared" si="6"/>
        <v>813273706</v>
      </c>
      <c r="X42" s="259">
        <f t="shared" si="6"/>
        <v>777141223</v>
      </c>
      <c r="Y42" s="259">
        <f t="shared" si="6"/>
        <v>36132483</v>
      </c>
      <c r="Z42" s="260">
        <f>+IF(X42&lt;&gt;0,+(Y42/X42)*100,0)</f>
        <v>4.649410162610819</v>
      </c>
      <c r="AA42" s="261">
        <f>+AA25-AA40</f>
        <v>777141223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673596578</v>
      </c>
      <c r="D45" s="155"/>
      <c r="E45" s="59">
        <v>767647399</v>
      </c>
      <c r="F45" s="60">
        <v>777141225</v>
      </c>
      <c r="G45" s="60">
        <v>26664369</v>
      </c>
      <c r="H45" s="60">
        <v>678789930</v>
      </c>
      <c r="I45" s="60">
        <v>729196557</v>
      </c>
      <c r="J45" s="60">
        <v>729196557</v>
      </c>
      <c r="K45" s="60">
        <v>705354743</v>
      </c>
      <c r="L45" s="60">
        <v>719336240</v>
      </c>
      <c r="M45" s="60">
        <v>751833074</v>
      </c>
      <c r="N45" s="60">
        <v>751833074</v>
      </c>
      <c r="O45" s="60">
        <v>755250012</v>
      </c>
      <c r="P45" s="60">
        <v>758763907</v>
      </c>
      <c r="Q45" s="60">
        <v>753434352</v>
      </c>
      <c r="R45" s="60">
        <v>753434352</v>
      </c>
      <c r="S45" s="60">
        <v>772052205</v>
      </c>
      <c r="T45" s="60">
        <v>785502938</v>
      </c>
      <c r="U45" s="60">
        <v>813273706</v>
      </c>
      <c r="V45" s="60">
        <v>813273706</v>
      </c>
      <c r="W45" s="60">
        <v>813273706</v>
      </c>
      <c r="X45" s="60">
        <v>777141225</v>
      </c>
      <c r="Y45" s="60">
        <v>36132481</v>
      </c>
      <c r="Z45" s="139">
        <v>4.65</v>
      </c>
      <c r="AA45" s="62">
        <v>777141225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673596578</v>
      </c>
      <c r="D48" s="217">
        <f>SUM(D45:D47)</f>
        <v>0</v>
      </c>
      <c r="E48" s="264">
        <f t="shared" si="7"/>
        <v>767647399</v>
      </c>
      <c r="F48" s="219">
        <f t="shared" si="7"/>
        <v>777141225</v>
      </c>
      <c r="G48" s="219">
        <f t="shared" si="7"/>
        <v>26664369</v>
      </c>
      <c r="H48" s="219">
        <f t="shared" si="7"/>
        <v>678789930</v>
      </c>
      <c r="I48" s="219">
        <f t="shared" si="7"/>
        <v>729196557</v>
      </c>
      <c r="J48" s="219">
        <f t="shared" si="7"/>
        <v>729196557</v>
      </c>
      <c r="K48" s="219">
        <f t="shared" si="7"/>
        <v>705354743</v>
      </c>
      <c r="L48" s="219">
        <f t="shared" si="7"/>
        <v>719336240</v>
      </c>
      <c r="M48" s="219">
        <f t="shared" si="7"/>
        <v>751833074</v>
      </c>
      <c r="N48" s="219">
        <f t="shared" si="7"/>
        <v>751833074</v>
      </c>
      <c r="O48" s="219">
        <f t="shared" si="7"/>
        <v>755250012</v>
      </c>
      <c r="P48" s="219">
        <f t="shared" si="7"/>
        <v>758763907</v>
      </c>
      <c r="Q48" s="219">
        <f t="shared" si="7"/>
        <v>753434352</v>
      </c>
      <c r="R48" s="219">
        <f t="shared" si="7"/>
        <v>753434352</v>
      </c>
      <c r="S48" s="219">
        <f t="shared" si="7"/>
        <v>772052205</v>
      </c>
      <c r="T48" s="219">
        <f t="shared" si="7"/>
        <v>785502938</v>
      </c>
      <c r="U48" s="219">
        <f t="shared" si="7"/>
        <v>813273706</v>
      </c>
      <c r="V48" s="219">
        <f t="shared" si="7"/>
        <v>813273706</v>
      </c>
      <c r="W48" s="219">
        <f t="shared" si="7"/>
        <v>813273706</v>
      </c>
      <c r="X48" s="219">
        <f t="shared" si="7"/>
        <v>777141225</v>
      </c>
      <c r="Y48" s="219">
        <f t="shared" si="7"/>
        <v>36132481</v>
      </c>
      <c r="Z48" s="265">
        <f>+IF(X48&lt;&gt;0,+(Y48/X48)*100,0)</f>
        <v>4.649409893291918</v>
      </c>
      <c r="AA48" s="232">
        <f>SUM(AA45:AA47)</f>
        <v>777141225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76222142</v>
      </c>
      <c r="D6" s="155"/>
      <c r="E6" s="59">
        <v>71041009</v>
      </c>
      <c r="F6" s="60">
        <v>72712323</v>
      </c>
      <c r="G6" s="60">
        <v>4962175</v>
      </c>
      <c r="H6" s="60">
        <v>5308778</v>
      </c>
      <c r="I6" s="60">
        <v>4954909</v>
      </c>
      <c r="J6" s="60">
        <v>15225862</v>
      </c>
      <c r="K6" s="60">
        <v>5526168</v>
      </c>
      <c r="L6" s="60">
        <v>6804899</v>
      </c>
      <c r="M6" s="60">
        <v>5177334</v>
      </c>
      <c r="N6" s="60">
        <v>17508401</v>
      </c>
      <c r="O6" s="60">
        <v>7258951</v>
      </c>
      <c r="P6" s="60">
        <v>6161210</v>
      </c>
      <c r="Q6" s="60">
        <v>5905721</v>
      </c>
      <c r="R6" s="60">
        <v>19325882</v>
      </c>
      <c r="S6" s="60">
        <v>5876076</v>
      </c>
      <c r="T6" s="60">
        <v>5332648</v>
      </c>
      <c r="U6" s="60">
        <v>6033361</v>
      </c>
      <c r="V6" s="60">
        <v>17242085</v>
      </c>
      <c r="W6" s="60">
        <v>69302230</v>
      </c>
      <c r="X6" s="60">
        <v>72712323</v>
      </c>
      <c r="Y6" s="60">
        <v>-3410093</v>
      </c>
      <c r="Z6" s="140">
        <v>-4.69</v>
      </c>
      <c r="AA6" s="62">
        <v>72712323</v>
      </c>
    </row>
    <row r="7" spans="1:27" ht="13.5">
      <c r="A7" s="249" t="s">
        <v>32</v>
      </c>
      <c r="B7" s="182"/>
      <c r="C7" s="155">
        <v>333926611</v>
      </c>
      <c r="D7" s="155"/>
      <c r="E7" s="59">
        <v>324114530</v>
      </c>
      <c r="F7" s="60">
        <v>326351322</v>
      </c>
      <c r="G7" s="60">
        <v>21369486</v>
      </c>
      <c r="H7" s="60">
        <v>22109477</v>
      </c>
      <c r="I7" s="60">
        <v>25399316</v>
      </c>
      <c r="J7" s="60">
        <v>68878279</v>
      </c>
      <c r="K7" s="60">
        <v>28175936</v>
      </c>
      <c r="L7" s="60">
        <v>20865165</v>
      </c>
      <c r="M7" s="60">
        <v>32396520</v>
      </c>
      <c r="N7" s="60">
        <v>81437621</v>
      </c>
      <c r="O7" s="60">
        <v>23804526</v>
      </c>
      <c r="P7" s="60">
        <v>26380889</v>
      </c>
      <c r="Q7" s="60">
        <v>16815518</v>
      </c>
      <c r="R7" s="60">
        <v>67000933</v>
      </c>
      <c r="S7" s="60">
        <v>25656719</v>
      </c>
      <c r="T7" s="60">
        <v>23100857</v>
      </c>
      <c r="U7" s="60">
        <v>23315035</v>
      </c>
      <c r="V7" s="60">
        <v>72072611</v>
      </c>
      <c r="W7" s="60">
        <v>289389444</v>
      </c>
      <c r="X7" s="60">
        <v>326351322</v>
      </c>
      <c r="Y7" s="60">
        <v>-36961878</v>
      </c>
      <c r="Z7" s="140">
        <v>-11.33</v>
      </c>
      <c r="AA7" s="62">
        <v>326351322</v>
      </c>
    </row>
    <row r="8" spans="1:27" ht="13.5">
      <c r="A8" s="249" t="s">
        <v>178</v>
      </c>
      <c r="B8" s="182"/>
      <c r="C8" s="155">
        <v>24610159</v>
      </c>
      <c r="D8" s="155"/>
      <c r="E8" s="59">
        <v>12147953</v>
      </c>
      <c r="F8" s="60">
        <v>10688029</v>
      </c>
      <c r="G8" s="60">
        <v>6414399</v>
      </c>
      <c r="H8" s="60">
        <v>387729</v>
      </c>
      <c r="I8" s="60">
        <v>5191853</v>
      </c>
      <c r="J8" s="60">
        <v>11993981</v>
      </c>
      <c r="K8" s="60">
        <v>2601895</v>
      </c>
      <c r="L8" s="60">
        <v>2473266</v>
      </c>
      <c r="M8" s="60">
        <v>4232311</v>
      </c>
      <c r="N8" s="60">
        <v>9307472</v>
      </c>
      <c r="O8" s="60">
        <v>4121775</v>
      </c>
      <c r="P8" s="60">
        <v>2125615</v>
      </c>
      <c r="Q8" s="60">
        <v>1008059</v>
      </c>
      <c r="R8" s="60">
        <v>7255449</v>
      </c>
      <c r="S8" s="60">
        <v>2428628</v>
      </c>
      <c r="T8" s="60">
        <v>3241063</v>
      </c>
      <c r="U8" s="60">
        <v>4383443</v>
      </c>
      <c r="V8" s="60">
        <v>10053134</v>
      </c>
      <c r="W8" s="60">
        <v>38610036</v>
      </c>
      <c r="X8" s="60">
        <v>10688029</v>
      </c>
      <c r="Y8" s="60">
        <v>27922007</v>
      </c>
      <c r="Z8" s="140">
        <v>261.25</v>
      </c>
      <c r="AA8" s="62">
        <v>10688029</v>
      </c>
    </row>
    <row r="9" spans="1:27" ht="13.5">
      <c r="A9" s="249" t="s">
        <v>179</v>
      </c>
      <c r="B9" s="182"/>
      <c r="C9" s="155">
        <v>85427555</v>
      </c>
      <c r="D9" s="155"/>
      <c r="E9" s="59">
        <v>101502632</v>
      </c>
      <c r="F9" s="60">
        <v>94298645</v>
      </c>
      <c r="G9" s="60">
        <v>37671012</v>
      </c>
      <c r="H9" s="60">
        <v>2039000</v>
      </c>
      <c r="I9" s="60">
        <v>27977</v>
      </c>
      <c r="J9" s="60">
        <v>39737989</v>
      </c>
      <c r="K9" s="60">
        <v>653250</v>
      </c>
      <c r="L9" s="60">
        <v>28494404</v>
      </c>
      <c r="M9" s="60">
        <v>500000</v>
      </c>
      <c r="N9" s="60">
        <v>29647654</v>
      </c>
      <c r="O9" s="60">
        <v>38259</v>
      </c>
      <c r="P9" s="60">
        <v>1088492</v>
      </c>
      <c r="Q9" s="60">
        <v>21018967</v>
      </c>
      <c r="R9" s="60">
        <v>22145718</v>
      </c>
      <c r="S9" s="60">
        <v>111233</v>
      </c>
      <c r="T9" s="60"/>
      <c r="U9" s="60">
        <v>319376</v>
      </c>
      <c r="V9" s="60">
        <v>430609</v>
      </c>
      <c r="W9" s="60">
        <v>91961970</v>
      </c>
      <c r="X9" s="60">
        <v>94298645</v>
      </c>
      <c r="Y9" s="60">
        <v>-2336675</v>
      </c>
      <c r="Z9" s="140">
        <v>-2.48</v>
      </c>
      <c r="AA9" s="62">
        <v>94298645</v>
      </c>
    </row>
    <row r="10" spans="1:27" ht="13.5">
      <c r="A10" s="249" t="s">
        <v>180</v>
      </c>
      <c r="B10" s="182"/>
      <c r="C10" s="155">
        <v>59667000</v>
      </c>
      <c r="D10" s="155"/>
      <c r="E10" s="59">
        <v>35629000</v>
      </c>
      <c r="F10" s="60">
        <v>43124011</v>
      </c>
      <c r="G10" s="60">
        <v>13008569</v>
      </c>
      <c r="H10" s="60">
        <v>5970000</v>
      </c>
      <c r="I10" s="60"/>
      <c r="J10" s="60">
        <v>18978569</v>
      </c>
      <c r="K10" s="60"/>
      <c r="L10" s="60"/>
      <c r="M10" s="60">
        <v>230000</v>
      </c>
      <c r="N10" s="60">
        <v>230000</v>
      </c>
      <c r="O10" s="60"/>
      <c r="P10" s="60"/>
      <c r="Q10" s="60">
        <v>15829000</v>
      </c>
      <c r="R10" s="60">
        <v>15829000</v>
      </c>
      <c r="S10" s="60"/>
      <c r="T10" s="60"/>
      <c r="U10" s="60"/>
      <c r="V10" s="60"/>
      <c r="W10" s="60">
        <v>35037569</v>
      </c>
      <c r="X10" s="60">
        <v>43124011</v>
      </c>
      <c r="Y10" s="60">
        <v>-8086442</v>
      </c>
      <c r="Z10" s="140">
        <v>-18.75</v>
      </c>
      <c r="AA10" s="62">
        <v>43124011</v>
      </c>
    </row>
    <row r="11" spans="1:27" ht="13.5">
      <c r="A11" s="249" t="s">
        <v>181</v>
      </c>
      <c r="B11" s="182"/>
      <c r="C11" s="155">
        <v>11520777</v>
      </c>
      <c r="D11" s="155"/>
      <c r="E11" s="59">
        <v>7887843</v>
      </c>
      <c r="F11" s="60">
        <v>7408882</v>
      </c>
      <c r="G11" s="60">
        <v>159721</v>
      </c>
      <c r="H11" s="60">
        <v>181920</v>
      </c>
      <c r="I11" s="60">
        <v>189387</v>
      </c>
      <c r="J11" s="60">
        <v>531028</v>
      </c>
      <c r="K11" s="60">
        <v>175126</v>
      </c>
      <c r="L11" s="60">
        <v>164267</v>
      </c>
      <c r="M11" s="60">
        <v>91725</v>
      </c>
      <c r="N11" s="60">
        <v>431118</v>
      </c>
      <c r="O11" s="60">
        <v>125276</v>
      </c>
      <c r="P11" s="60">
        <v>152456</v>
      </c>
      <c r="Q11" s="60">
        <v>209866</v>
      </c>
      <c r="R11" s="60">
        <v>487598</v>
      </c>
      <c r="S11" s="60">
        <v>166477</v>
      </c>
      <c r="T11" s="60">
        <v>199414</v>
      </c>
      <c r="U11" s="60">
        <v>124440</v>
      </c>
      <c r="V11" s="60">
        <v>490331</v>
      </c>
      <c r="W11" s="60">
        <v>1940075</v>
      </c>
      <c r="X11" s="60">
        <v>7408882</v>
      </c>
      <c r="Y11" s="60">
        <v>-5468807</v>
      </c>
      <c r="Z11" s="140">
        <v>-73.81</v>
      </c>
      <c r="AA11" s="62">
        <v>7408882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-511325844</v>
      </c>
      <c r="D14" s="155"/>
      <c r="E14" s="59">
        <v>-398884500</v>
      </c>
      <c r="F14" s="60">
        <v>-504151639</v>
      </c>
      <c r="G14" s="60">
        <v>-37905965</v>
      </c>
      <c r="H14" s="60">
        <v>-44423919</v>
      </c>
      <c r="I14" s="60">
        <v>-52661677</v>
      </c>
      <c r="J14" s="60">
        <v>-134991561</v>
      </c>
      <c r="K14" s="60">
        <v>-48539435</v>
      </c>
      <c r="L14" s="60">
        <v>-47707022</v>
      </c>
      <c r="M14" s="60">
        <v>-36957469</v>
      </c>
      <c r="N14" s="60">
        <v>-133203926</v>
      </c>
      <c r="O14" s="60">
        <v>-35312641</v>
      </c>
      <c r="P14" s="60">
        <v>-38731036</v>
      </c>
      <c r="Q14" s="60">
        <v>-43310936</v>
      </c>
      <c r="R14" s="60">
        <v>-117354613</v>
      </c>
      <c r="S14" s="60">
        <v>-35365765</v>
      </c>
      <c r="T14" s="60">
        <v>-28374257</v>
      </c>
      <c r="U14" s="60">
        <v>-35942367</v>
      </c>
      <c r="V14" s="60">
        <v>-99682389</v>
      </c>
      <c r="W14" s="60">
        <v>-485232489</v>
      </c>
      <c r="X14" s="60">
        <v>-504151639</v>
      </c>
      <c r="Y14" s="60">
        <v>18919150</v>
      </c>
      <c r="Z14" s="140">
        <v>-3.75</v>
      </c>
      <c r="AA14" s="62">
        <v>-504151639</v>
      </c>
    </row>
    <row r="15" spans="1:27" ht="13.5">
      <c r="A15" s="249" t="s">
        <v>40</v>
      </c>
      <c r="B15" s="182"/>
      <c r="C15" s="155">
        <v>-11478407</v>
      </c>
      <c r="D15" s="155"/>
      <c r="E15" s="59">
        <v>-5850563</v>
      </c>
      <c r="F15" s="60">
        <v>-5850562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>
        <v>-2873118</v>
      </c>
      <c r="V15" s="60">
        <v>-2873118</v>
      </c>
      <c r="W15" s="60">
        <v>-2873118</v>
      </c>
      <c r="X15" s="60">
        <v>-5850562</v>
      </c>
      <c r="Y15" s="60">
        <v>2977444</v>
      </c>
      <c r="Z15" s="140">
        <v>-50.89</v>
      </c>
      <c r="AA15" s="62">
        <v>-5850562</v>
      </c>
    </row>
    <row r="16" spans="1:27" ht="13.5">
      <c r="A16" s="249" t="s">
        <v>42</v>
      </c>
      <c r="B16" s="182"/>
      <c r="C16" s="155"/>
      <c r="D16" s="155"/>
      <c r="E16" s="59">
        <v>-76921000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68569993</v>
      </c>
      <c r="D17" s="168">
        <f t="shared" si="0"/>
        <v>0</v>
      </c>
      <c r="E17" s="72">
        <f t="shared" si="0"/>
        <v>70666904</v>
      </c>
      <c r="F17" s="73">
        <f t="shared" si="0"/>
        <v>44581011</v>
      </c>
      <c r="G17" s="73">
        <f t="shared" si="0"/>
        <v>45679397</v>
      </c>
      <c r="H17" s="73">
        <f t="shared" si="0"/>
        <v>-8427015</v>
      </c>
      <c r="I17" s="73">
        <f t="shared" si="0"/>
        <v>-16898235</v>
      </c>
      <c r="J17" s="73">
        <f t="shared" si="0"/>
        <v>20354147</v>
      </c>
      <c r="K17" s="73">
        <f t="shared" si="0"/>
        <v>-11407060</v>
      </c>
      <c r="L17" s="73">
        <f t="shared" si="0"/>
        <v>11094979</v>
      </c>
      <c r="M17" s="73">
        <f t="shared" si="0"/>
        <v>5670421</v>
      </c>
      <c r="N17" s="73">
        <f t="shared" si="0"/>
        <v>5358340</v>
      </c>
      <c r="O17" s="73">
        <f t="shared" si="0"/>
        <v>36146</v>
      </c>
      <c r="P17" s="73">
        <f t="shared" si="0"/>
        <v>-2822374</v>
      </c>
      <c r="Q17" s="73">
        <f t="shared" si="0"/>
        <v>17476195</v>
      </c>
      <c r="R17" s="73">
        <f t="shared" si="0"/>
        <v>14689967</v>
      </c>
      <c r="S17" s="73">
        <f t="shared" si="0"/>
        <v>-1126632</v>
      </c>
      <c r="T17" s="73">
        <f t="shared" si="0"/>
        <v>3499725</v>
      </c>
      <c r="U17" s="73">
        <f t="shared" si="0"/>
        <v>-4639830</v>
      </c>
      <c r="V17" s="73">
        <f t="shared" si="0"/>
        <v>-2266737</v>
      </c>
      <c r="W17" s="73">
        <f t="shared" si="0"/>
        <v>38135717</v>
      </c>
      <c r="X17" s="73">
        <f t="shared" si="0"/>
        <v>44581011</v>
      </c>
      <c r="Y17" s="73">
        <f t="shared" si="0"/>
        <v>-6445294</v>
      </c>
      <c r="Z17" s="170">
        <f>+IF(X17&lt;&gt;0,+(Y17/X17)*100,0)</f>
        <v>-14.45748729206702</v>
      </c>
      <c r="AA17" s="74">
        <f>SUM(AA6:AA16)</f>
        <v>44581011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>
        <v>2</v>
      </c>
      <c r="G21" s="159"/>
      <c r="H21" s="159"/>
      <c r="I21" s="159">
        <v>12966</v>
      </c>
      <c r="J21" s="60">
        <v>12966</v>
      </c>
      <c r="K21" s="159"/>
      <c r="L21" s="159"/>
      <c r="M21" s="60">
        <v>116690</v>
      </c>
      <c r="N21" s="159">
        <v>116690</v>
      </c>
      <c r="O21" s="159">
        <v>12966</v>
      </c>
      <c r="P21" s="159">
        <v>38897</v>
      </c>
      <c r="Q21" s="60">
        <v>12966</v>
      </c>
      <c r="R21" s="159">
        <v>64829</v>
      </c>
      <c r="S21" s="159">
        <v>12966</v>
      </c>
      <c r="T21" s="60">
        <v>51862</v>
      </c>
      <c r="U21" s="159">
        <v>25931</v>
      </c>
      <c r="V21" s="159">
        <v>90759</v>
      </c>
      <c r="W21" s="159">
        <v>285244</v>
      </c>
      <c r="X21" s="60">
        <v>2</v>
      </c>
      <c r="Y21" s="159">
        <v>285242</v>
      </c>
      <c r="Z21" s="141">
        <v>14262100</v>
      </c>
      <c r="AA21" s="225">
        <v>2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-55018626</v>
      </c>
      <c r="D26" s="155"/>
      <c r="E26" s="59">
        <v>-52199004</v>
      </c>
      <c r="F26" s="60">
        <v>-52286528</v>
      </c>
      <c r="G26" s="60">
        <v>-11341460</v>
      </c>
      <c r="H26" s="60">
        <v>-1554134</v>
      </c>
      <c r="I26" s="60">
        <v>-1545305</v>
      </c>
      <c r="J26" s="60">
        <v>-14440899</v>
      </c>
      <c r="K26" s="60">
        <v>-561343</v>
      </c>
      <c r="L26" s="60">
        <v>-707476</v>
      </c>
      <c r="M26" s="60">
        <v>-2778713</v>
      </c>
      <c r="N26" s="60">
        <v>-4047532</v>
      </c>
      <c r="O26" s="60">
        <v>-108827</v>
      </c>
      <c r="P26" s="60">
        <v>-1941556</v>
      </c>
      <c r="Q26" s="60">
        <v>-3378823</v>
      </c>
      <c r="R26" s="60">
        <v>-5429206</v>
      </c>
      <c r="S26" s="60">
        <v>-3138393</v>
      </c>
      <c r="T26" s="60">
        <v>-5599034</v>
      </c>
      <c r="U26" s="60">
        <v>-8051369</v>
      </c>
      <c r="V26" s="60">
        <v>-16788796</v>
      </c>
      <c r="W26" s="60">
        <v>-40706433</v>
      </c>
      <c r="X26" s="60">
        <v>-52286528</v>
      </c>
      <c r="Y26" s="60">
        <v>11580095</v>
      </c>
      <c r="Z26" s="140">
        <v>-22.15</v>
      </c>
      <c r="AA26" s="62">
        <v>-52286528</v>
      </c>
    </row>
    <row r="27" spans="1:27" ht="13.5">
      <c r="A27" s="250" t="s">
        <v>192</v>
      </c>
      <c r="B27" s="251"/>
      <c r="C27" s="168">
        <f aca="true" t="shared" si="1" ref="C27:Y27">SUM(C21:C26)</f>
        <v>-55018626</v>
      </c>
      <c r="D27" s="168">
        <f>SUM(D21:D26)</f>
        <v>0</v>
      </c>
      <c r="E27" s="72">
        <f t="shared" si="1"/>
        <v>-52199004</v>
      </c>
      <c r="F27" s="73">
        <f t="shared" si="1"/>
        <v>-52286526</v>
      </c>
      <c r="G27" s="73">
        <f t="shared" si="1"/>
        <v>-11341460</v>
      </c>
      <c r="H27" s="73">
        <f t="shared" si="1"/>
        <v>-1554134</v>
      </c>
      <c r="I27" s="73">
        <f t="shared" si="1"/>
        <v>-1532339</v>
      </c>
      <c r="J27" s="73">
        <f t="shared" si="1"/>
        <v>-14427933</v>
      </c>
      <c r="K27" s="73">
        <f t="shared" si="1"/>
        <v>-561343</v>
      </c>
      <c r="L27" s="73">
        <f t="shared" si="1"/>
        <v>-707476</v>
      </c>
      <c r="M27" s="73">
        <f t="shared" si="1"/>
        <v>-2662023</v>
      </c>
      <c r="N27" s="73">
        <f t="shared" si="1"/>
        <v>-3930842</v>
      </c>
      <c r="O27" s="73">
        <f t="shared" si="1"/>
        <v>-95861</v>
      </c>
      <c r="P27" s="73">
        <f t="shared" si="1"/>
        <v>-1902659</v>
      </c>
      <c r="Q27" s="73">
        <f t="shared" si="1"/>
        <v>-3365857</v>
      </c>
      <c r="R27" s="73">
        <f t="shared" si="1"/>
        <v>-5364377</v>
      </c>
      <c r="S27" s="73">
        <f t="shared" si="1"/>
        <v>-3125427</v>
      </c>
      <c r="T27" s="73">
        <f t="shared" si="1"/>
        <v>-5547172</v>
      </c>
      <c r="U27" s="73">
        <f t="shared" si="1"/>
        <v>-8025438</v>
      </c>
      <c r="V27" s="73">
        <f t="shared" si="1"/>
        <v>-16698037</v>
      </c>
      <c r="W27" s="73">
        <f t="shared" si="1"/>
        <v>-40421189</v>
      </c>
      <c r="X27" s="73">
        <f t="shared" si="1"/>
        <v>-52286526</v>
      </c>
      <c r="Y27" s="73">
        <f t="shared" si="1"/>
        <v>11865337</v>
      </c>
      <c r="Z27" s="170">
        <f>+IF(X27&lt;&gt;0,+(Y27/X27)*100,0)</f>
        <v>-22.692915188130875</v>
      </c>
      <c r="AA27" s="74">
        <f>SUM(AA21:AA26)</f>
        <v>-52286526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>
        <v>-15887</v>
      </c>
      <c r="H33" s="159">
        <v>12758</v>
      </c>
      <c r="I33" s="159">
        <v>8479</v>
      </c>
      <c r="J33" s="159">
        <v>5350</v>
      </c>
      <c r="K33" s="60">
        <v>-11455</v>
      </c>
      <c r="L33" s="60">
        <v>-23289</v>
      </c>
      <c r="M33" s="60">
        <v>21750</v>
      </c>
      <c r="N33" s="60">
        <v>-12994</v>
      </c>
      <c r="O33" s="159">
        <v>113404</v>
      </c>
      <c r="P33" s="159">
        <v>-17447</v>
      </c>
      <c r="Q33" s="159">
        <v>580340</v>
      </c>
      <c r="R33" s="60">
        <v>676297</v>
      </c>
      <c r="S33" s="60">
        <v>20117</v>
      </c>
      <c r="T33" s="60">
        <v>78428</v>
      </c>
      <c r="U33" s="60">
        <v>-34470</v>
      </c>
      <c r="V33" s="159">
        <v>64075</v>
      </c>
      <c r="W33" s="159">
        <v>732728</v>
      </c>
      <c r="X33" s="159"/>
      <c r="Y33" s="60">
        <v>732728</v>
      </c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-2823298</v>
      </c>
      <c r="D35" s="155"/>
      <c r="E35" s="59">
        <v>-3063232</v>
      </c>
      <c r="F35" s="60">
        <v>-3063232</v>
      </c>
      <c r="G35" s="60"/>
      <c r="H35" s="60"/>
      <c r="I35" s="60"/>
      <c r="J35" s="60"/>
      <c r="K35" s="60"/>
      <c r="L35" s="60"/>
      <c r="M35" s="60">
        <v>-2941660</v>
      </c>
      <c r="N35" s="60">
        <v>-2941660</v>
      </c>
      <c r="O35" s="60"/>
      <c r="P35" s="60"/>
      <c r="Q35" s="60"/>
      <c r="R35" s="60"/>
      <c r="S35" s="60"/>
      <c r="T35" s="60"/>
      <c r="U35" s="60">
        <v>-1580582</v>
      </c>
      <c r="V35" s="60">
        <v>-1580582</v>
      </c>
      <c r="W35" s="60">
        <v>-4522242</v>
      </c>
      <c r="X35" s="60">
        <v>-3063232</v>
      </c>
      <c r="Y35" s="60">
        <v>-1459010</v>
      </c>
      <c r="Z35" s="140">
        <v>47.63</v>
      </c>
      <c r="AA35" s="62">
        <v>-3063232</v>
      </c>
    </row>
    <row r="36" spans="1:27" ht="13.5">
      <c r="A36" s="250" t="s">
        <v>198</v>
      </c>
      <c r="B36" s="251"/>
      <c r="C36" s="168">
        <f aca="true" t="shared" si="2" ref="C36:Y36">SUM(C31:C35)</f>
        <v>-2823298</v>
      </c>
      <c r="D36" s="168">
        <f>SUM(D31:D35)</f>
        <v>0</v>
      </c>
      <c r="E36" s="72">
        <f t="shared" si="2"/>
        <v>-3063232</v>
      </c>
      <c r="F36" s="73">
        <f t="shared" si="2"/>
        <v>-3063232</v>
      </c>
      <c r="G36" s="73">
        <f t="shared" si="2"/>
        <v>-15887</v>
      </c>
      <c r="H36" s="73">
        <f t="shared" si="2"/>
        <v>12758</v>
      </c>
      <c r="I36" s="73">
        <f t="shared" si="2"/>
        <v>8479</v>
      </c>
      <c r="J36" s="73">
        <f t="shared" si="2"/>
        <v>5350</v>
      </c>
      <c r="K36" s="73">
        <f t="shared" si="2"/>
        <v>-11455</v>
      </c>
      <c r="L36" s="73">
        <f t="shared" si="2"/>
        <v>-23289</v>
      </c>
      <c r="M36" s="73">
        <f t="shared" si="2"/>
        <v>-2919910</v>
      </c>
      <c r="N36" s="73">
        <f t="shared" si="2"/>
        <v>-2954654</v>
      </c>
      <c r="O36" s="73">
        <f t="shared" si="2"/>
        <v>113404</v>
      </c>
      <c r="P36" s="73">
        <f t="shared" si="2"/>
        <v>-17447</v>
      </c>
      <c r="Q36" s="73">
        <f t="shared" si="2"/>
        <v>580340</v>
      </c>
      <c r="R36" s="73">
        <f t="shared" si="2"/>
        <v>676297</v>
      </c>
      <c r="S36" s="73">
        <f t="shared" si="2"/>
        <v>20117</v>
      </c>
      <c r="T36" s="73">
        <f t="shared" si="2"/>
        <v>78428</v>
      </c>
      <c r="U36" s="73">
        <f t="shared" si="2"/>
        <v>-1615052</v>
      </c>
      <c r="V36" s="73">
        <f t="shared" si="2"/>
        <v>-1516507</v>
      </c>
      <c r="W36" s="73">
        <f t="shared" si="2"/>
        <v>-3789514</v>
      </c>
      <c r="X36" s="73">
        <f t="shared" si="2"/>
        <v>-3063232</v>
      </c>
      <c r="Y36" s="73">
        <f t="shared" si="2"/>
        <v>-726282</v>
      </c>
      <c r="Z36" s="170">
        <f>+IF(X36&lt;&gt;0,+(Y36/X36)*100,0)</f>
        <v>23.70966351879322</v>
      </c>
      <c r="AA36" s="74">
        <f>SUM(AA31:AA35)</f>
        <v>-3063232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10728069</v>
      </c>
      <c r="D38" s="153">
        <f>+D17+D27+D36</f>
        <v>0</v>
      </c>
      <c r="E38" s="99">
        <f t="shared" si="3"/>
        <v>15404668</v>
      </c>
      <c r="F38" s="100">
        <f t="shared" si="3"/>
        <v>-10768747</v>
      </c>
      <c r="G38" s="100">
        <f t="shared" si="3"/>
        <v>34322050</v>
      </c>
      <c r="H38" s="100">
        <f t="shared" si="3"/>
        <v>-9968391</v>
      </c>
      <c r="I38" s="100">
        <f t="shared" si="3"/>
        <v>-18422095</v>
      </c>
      <c r="J38" s="100">
        <f t="shared" si="3"/>
        <v>5931564</v>
      </c>
      <c r="K38" s="100">
        <f t="shared" si="3"/>
        <v>-11979858</v>
      </c>
      <c r="L38" s="100">
        <f t="shared" si="3"/>
        <v>10364214</v>
      </c>
      <c r="M38" s="100">
        <f t="shared" si="3"/>
        <v>88488</v>
      </c>
      <c r="N38" s="100">
        <f t="shared" si="3"/>
        <v>-1527156</v>
      </c>
      <c r="O38" s="100">
        <f t="shared" si="3"/>
        <v>53689</v>
      </c>
      <c r="P38" s="100">
        <f t="shared" si="3"/>
        <v>-4742480</v>
      </c>
      <c r="Q38" s="100">
        <f t="shared" si="3"/>
        <v>14690678</v>
      </c>
      <c r="R38" s="100">
        <f t="shared" si="3"/>
        <v>10001887</v>
      </c>
      <c r="S38" s="100">
        <f t="shared" si="3"/>
        <v>-4231942</v>
      </c>
      <c r="T38" s="100">
        <f t="shared" si="3"/>
        <v>-1969019</v>
      </c>
      <c r="U38" s="100">
        <f t="shared" si="3"/>
        <v>-14280320</v>
      </c>
      <c r="V38" s="100">
        <f t="shared" si="3"/>
        <v>-20481281</v>
      </c>
      <c r="W38" s="100">
        <f t="shared" si="3"/>
        <v>-6074986</v>
      </c>
      <c r="X38" s="100">
        <f t="shared" si="3"/>
        <v>-10768747</v>
      </c>
      <c r="Y38" s="100">
        <f t="shared" si="3"/>
        <v>4693761</v>
      </c>
      <c r="Z38" s="137">
        <f>+IF(X38&lt;&gt;0,+(Y38/X38)*100,0)</f>
        <v>-43.58688155641506</v>
      </c>
      <c r="AA38" s="102">
        <f>+AA17+AA27+AA36</f>
        <v>-10768747</v>
      </c>
    </row>
    <row r="39" spans="1:27" ht="13.5">
      <c r="A39" s="249" t="s">
        <v>200</v>
      </c>
      <c r="B39" s="182"/>
      <c r="C39" s="153">
        <v>8247932</v>
      </c>
      <c r="D39" s="153"/>
      <c r="E39" s="99">
        <v>5985323</v>
      </c>
      <c r="F39" s="100">
        <v>18976001</v>
      </c>
      <c r="G39" s="100"/>
      <c r="H39" s="100">
        <v>34322050</v>
      </c>
      <c r="I39" s="100">
        <v>24353659</v>
      </c>
      <c r="J39" s="100"/>
      <c r="K39" s="100">
        <v>5931564</v>
      </c>
      <c r="L39" s="100">
        <v>-6048294</v>
      </c>
      <c r="M39" s="100">
        <v>4315920</v>
      </c>
      <c r="N39" s="100">
        <v>5931564</v>
      </c>
      <c r="O39" s="100">
        <v>4404408</v>
      </c>
      <c r="P39" s="100">
        <v>4458097</v>
      </c>
      <c r="Q39" s="100">
        <v>-284383</v>
      </c>
      <c r="R39" s="100">
        <v>4404408</v>
      </c>
      <c r="S39" s="100">
        <v>14406295</v>
      </c>
      <c r="T39" s="100">
        <v>10174353</v>
      </c>
      <c r="U39" s="100">
        <v>8205334</v>
      </c>
      <c r="V39" s="100">
        <v>14406295</v>
      </c>
      <c r="W39" s="100"/>
      <c r="X39" s="100">
        <v>18976001</v>
      </c>
      <c r="Y39" s="100">
        <v>-18976001</v>
      </c>
      <c r="Z39" s="137">
        <v>-100</v>
      </c>
      <c r="AA39" s="102">
        <v>18976001</v>
      </c>
    </row>
    <row r="40" spans="1:27" ht="13.5">
      <c r="A40" s="269" t="s">
        <v>201</v>
      </c>
      <c r="B40" s="256"/>
      <c r="C40" s="257">
        <v>18976001</v>
      </c>
      <c r="D40" s="257"/>
      <c r="E40" s="258">
        <v>21389992</v>
      </c>
      <c r="F40" s="259">
        <v>8207254</v>
      </c>
      <c r="G40" s="259">
        <v>34322050</v>
      </c>
      <c r="H40" s="259">
        <v>24353659</v>
      </c>
      <c r="I40" s="259">
        <v>5931564</v>
      </c>
      <c r="J40" s="259">
        <v>5931564</v>
      </c>
      <c r="K40" s="259">
        <v>-6048294</v>
      </c>
      <c r="L40" s="259">
        <v>4315920</v>
      </c>
      <c r="M40" s="259">
        <v>4404408</v>
      </c>
      <c r="N40" s="259">
        <v>4404408</v>
      </c>
      <c r="O40" s="259">
        <v>4458097</v>
      </c>
      <c r="P40" s="259">
        <v>-284383</v>
      </c>
      <c r="Q40" s="259">
        <v>14406295</v>
      </c>
      <c r="R40" s="259">
        <v>4458097</v>
      </c>
      <c r="S40" s="259">
        <v>10174353</v>
      </c>
      <c r="T40" s="259">
        <v>8205334</v>
      </c>
      <c r="U40" s="259">
        <v>-6074986</v>
      </c>
      <c r="V40" s="259">
        <v>-6074986</v>
      </c>
      <c r="W40" s="259">
        <v>-6074986</v>
      </c>
      <c r="X40" s="259">
        <v>8207254</v>
      </c>
      <c r="Y40" s="259">
        <v>-14282240</v>
      </c>
      <c r="Z40" s="260">
        <v>-174.02</v>
      </c>
      <c r="AA40" s="261">
        <v>8207254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54317728</v>
      </c>
      <c r="D5" s="200">
        <f t="shared" si="0"/>
        <v>0</v>
      </c>
      <c r="E5" s="106">
        <f t="shared" si="0"/>
        <v>41199000</v>
      </c>
      <c r="F5" s="106">
        <f t="shared" si="0"/>
        <v>43586528</v>
      </c>
      <c r="G5" s="106">
        <f t="shared" si="0"/>
        <v>269583</v>
      </c>
      <c r="H5" s="106">
        <f t="shared" si="0"/>
        <v>449286</v>
      </c>
      <c r="I5" s="106">
        <f t="shared" si="0"/>
        <v>1657998</v>
      </c>
      <c r="J5" s="106">
        <f t="shared" si="0"/>
        <v>2376867</v>
      </c>
      <c r="K5" s="106">
        <f t="shared" si="0"/>
        <v>478953</v>
      </c>
      <c r="L5" s="106">
        <f t="shared" si="0"/>
        <v>123595</v>
      </c>
      <c r="M5" s="106">
        <f t="shared" si="0"/>
        <v>2463866</v>
      </c>
      <c r="N5" s="106">
        <f t="shared" si="0"/>
        <v>3066414</v>
      </c>
      <c r="O5" s="106">
        <f t="shared" si="0"/>
        <v>131620</v>
      </c>
      <c r="P5" s="106">
        <f t="shared" si="0"/>
        <v>1935443</v>
      </c>
      <c r="Q5" s="106">
        <f t="shared" si="0"/>
        <v>3186436</v>
      </c>
      <c r="R5" s="106">
        <f t="shared" si="0"/>
        <v>5253499</v>
      </c>
      <c r="S5" s="106">
        <f t="shared" si="0"/>
        <v>4843657</v>
      </c>
      <c r="T5" s="106">
        <f t="shared" si="0"/>
        <v>5257135</v>
      </c>
      <c r="U5" s="106">
        <f t="shared" si="0"/>
        <v>8443810</v>
      </c>
      <c r="V5" s="106">
        <f t="shared" si="0"/>
        <v>18544602</v>
      </c>
      <c r="W5" s="106">
        <f t="shared" si="0"/>
        <v>29241382</v>
      </c>
      <c r="X5" s="106">
        <f t="shared" si="0"/>
        <v>43586528</v>
      </c>
      <c r="Y5" s="106">
        <f t="shared" si="0"/>
        <v>-14345146</v>
      </c>
      <c r="Z5" s="201">
        <f>+IF(X5&lt;&gt;0,+(Y5/X5)*100,0)</f>
        <v>-32.91188047829825</v>
      </c>
      <c r="AA5" s="199">
        <f>SUM(AA11:AA18)</f>
        <v>43586528</v>
      </c>
    </row>
    <row r="6" spans="1:27" ht="13.5">
      <c r="A6" s="291" t="s">
        <v>205</v>
      </c>
      <c r="B6" s="142"/>
      <c r="C6" s="62">
        <v>28952204</v>
      </c>
      <c r="D6" s="156"/>
      <c r="E6" s="60"/>
      <c r="F6" s="60">
        <v>3686312</v>
      </c>
      <c r="G6" s="60"/>
      <c r="H6" s="60"/>
      <c r="I6" s="60">
        <v>1275099</v>
      </c>
      <c r="J6" s="60">
        <v>1275099</v>
      </c>
      <c r="K6" s="60">
        <v>108000</v>
      </c>
      <c r="L6" s="60"/>
      <c r="M6" s="60">
        <v>1312955</v>
      </c>
      <c r="N6" s="60">
        <v>1420955</v>
      </c>
      <c r="O6" s="60">
        <v>-857808</v>
      </c>
      <c r="P6" s="60">
        <v>1570638</v>
      </c>
      <c r="Q6" s="60">
        <v>345178</v>
      </c>
      <c r="R6" s="60">
        <v>1058008</v>
      </c>
      <c r="S6" s="60">
        <v>3109415</v>
      </c>
      <c r="T6" s="60">
        <v>4671347</v>
      </c>
      <c r="U6" s="60">
        <v>1426829</v>
      </c>
      <c r="V6" s="60">
        <v>9207591</v>
      </c>
      <c r="W6" s="60">
        <v>12961653</v>
      </c>
      <c r="X6" s="60">
        <v>3686312</v>
      </c>
      <c r="Y6" s="60">
        <v>9275341</v>
      </c>
      <c r="Z6" s="140">
        <v>251.62</v>
      </c>
      <c r="AA6" s="155">
        <v>3686312</v>
      </c>
    </row>
    <row r="7" spans="1:27" ht="13.5">
      <c r="A7" s="291" t="s">
        <v>206</v>
      </c>
      <c r="B7" s="142"/>
      <c r="C7" s="62">
        <v>19937103</v>
      </c>
      <c r="D7" s="156"/>
      <c r="E7" s="60">
        <v>9000000</v>
      </c>
      <c r="F7" s="60">
        <v>6400000</v>
      </c>
      <c r="G7" s="60"/>
      <c r="H7" s="60"/>
      <c r="I7" s="60">
        <v>270206</v>
      </c>
      <c r="J7" s="60">
        <v>270206</v>
      </c>
      <c r="K7" s="60">
        <v>3250</v>
      </c>
      <c r="L7" s="60"/>
      <c r="M7" s="60"/>
      <c r="N7" s="60">
        <v>3250</v>
      </c>
      <c r="O7" s="60"/>
      <c r="P7" s="60"/>
      <c r="Q7" s="60">
        <v>1476181</v>
      </c>
      <c r="R7" s="60">
        <v>1476181</v>
      </c>
      <c r="S7" s="60">
        <v>1015311</v>
      </c>
      <c r="T7" s="60"/>
      <c r="U7" s="60"/>
      <c r="V7" s="60">
        <v>1015311</v>
      </c>
      <c r="W7" s="60">
        <v>2764948</v>
      </c>
      <c r="X7" s="60">
        <v>6400000</v>
      </c>
      <c r="Y7" s="60">
        <v>-3635052</v>
      </c>
      <c r="Z7" s="140">
        <v>-56.8</v>
      </c>
      <c r="AA7" s="155">
        <v>6400000</v>
      </c>
    </row>
    <row r="8" spans="1:27" ht="13.5">
      <c r="A8" s="291" t="s">
        <v>207</v>
      </c>
      <c r="B8" s="142"/>
      <c r="C8" s="62"/>
      <c r="D8" s="156"/>
      <c r="E8" s="60">
        <v>13000000</v>
      </c>
      <c r="F8" s="60">
        <v>13000000</v>
      </c>
      <c r="G8" s="60"/>
      <c r="H8" s="60"/>
      <c r="I8" s="60"/>
      <c r="J8" s="60"/>
      <c r="K8" s="60"/>
      <c r="L8" s="60"/>
      <c r="M8" s="60">
        <v>715000</v>
      </c>
      <c r="N8" s="60">
        <v>715000</v>
      </c>
      <c r="O8" s="60">
        <v>366408</v>
      </c>
      <c r="P8" s="60"/>
      <c r="Q8" s="60">
        <v>1261925</v>
      </c>
      <c r="R8" s="60">
        <v>1628333</v>
      </c>
      <c r="S8" s="60"/>
      <c r="T8" s="60"/>
      <c r="U8" s="60">
        <v>6309445</v>
      </c>
      <c r="V8" s="60">
        <v>6309445</v>
      </c>
      <c r="W8" s="60">
        <v>8652778</v>
      </c>
      <c r="X8" s="60">
        <v>13000000</v>
      </c>
      <c r="Y8" s="60">
        <v>-4347222</v>
      </c>
      <c r="Z8" s="140">
        <v>-33.44</v>
      </c>
      <c r="AA8" s="155">
        <v>13000000</v>
      </c>
    </row>
    <row r="9" spans="1:27" ht="13.5">
      <c r="A9" s="291" t="s">
        <v>208</v>
      </c>
      <c r="B9" s="142"/>
      <c r="C9" s="62"/>
      <c r="D9" s="156"/>
      <c r="E9" s="60">
        <v>12629000</v>
      </c>
      <c r="F9" s="60">
        <v>12629000</v>
      </c>
      <c r="G9" s="60"/>
      <c r="H9" s="60"/>
      <c r="I9" s="60"/>
      <c r="J9" s="60"/>
      <c r="K9" s="60">
        <v>340651</v>
      </c>
      <c r="L9" s="60"/>
      <c r="M9" s="60"/>
      <c r="N9" s="60">
        <v>340651</v>
      </c>
      <c r="O9" s="60">
        <v>491400</v>
      </c>
      <c r="P9" s="60"/>
      <c r="Q9" s="60"/>
      <c r="R9" s="60">
        <v>491400</v>
      </c>
      <c r="S9" s="60"/>
      <c r="T9" s="60"/>
      <c r="U9" s="60"/>
      <c r="V9" s="60"/>
      <c r="W9" s="60">
        <v>832051</v>
      </c>
      <c r="X9" s="60">
        <v>12629000</v>
      </c>
      <c r="Y9" s="60">
        <v>-11796949</v>
      </c>
      <c r="Z9" s="140">
        <v>-93.41</v>
      </c>
      <c r="AA9" s="155">
        <v>12629000</v>
      </c>
    </row>
    <row r="10" spans="1:27" ht="13.5">
      <c r="A10" s="291" t="s">
        <v>209</v>
      </c>
      <c r="B10" s="142"/>
      <c r="C10" s="62"/>
      <c r="D10" s="156"/>
      <c r="E10" s="60"/>
      <c r="F10" s="60">
        <v>1683774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337089</v>
      </c>
      <c r="Q10" s="60"/>
      <c r="R10" s="60">
        <v>337089</v>
      </c>
      <c r="S10" s="60">
        <v>491251</v>
      </c>
      <c r="T10" s="60"/>
      <c r="U10" s="60"/>
      <c r="V10" s="60">
        <v>491251</v>
      </c>
      <c r="W10" s="60">
        <v>828340</v>
      </c>
      <c r="X10" s="60">
        <v>1683774</v>
      </c>
      <c r="Y10" s="60">
        <v>-855434</v>
      </c>
      <c r="Z10" s="140">
        <v>-50.8</v>
      </c>
      <c r="AA10" s="155">
        <v>1683774</v>
      </c>
    </row>
    <row r="11" spans="1:27" ht="13.5">
      <c r="A11" s="292" t="s">
        <v>210</v>
      </c>
      <c r="B11" s="142"/>
      <c r="C11" s="293">
        <f aca="true" t="shared" si="1" ref="C11:Y11">SUM(C6:C10)</f>
        <v>48889307</v>
      </c>
      <c r="D11" s="294">
        <f t="shared" si="1"/>
        <v>0</v>
      </c>
      <c r="E11" s="295">
        <f t="shared" si="1"/>
        <v>34629000</v>
      </c>
      <c r="F11" s="295">
        <f t="shared" si="1"/>
        <v>37399086</v>
      </c>
      <c r="G11" s="295">
        <f t="shared" si="1"/>
        <v>0</v>
      </c>
      <c r="H11" s="295">
        <f t="shared" si="1"/>
        <v>0</v>
      </c>
      <c r="I11" s="295">
        <f t="shared" si="1"/>
        <v>1545305</v>
      </c>
      <c r="J11" s="295">
        <f t="shared" si="1"/>
        <v>1545305</v>
      </c>
      <c r="K11" s="295">
        <f t="shared" si="1"/>
        <v>451901</v>
      </c>
      <c r="L11" s="295">
        <f t="shared" si="1"/>
        <v>0</v>
      </c>
      <c r="M11" s="295">
        <f t="shared" si="1"/>
        <v>2027955</v>
      </c>
      <c r="N11" s="295">
        <f t="shared" si="1"/>
        <v>2479856</v>
      </c>
      <c r="O11" s="295">
        <f t="shared" si="1"/>
        <v>0</v>
      </c>
      <c r="P11" s="295">
        <f t="shared" si="1"/>
        <v>1907727</v>
      </c>
      <c r="Q11" s="295">
        <f t="shared" si="1"/>
        <v>3083284</v>
      </c>
      <c r="R11" s="295">
        <f t="shared" si="1"/>
        <v>4991011</v>
      </c>
      <c r="S11" s="295">
        <f t="shared" si="1"/>
        <v>4615977</v>
      </c>
      <c r="T11" s="295">
        <f t="shared" si="1"/>
        <v>4671347</v>
      </c>
      <c r="U11" s="295">
        <f t="shared" si="1"/>
        <v>7736274</v>
      </c>
      <c r="V11" s="295">
        <f t="shared" si="1"/>
        <v>17023598</v>
      </c>
      <c r="W11" s="295">
        <f t="shared" si="1"/>
        <v>26039770</v>
      </c>
      <c r="X11" s="295">
        <f t="shared" si="1"/>
        <v>37399086</v>
      </c>
      <c r="Y11" s="295">
        <f t="shared" si="1"/>
        <v>-11359316</v>
      </c>
      <c r="Z11" s="296">
        <f>+IF(X11&lt;&gt;0,+(Y11/X11)*100,0)</f>
        <v>-30.373244950424727</v>
      </c>
      <c r="AA11" s="297">
        <f>SUM(AA6:AA10)</f>
        <v>37399086</v>
      </c>
    </row>
    <row r="12" spans="1:27" ht="13.5">
      <c r="A12" s="298" t="s">
        <v>211</v>
      </c>
      <c r="B12" s="136"/>
      <c r="C12" s="62">
        <v>1292801</v>
      </c>
      <c r="D12" s="156"/>
      <c r="E12" s="60">
        <v>2000000</v>
      </c>
      <c r="F12" s="60">
        <v>2838569</v>
      </c>
      <c r="G12" s="60">
        <v>269583</v>
      </c>
      <c r="H12" s="60"/>
      <c r="I12" s="60"/>
      <c r="J12" s="60">
        <v>269583</v>
      </c>
      <c r="K12" s="60"/>
      <c r="L12" s="60">
        <v>119210</v>
      </c>
      <c r="M12" s="60">
        <v>140881</v>
      </c>
      <c r="N12" s="60">
        <v>260091</v>
      </c>
      <c r="O12" s="60">
        <v>108828</v>
      </c>
      <c r="P12" s="60"/>
      <c r="Q12" s="60">
        <v>90345</v>
      </c>
      <c r="R12" s="60">
        <v>199173</v>
      </c>
      <c r="S12" s="60">
        <v>29500</v>
      </c>
      <c r="T12" s="60">
        <v>2518</v>
      </c>
      <c r="U12" s="60">
        <v>384219</v>
      </c>
      <c r="V12" s="60">
        <v>416237</v>
      </c>
      <c r="W12" s="60">
        <v>1145084</v>
      </c>
      <c r="X12" s="60">
        <v>2838569</v>
      </c>
      <c r="Y12" s="60">
        <v>-1693485</v>
      </c>
      <c r="Z12" s="140">
        <v>-59.66</v>
      </c>
      <c r="AA12" s="155">
        <v>2838569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3865764</v>
      </c>
      <c r="D15" s="156"/>
      <c r="E15" s="60">
        <v>3850000</v>
      </c>
      <c r="F15" s="60">
        <v>2690400</v>
      </c>
      <c r="G15" s="60"/>
      <c r="H15" s="60">
        <v>449286</v>
      </c>
      <c r="I15" s="60">
        <v>112693</v>
      </c>
      <c r="J15" s="60">
        <v>561979</v>
      </c>
      <c r="K15" s="60">
        <v>27052</v>
      </c>
      <c r="L15" s="60">
        <v>4385</v>
      </c>
      <c r="M15" s="60">
        <v>290731</v>
      </c>
      <c r="N15" s="60">
        <v>322168</v>
      </c>
      <c r="O15" s="60">
        <v>22792</v>
      </c>
      <c r="P15" s="60">
        <v>27716</v>
      </c>
      <c r="Q15" s="60">
        <v>12807</v>
      </c>
      <c r="R15" s="60">
        <v>63315</v>
      </c>
      <c r="S15" s="60">
        <v>138150</v>
      </c>
      <c r="T15" s="60">
        <v>583270</v>
      </c>
      <c r="U15" s="60">
        <v>99663</v>
      </c>
      <c r="V15" s="60">
        <v>821083</v>
      </c>
      <c r="W15" s="60">
        <v>1768545</v>
      </c>
      <c r="X15" s="60">
        <v>2690400</v>
      </c>
      <c r="Y15" s="60">
        <v>-921855</v>
      </c>
      <c r="Z15" s="140">
        <v>-34.26</v>
      </c>
      <c r="AA15" s="155">
        <v>2690400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269856</v>
      </c>
      <c r="D18" s="276"/>
      <c r="E18" s="82">
        <v>720000</v>
      </c>
      <c r="F18" s="82">
        <v>658473</v>
      </c>
      <c r="G18" s="82"/>
      <c r="H18" s="82"/>
      <c r="I18" s="82"/>
      <c r="J18" s="82"/>
      <c r="K18" s="82"/>
      <c r="L18" s="82"/>
      <c r="M18" s="82">
        <v>4299</v>
      </c>
      <c r="N18" s="82">
        <v>4299</v>
      </c>
      <c r="O18" s="82"/>
      <c r="P18" s="82"/>
      <c r="Q18" s="82"/>
      <c r="R18" s="82"/>
      <c r="S18" s="82">
        <v>60030</v>
      </c>
      <c r="T18" s="82"/>
      <c r="U18" s="82">
        <v>223654</v>
      </c>
      <c r="V18" s="82">
        <v>283684</v>
      </c>
      <c r="W18" s="82">
        <v>287983</v>
      </c>
      <c r="X18" s="82">
        <v>658473</v>
      </c>
      <c r="Y18" s="82">
        <v>-370490</v>
      </c>
      <c r="Z18" s="270">
        <v>-56.27</v>
      </c>
      <c r="AA18" s="278">
        <v>658473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700903</v>
      </c>
      <c r="D20" s="154">
        <f t="shared" si="2"/>
        <v>0</v>
      </c>
      <c r="E20" s="100">
        <f t="shared" si="2"/>
        <v>11000000</v>
      </c>
      <c r="F20" s="100">
        <f t="shared" si="2"/>
        <v>1500000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1500000</v>
      </c>
      <c r="Y20" s="100">
        <f t="shared" si="2"/>
        <v>-1500000</v>
      </c>
      <c r="Z20" s="137">
        <f>+IF(X20&lt;&gt;0,+(Y20/X20)*100,0)</f>
        <v>-100</v>
      </c>
      <c r="AA20" s="153">
        <f>SUM(AA26:AA33)</f>
        <v>1500000</v>
      </c>
    </row>
    <row r="21" spans="1:27" ht="13.5">
      <c r="A21" s="291" t="s">
        <v>205</v>
      </c>
      <c r="B21" s="142"/>
      <c r="C21" s="62">
        <v>677219</v>
      </c>
      <c r="D21" s="156"/>
      <c r="E21" s="60">
        <v>4500000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>
        <v>2500000</v>
      </c>
      <c r="F22" s="60">
        <v>1000000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1000000</v>
      </c>
      <c r="Y22" s="60">
        <v>-1000000</v>
      </c>
      <c r="Z22" s="140">
        <v>-100</v>
      </c>
      <c r="AA22" s="155">
        <v>1000000</v>
      </c>
    </row>
    <row r="23" spans="1:27" ht="13.5">
      <c r="A23" s="291" t="s">
        <v>207</v>
      </c>
      <c r="B23" s="142"/>
      <c r="C23" s="62">
        <v>23684</v>
      </c>
      <c r="D23" s="156"/>
      <c r="E23" s="60">
        <v>3500000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>
        <v>500000</v>
      </c>
      <c r="F24" s="60">
        <v>500000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500000</v>
      </c>
      <c r="Y24" s="60">
        <v>-500000</v>
      </c>
      <c r="Z24" s="140">
        <v>-100</v>
      </c>
      <c r="AA24" s="155">
        <v>500000</v>
      </c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700903</v>
      </c>
      <c r="D26" s="294">
        <f t="shared" si="3"/>
        <v>0</v>
      </c>
      <c r="E26" s="295">
        <f t="shared" si="3"/>
        <v>11000000</v>
      </c>
      <c r="F26" s="295">
        <f t="shared" si="3"/>
        <v>1500000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1500000</v>
      </c>
      <c r="Y26" s="295">
        <f t="shared" si="3"/>
        <v>-1500000</v>
      </c>
      <c r="Z26" s="296">
        <f>+IF(X26&lt;&gt;0,+(Y26/X26)*100,0)</f>
        <v>-100</v>
      </c>
      <c r="AA26" s="297">
        <f>SUM(AA21:AA25)</f>
        <v>1500000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29629423</v>
      </c>
      <c r="D36" s="156">
        <f t="shared" si="4"/>
        <v>0</v>
      </c>
      <c r="E36" s="60">
        <f t="shared" si="4"/>
        <v>4500000</v>
      </c>
      <c r="F36" s="60">
        <f t="shared" si="4"/>
        <v>3686312</v>
      </c>
      <c r="G36" s="60">
        <f t="shared" si="4"/>
        <v>0</v>
      </c>
      <c r="H36" s="60">
        <f t="shared" si="4"/>
        <v>0</v>
      </c>
      <c r="I36" s="60">
        <f t="shared" si="4"/>
        <v>1275099</v>
      </c>
      <c r="J36" s="60">
        <f t="shared" si="4"/>
        <v>1275099</v>
      </c>
      <c r="K36" s="60">
        <f t="shared" si="4"/>
        <v>108000</v>
      </c>
      <c r="L36" s="60">
        <f t="shared" si="4"/>
        <v>0</v>
      </c>
      <c r="M36" s="60">
        <f t="shared" si="4"/>
        <v>1312955</v>
      </c>
      <c r="N36" s="60">
        <f t="shared" si="4"/>
        <v>1420955</v>
      </c>
      <c r="O36" s="60">
        <f t="shared" si="4"/>
        <v>-857808</v>
      </c>
      <c r="P36" s="60">
        <f t="shared" si="4"/>
        <v>1570638</v>
      </c>
      <c r="Q36" s="60">
        <f t="shared" si="4"/>
        <v>345178</v>
      </c>
      <c r="R36" s="60">
        <f t="shared" si="4"/>
        <v>1058008</v>
      </c>
      <c r="S36" s="60">
        <f t="shared" si="4"/>
        <v>3109415</v>
      </c>
      <c r="T36" s="60">
        <f t="shared" si="4"/>
        <v>4671347</v>
      </c>
      <c r="U36" s="60">
        <f t="shared" si="4"/>
        <v>1426829</v>
      </c>
      <c r="V36" s="60">
        <f t="shared" si="4"/>
        <v>9207591</v>
      </c>
      <c r="W36" s="60">
        <f t="shared" si="4"/>
        <v>12961653</v>
      </c>
      <c r="X36" s="60">
        <f t="shared" si="4"/>
        <v>3686312</v>
      </c>
      <c r="Y36" s="60">
        <f t="shared" si="4"/>
        <v>9275341</v>
      </c>
      <c r="Z36" s="140">
        <f aca="true" t="shared" si="5" ref="Z36:Z49">+IF(X36&lt;&gt;0,+(Y36/X36)*100,0)</f>
        <v>251.61573409955534</v>
      </c>
      <c r="AA36" s="155">
        <f>AA6+AA21</f>
        <v>3686312</v>
      </c>
    </row>
    <row r="37" spans="1:27" ht="13.5">
      <c r="A37" s="291" t="s">
        <v>206</v>
      </c>
      <c r="B37" s="142"/>
      <c r="C37" s="62">
        <f t="shared" si="4"/>
        <v>19937103</v>
      </c>
      <c r="D37" s="156">
        <f t="shared" si="4"/>
        <v>0</v>
      </c>
      <c r="E37" s="60">
        <f t="shared" si="4"/>
        <v>11500000</v>
      </c>
      <c r="F37" s="60">
        <f t="shared" si="4"/>
        <v>7400000</v>
      </c>
      <c r="G37" s="60">
        <f t="shared" si="4"/>
        <v>0</v>
      </c>
      <c r="H37" s="60">
        <f t="shared" si="4"/>
        <v>0</v>
      </c>
      <c r="I37" s="60">
        <f t="shared" si="4"/>
        <v>270206</v>
      </c>
      <c r="J37" s="60">
        <f t="shared" si="4"/>
        <v>270206</v>
      </c>
      <c r="K37" s="60">
        <f t="shared" si="4"/>
        <v>3250</v>
      </c>
      <c r="L37" s="60">
        <f t="shared" si="4"/>
        <v>0</v>
      </c>
      <c r="M37" s="60">
        <f t="shared" si="4"/>
        <v>0</v>
      </c>
      <c r="N37" s="60">
        <f t="shared" si="4"/>
        <v>3250</v>
      </c>
      <c r="O37" s="60">
        <f t="shared" si="4"/>
        <v>0</v>
      </c>
      <c r="P37" s="60">
        <f t="shared" si="4"/>
        <v>0</v>
      </c>
      <c r="Q37" s="60">
        <f t="shared" si="4"/>
        <v>1476181</v>
      </c>
      <c r="R37" s="60">
        <f t="shared" si="4"/>
        <v>1476181</v>
      </c>
      <c r="S37" s="60">
        <f t="shared" si="4"/>
        <v>1015311</v>
      </c>
      <c r="T37" s="60">
        <f t="shared" si="4"/>
        <v>0</v>
      </c>
      <c r="U37" s="60">
        <f t="shared" si="4"/>
        <v>0</v>
      </c>
      <c r="V37" s="60">
        <f t="shared" si="4"/>
        <v>1015311</v>
      </c>
      <c r="W37" s="60">
        <f t="shared" si="4"/>
        <v>2764948</v>
      </c>
      <c r="X37" s="60">
        <f t="shared" si="4"/>
        <v>7400000</v>
      </c>
      <c r="Y37" s="60">
        <f t="shared" si="4"/>
        <v>-4635052</v>
      </c>
      <c r="Z37" s="140">
        <f t="shared" si="5"/>
        <v>-62.63583783783784</v>
      </c>
      <c r="AA37" s="155">
        <f>AA7+AA22</f>
        <v>7400000</v>
      </c>
    </row>
    <row r="38" spans="1:27" ht="13.5">
      <c r="A38" s="291" t="s">
        <v>207</v>
      </c>
      <c r="B38" s="142"/>
      <c r="C38" s="62">
        <f t="shared" si="4"/>
        <v>23684</v>
      </c>
      <c r="D38" s="156">
        <f t="shared" si="4"/>
        <v>0</v>
      </c>
      <c r="E38" s="60">
        <f t="shared" si="4"/>
        <v>16500000</v>
      </c>
      <c r="F38" s="60">
        <f t="shared" si="4"/>
        <v>13000000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715000</v>
      </c>
      <c r="N38" s="60">
        <f t="shared" si="4"/>
        <v>715000</v>
      </c>
      <c r="O38" s="60">
        <f t="shared" si="4"/>
        <v>366408</v>
      </c>
      <c r="P38" s="60">
        <f t="shared" si="4"/>
        <v>0</v>
      </c>
      <c r="Q38" s="60">
        <f t="shared" si="4"/>
        <v>1261925</v>
      </c>
      <c r="R38" s="60">
        <f t="shared" si="4"/>
        <v>1628333</v>
      </c>
      <c r="S38" s="60">
        <f t="shared" si="4"/>
        <v>0</v>
      </c>
      <c r="T38" s="60">
        <f t="shared" si="4"/>
        <v>0</v>
      </c>
      <c r="U38" s="60">
        <f t="shared" si="4"/>
        <v>6309445</v>
      </c>
      <c r="V38" s="60">
        <f t="shared" si="4"/>
        <v>6309445</v>
      </c>
      <c r="W38" s="60">
        <f t="shared" si="4"/>
        <v>8652778</v>
      </c>
      <c r="X38" s="60">
        <f t="shared" si="4"/>
        <v>13000000</v>
      </c>
      <c r="Y38" s="60">
        <f t="shared" si="4"/>
        <v>-4347222</v>
      </c>
      <c r="Z38" s="140">
        <f t="shared" si="5"/>
        <v>-33.44016923076923</v>
      </c>
      <c r="AA38" s="155">
        <f>AA8+AA23</f>
        <v>13000000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13129000</v>
      </c>
      <c r="F39" s="60">
        <f t="shared" si="4"/>
        <v>13129000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340651</v>
      </c>
      <c r="L39" s="60">
        <f t="shared" si="4"/>
        <v>0</v>
      </c>
      <c r="M39" s="60">
        <f t="shared" si="4"/>
        <v>0</v>
      </c>
      <c r="N39" s="60">
        <f t="shared" si="4"/>
        <v>340651</v>
      </c>
      <c r="O39" s="60">
        <f t="shared" si="4"/>
        <v>491400</v>
      </c>
      <c r="P39" s="60">
        <f t="shared" si="4"/>
        <v>0</v>
      </c>
      <c r="Q39" s="60">
        <f t="shared" si="4"/>
        <v>0</v>
      </c>
      <c r="R39" s="60">
        <f t="shared" si="4"/>
        <v>491400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832051</v>
      </c>
      <c r="X39" s="60">
        <f t="shared" si="4"/>
        <v>13129000</v>
      </c>
      <c r="Y39" s="60">
        <f t="shared" si="4"/>
        <v>-12296949</v>
      </c>
      <c r="Z39" s="140">
        <f t="shared" si="5"/>
        <v>-93.66249523954605</v>
      </c>
      <c r="AA39" s="155">
        <f>AA9+AA24</f>
        <v>13129000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1683774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337089</v>
      </c>
      <c r="Q40" s="60">
        <f t="shared" si="4"/>
        <v>0</v>
      </c>
      <c r="R40" s="60">
        <f t="shared" si="4"/>
        <v>337089</v>
      </c>
      <c r="S40" s="60">
        <f t="shared" si="4"/>
        <v>491251</v>
      </c>
      <c r="T40" s="60">
        <f t="shared" si="4"/>
        <v>0</v>
      </c>
      <c r="U40" s="60">
        <f t="shared" si="4"/>
        <v>0</v>
      </c>
      <c r="V40" s="60">
        <f t="shared" si="4"/>
        <v>491251</v>
      </c>
      <c r="W40" s="60">
        <f t="shared" si="4"/>
        <v>828340</v>
      </c>
      <c r="X40" s="60">
        <f t="shared" si="4"/>
        <v>1683774</v>
      </c>
      <c r="Y40" s="60">
        <f t="shared" si="4"/>
        <v>-855434</v>
      </c>
      <c r="Z40" s="140">
        <f t="shared" si="5"/>
        <v>-50.804561657324555</v>
      </c>
      <c r="AA40" s="155">
        <f>AA10+AA25</f>
        <v>1683774</v>
      </c>
    </row>
    <row r="41" spans="1:27" ht="13.5">
      <c r="A41" s="292" t="s">
        <v>210</v>
      </c>
      <c r="B41" s="142"/>
      <c r="C41" s="293">
        <f aca="true" t="shared" si="6" ref="C41:Y41">SUM(C36:C40)</f>
        <v>49590210</v>
      </c>
      <c r="D41" s="294">
        <f t="shared" si="6"/>
        <v>0</v>
      </c>
      <c r="E41" s="295">
        <f t="shared" si="6"/>
        <v>45629000</v>
      </c>
      <c r="F41" s="295">
        <f t="shared" si="6"/>
        <v>38899086</v>
      </c>
      <c r="G41" s="295">
        <f t="shared" si="6"/>
        <v>0</v>
      </c>
      <c r="H41" s="295">
        <f t="shared" si="6"/>
        <v>0</v>
      </c>
      <c r="I41" s="295">
        <f t="shared" si="6"/>
        <v>1545305</v>
      </c>
      <c r="J41" s="295">
        <f t="shared" si="6"/>
        <v>1545305</v>
      </c>
      <c r="K41" s="295">
        <f t="shared" si="6"/>
        <v>451901</v>
      </c>
      <c r="L41" s="295">
        <f t="shared" si="6"/>
        <v>0</v>
      </c>
      <c r="M41" s="295">
        <f t="shared" si="6"/>
        <v>2027955</v>
      </c>
      <c r="N41" s="295">
        <f t="shared" si="6"/>
        <v>2479856</v>
      </c>
      <c r="O41" s="295">
        <f t="shared" si="6"/>
        <v>0</v>
      </c>
      <c r="P41" s="295">
        <f t="shared" si="6"/>
        <v>1907727</v>
      </c>
      <c r="Q41" s="295">
        <f t="shared" si="6"/>
        <v>3083284</v>
      </c>
      <c r="R41" s="295">
        <f t="shared" si="6"/>
        <v>4991011</v>
      </c>
      <c r="S41" s="295">
        <f t="shared" si="6"/>
        <v>4615977</v>
      </c>
      <c r="T41" s="295">
        <f t="shared" si="6"/>
        <v>4671347</v>
      </c>
      <c r="U41" s="295">
        <f t="shared" si="6"/>
        <v>7736274</v>
      </c>
      <c r="V41" s="295">
        <f t="shared" si="6"/>
        <v>17023598</v>
      </c>
      <c r="W41" s="295">
        <f t="shared" si="6"/>
        <v>26039770</v>
      </c>
      <c r="X41" s="295">
        <f t="shared" si="6"/>
        <v>38899086</v>
      </c>
      <c r="Y41" s="295">
        <f t="shared" si="6"/>
        <v>-12859316</v>
      </c>
      <c r="Z41" s="296">
        <f t="shared" si="5"/>
        <v>-33.058144348173116</v>
      </c>
      <c r="AA41" s="297">
        <f>SUM(AA36:AA40)</f>
        <v>38899086</v>
      </c>
    </row>
    <row r="42" spans="1:27" ht="13.5">
      <c r="A42" s="298" t="s">
        <v>211</v>
      </c>
      <c r="B42" s="136"/>
      <c r="C42" s="95">
        <f aca="true" t="shared" si="7" ref="C42:Y48">C12+C27</f>
        <v>1292801</v>
      </c>
      <c r="D42" s="129">
        <f t="shared" si="7"/>
        <v>0</v>
      </c>
      <c r="E42" s="54">
        <f t="shared" si="7"/>
        <v>2000000</v>
      </c>
      <c r="F42" s="54">
        <f t="shared" si="7"/>
        <v>2838569</v>
      </c>
      <c r="G42" s="54">
        <f t="shared" si="7"/>
        <v>269583</v>
      </c>
      <c r="H42" s="54">
        <f t="shared" si="7"/>
        <v>0</v>
      </c>
      <c r="I42" s="54">
        <f t="shared" si="7"/>
        <v>0</v>
      </c>
      <c r="J42" s="54">
        <f t="shared" si="7"/>
        <v>269583</v>
      </c>
      <c r="K42" s="54">
        <f t="shared" si="7"/>
        <v>0</v>
      </c>
      <c r="L42" s="54">
        <f t="shared" si="7"/>
        <v>119210</v>
      </c>
      <c r="M42" s="54">
        <f t="shared" si="7"/>
        <v>140881</v>
      </c>
      <c r="N42" s="54">
        <f t="shared" si="7"/>
        <v>260091</v>
      </c>
      <c r="O42" s="54">
        <f t="shared" si="7"/>
        <v>108828</v>
      </c>
      <c r="P42" s="54">
        <f t="shared" si="7"/>
        <v>0</v>
      </c>
      <c r="Q42" s="54">
        <f t="shared" si="7"/>
        <v>90345</v>
      </c>
      <c r="R42" s="54">
        <f t="shared" si="7"/>
        <v>199173</v>
      </c>
      <c r="S42" s="54">
        <f t="shared" si="7"/>
        <v>29500</v>
      </c>
      <c r="T42" s="54">
        <f t="shared" si="7"/>
        <v>2518</v>
      </c>
      <c r="U42" s="54">
        <f t="shared" si="7"/>
        <v>384219</v>
      </c>
      <c r="V42" s="54">
        <f t="shared" si="7"/>
        <v>416237</v>
      </c>
      <c r="W42" s="54">
        <f t="shared" si="7"/>
        <v>1145084</v>
      </c>
      <c r="X42" s="54">
        <f t="shared" si="7"/>
        <v>2838569</v>
      </c>
      <c r="Y42" s="54">
        <f t="shared" si="7"/>
        <v>-1693485</v>
      </c>
      <c r="Z42" s="184">
        <f t="shared" si="5"/>
        <v>-59.65981450512564</v>
      </c>
      <c r="AA42" s="130">
        <f aca="true" t="shared" si="8" ref="AA42:AA48">AA12+AA27</f>
        <v>2838569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3865764</v>
      </c>
      <c r="D45" s="129">
        <f t="shared" si="7"/>
        <v>0</v>
      </c>
      <c r="E45" s="54">
        <f t="shared" si="7"/>
        <v>3850000</v>
      </c>
      <c r="F45" s="54">
        <f t="shared" si="7"/>
        <v>2690400</v>
      </c>
      <c r="G45" s="54">
        <f t="shared" si="7"/>
        <v>0</v>
      </c>
      <c r="H45" s="54">
        <f t="shared" si="7"/>
        <v>449286</v>
      </c>
      <c r="I45" s="54">
        <f t="shared" si="7"/>
        <v>112693</v>
      </c>
      <c r="J45" s="54">
        <f t="shared" si="7"/>
        <v>561979</v>
      </c>
      <c r="K45" s="54">
        <f t="shared" si="7"/>
        <v>27052</v>
      </c>
      <c r="L45" s="54">
        <f t="shared" si="7"/>
        <v>4385</v>
      </c>
      <c r="M45" s="54">
        <f t="shared" si="7"/>
        <v>290731</v>
      </c>
      <c r="N45" s="54">
        <f t="shared" si="7"/>
        <v>322168</v>
      </c>
      <c r="O45" s="54">
        <f t="shared" si="7"/>
        <v>22792</v>
      </c>
      <c r="P45" s="54">
        <f t="shared" si="7"/>
        <v>27716</v>
      </c>
      <c r="Q45" s="54">
        <f t="shared" si="7"/>
        <v>12807</v>
      </c>
      <c r="R45" s="54">
        <f t="shared" si="7"/>
        <v>63315</v>
      </c>
      <c r="S45" s="54">
        <f t="shared" si="7"/>
        <v>138150</v>
      </c>
      <c r="T45" s="54">
        <f t="shared" si="7"/>
        <v>583270</v>
      </c>
      <c r="U45" s="54">
        <f t="shared" si="7"/>
        <v>99663</v>
      </c>
      <c r="V45" s="54">
        <f t="shared" si="7"/>
        <v>821083</v>
      </c>
      <c r="W45" s="54">
        <f t="shared" si="7"/>
        <v>1768545</v>
      </c>
      <c r="X45" s="54">
        <f t="shared" si="7"/>
        <v>2690400</v>
      </c>
      <c r="Y45" s="54">
        <f t="shared" si="7"/>
        <v>-921855</v>
      </c>
      <c r="Z45" s="184">
        <f t="shared" si="5"/>
        <v>-34.26460749330955</v>
      </c>
      <c r="AA45" s="130">
        <f t="shared" si="8"/>
        <v>2690400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269856</v>
      </c>
      <c r="D48" s="129">
        <f t="shared" si="7"/>
        <v>0</v>
      </c>
      <c r="E48" s="54">
        <f t="shared" si="7"/>
        <v>720000</v>
      </c>
      <c r="F48" s="54">
        <f t="shared" si="7"/>
        <v>658473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4299</v>
      </c>
      <c r="N48" s="54">
        <f t="shared" si="7"/>
        <v>4299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60030</v>
      </c>
      <c r="T48" s="54">
        <f t="shared" si="7"/>
        <v>0</v>
      </c>
      <c r="U48" s="54">
        <f t="shared" si="7"/>
        <v>223654</v>
      </c>
      <c r="V48" s="54">
        <f t="shared" si="7"/>
        <v>283684</v>
      </c>
      <c r="W48" s="54">
        <f t="shared" si="7"/>
        <v>287983</v>
      </c>
      <c r="X48" s="54">
        <f t="shared" si="7"/>
        <v>658473</v>
      </c>
      <c r="Y48" s="54">
        <f t="shared" si="7"/>
        <v>-370490</v>
      </c>
      <c r="Z48" s="184">
        <f t="shared" si="5"/>
        <v>-56.26502529336814</v>
      </c>
      <c r="AA48" s="130">
        <f t="shared" si="8"/>
        <v>658473</v>
      </c>
    </row>
    <row r="49" spans="1:27" ht="13.5">
      <c r="A49" s="308" t="s">
        <v>220</v>
      </c>
      <c r="B49" s="149"/>
      <c r="C49" s="239">
        <f aca="true" t="shared" si="9" ref="C49:Y49">SUM(C41:C48)</f>
        <v>55018631</v>
      </c>
      <c r="D49" s="218">
        <f t="shared" si="9"/>
        <v>0</v>
      </c>
      <c r="E49" s="220">
        <f t="shared" si="9"/>
        <v>52199000</v>
      </c>
      <c r="F49" s="220">
        <f t="shared" si="9"/>
        <v>45086528</v>
      </c>
      <c r="G49" s="220">
        <f t="shared" si="9"/>
        <v>269583</v>
      </c>
      <c r="H49" s="220">
        <f t="shared" si="9"/>
        <v>449286</v>
      </c>
      <c r="I49" s="220">
        <f t="shared" si="9"/>
        <v>1657998</v>
      </c>
      <c r="J49" s="220">
        <f t="shared" si="9"/>
        <v>2376867</v>
      </c>
      <c r="K49" s="220">
        <f t="shared" si="9"/>
        <v>478953</v>
      </c>
      <c r="L49" s="220">
        <f t="shared" si="9"/>
        <v>123595</v>
      </c>
      <c r="M49" s="220">
        <f t="shared" si="9"/>
        <v>2463866</v>
      </c>
      <c r="N49" s="220">
        <f t="shared" si="9"/>
        <v>3066414</v>
      </c>
      <c r="O49" s="220">
        <f t="shared" si="9"/>
        <v>131620</v>
      </c>
      <c r="P49" s="220">
        <f t="shared" si="9"/>
        <v>1935443</v>
      </c>
      <c r="Q49" s="220">
        <f t="shared" si="9"/>
        <v>3186436</v>
      </c>
      <c r="R49" s="220">
        <f t="shared" si="9"/>
        <v>5253499</v>
      </c>
      <c r="S49" s="220">
        <f t="shared" si="9"/>
        <v>4843657</v>
      </c>
      <c r="T49" s="220">
        <f t="shared" si="9"/>
        <v>5257135</v>
      </c>
      <c r="U49" s="220">
        <f t="shared" si="9"/>
        <v>8443810</v>
      </c>
      <c r="V49" s="220">
        <f t="shared" si="9"/>
        <v>18544602</v>
      </c>
      <c r="W49" s="220">
        <f t="shared" si="9"/>
        <v>29241382</v>
      </c>
      <c r="X49" s="220">
        <f t="shared" si="9"/>
        <v>45086528</v>
      </c>
      <c r="Y49" s="220">
        <f t="shared" si="9"/>
        <v>-15845146</v>
      </c>
      <c r="Z49" s="221">
        <f t="shared" si="5"/>
        <v>-35.14385938078887</v>
      </c>
      <c r="AA49" s="222">
        <f>SUM(AA41:AA48)</f>
        <v>45086528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25948856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4575000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9900000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>
        <v>2000000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>
        <v>2000000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50000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18525000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340000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7083856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168226</v>
      </c>
      <c r="H65" s="60"/>
      <c r="I65" s="60">
        <v>204493</v>
      </c>
      <c r="J65" s="60">
        <v>372719</v>
      </c>
      <c r="K65" s="60">
        <v>180720</v>
      </c>
      <c r="L65" s="60">
        <v>248235</v>
      </c>
      <c r="M65" s="60">
        <v>198453</v>
      </c>
      <c r="N65" s="60">
        <v>627408</v>
      </c>
      <c r="O65" s="60">
        <v>204019</v>
      </c>
      <c r="P65" s="60">
        <v>249816</v>
      </c>
      <c r="Q65" s="60">
        <v>205237</v>
      </c>
      <c r="R65" s="60">
        <v>659072</v>
      </c>
      <c r="S65" s="60">
        <v>111157</v>
      </c>
      <c r="T65" s="60">
        <v>121267</v>
      </c>
      <c r="U65" s="60">
        <v>106949</v>
      </c>
      <c r="V65" s="60">
        <v>339373</v>
      </c>
      <c r="W65" s="60">
        <v>1998572</v>
      </c>
      <c r="X65" s="60"/>
      <c r="Y65" s="60">
        <v>1998572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22171243</v>
      </c>
      <c r="F66" s="275"/>
      <c r="G66" s="275">
        <v>1191213</v>
      </c>
      <c r="H66" s="275"/>
      <c r="I66" s="275">
        <v>1814884</v>
      </c>
      <c r="J66" s="275">
        <v>3006097</v>
      </c>
      <c r="K66" s="275">
        <v>1048773</v>
      </c>
      <c r="L66" s="275">
        <v>1225677</v>
      </c>
      <c r="M66" s="275">
        <v>2457895</v>
      </c>
      <c r="N66" s="275">
        <v>4732345</v>
      </c>
      <c r="O66" s="275">
        <v>348401</v>
      </c>
      <c r="P66" s="275">
        <v>2829656</v>
      </c>
      <c r="Q66" s="275">
        <v>1567914</v>
      </c>
      <c r="R66" s="275">
        <v>4745971</v>
      </c>
      <c r="S66" s="275">
        <v>1694760</v>
      </c>
      <c r="T66" s="275">
        <v>3692146</v>
      </c>
      <c r="U66" s="275">
        <v>2149517</v>
      </c>
      <c r="V66" s="275">
        <v>7536423</v>
      </c>
      <c r="W66" s="275">
        <v>20020836</v>
      </c>
      <c r="X66" s="275"/>
      <c r="Y66" s="275">
        <v>20020836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3777613</v>
      </c>
      <c r="F68" s="60"/>
      <c r="G68" s="60">
        <v>5351</v>
      </c>
      <c r="H68" s="60"/>
      <c r="I68" s="60">
        <v>287216</v>
      </c>
      <c r="J68" s="60">
        <v>292567</v>
      </c>
      <c r="K68" s="60">
        <v>176722</v>
      </c>
      <c r="L68" s="60">
        <v>110709</v>
      </c>
      <c r="M68" s="60">
        <v>355182</v>
      </c>
      <c r="N68" s="60">
        <v>642613</v>
      </c>
      <c r="O68" s="60">
        <v>165114</v>
      </c>
      <c r="P68" s="60">
        <v>202188</v>
      </c>
      <c r="Q68" s="60">
        <v>143029</v>
      </c>
      <c r="R68" s="60">
        <v>510331</v>
      </c>
      <c r="S68" s="60">
        <v>440579</v>
      </c>
      <c r="T68" s="60">
        <v>358536</v>
      </c>
      <c r="U68" s="60">
        <v>475733</v>
      </c>
      <c r="V68" s="60">
        <v>1274848</v>
      </c>
      <c r="W68" s="60">
        <v>2720359</v>
      </c>
      <c r="X68" s="60"/>
      <c r="Y68" s="60">
        <v>2720359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25948856</v>
      </c>
      <c r="F69" s="220">
        <f t="shared" si="12"/>
        <v>0</v>
      </c>
      <c r="G69" s="220">
        <f t="shared" si="12"/>
        <v>1364790</v>
      </c>
      <c r="H69" s="220">
        <f t="shared" si="12"/>
        <v>0</v>
      </c>
      <c r="I69" s="220">
        <f t="shared" si="12"/>
        <v>2306593</v>
      </c>
      <c r="J69" s="220">
        <f t="shared" si="12"/>
        <v>3671383</v>
      </c>
      <c r="K69" s="220">
        <f t="shared" si="12"/>
        <v>1406215</v>
      </c>
      <c r="L69" s="220">
        <f t="shared" si="12"/>
        <v>1584621</v>
      </c>
      <c r="M69" s="220">
        <f t="shared" si="12"/>
        <v>3011530</v>
      </c>
      <c r="N69" s="220">
        <f t="shared" si="12"/>
        <v>6002366</v>
      </c>
      <c r="O69" s="220">
        <f t="shared" si="12"/>
        <v>717534</v>
      </c>
      <c r="P69" s="220">
        <f t="shared" si="12"/>
        <v>3281660</v>
      </c>
      <c r="Q69" s="220">
        <f t="shared" si="12"/>
        <v>1916180</v>
      </c>
      <c r="R69" s="220">
        <f t="shared" si="12"/>
        <v>5915374</v>
      </c>
      <c r="S69" s="220">
        <f t="shared" si="12"/>
        <v>2246496</v>
      </c>
      <c r="T69" s="220">
        <f t="shared" si="12"/>
        <v>4171949</v>
      </c>
      <c r="U69" s="220">
        <f t="shared" si="12"/>
        <v>2732199</v>
      </c>
      <c r="V69" s="220">
        <f t="shared" si="12"/>
        <v>9150644</v>
      </c>
      <c r="W69" s="220">
        <f t="shared" si="12"/>
        <v>24739767</v>
      </c>
      <c r="X69" s="220">
        <f t="shared" si="12"/>
        <v>0</v>
      </c>
      <c r="Y69" s="220">
        <f t="shared" si="12"/>
        <v>24739767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48889307</v>
      </c>
      <c r="D5" s="357">
        <f t="shared" si="0"/>
        <v>0</v>
      </c>
      <c r="E5" s="356">
        <f t="shared" si="0"/>
        <v>34629000</v>
      </c>
      <c r="F5" s="358">
        <f t="shared" si="0"/>
        <v>37399086</v>
      </c>
      <c r="G5" s="358">
        <f t="shared" si="0"/>
        <v>0</v>
      </c>
      <c r="H5" s="356">
        <f t="shared" si="0"/>
        <v>0</v>
      </c>
      <c r="I5" s="356">
        <f t="shared" si="0"/>
        <v>1545305</v>
      </c>
      <c r="J5" s="358">
        <f t="shared" si="0"/>
        <v>1545305</v>
      </c>
      <c r="K5" s="358">
        <f t="shared" si="0"/>
        <v>451901</v>
      </c>
      <c r="L5" s="356">
        <f t="shared" si="0"/>
        <v>0</v>
      </c>
      <c r="M5" s="356">
        <f t="shared" si="0"/>
        <v>2027955</v>
      </c>
      <c r="N5" s="358">
        <f t="shared" si="0"/>
        <v>2479856</v>
      </c>
      <c r="O5" s="358">
        <f t="shared" si="0"/>
        <v>0</v>
      </c>
      <c r="P5" s="356">
        <f t="shared" si="0"/>
        <v>1907727</v>
      </c>
      <c r="Q5" s="356">
        <f t="shared" si="0"/>
        <v>3083284</v>
      </c>
      <c r="R5" s="358">
        <f t="shared" si="0"/>
        <v>4991011</v>
      </c>
      <c r="S5" s="358">
        <f t="shared" si="0"/>
        <v>4615977</v>
      </c>
      <c r="T5" s="356">
        <f t="shared" si="0"/>
        <v>4671347</v>
      </c>
      <c r="U5" s="356">
        <f t="shared" si="0"/>
        <v>7736274</v>
      </c>
      <c r="V5" s="358">
        <f t="shared" si="0"/>
        <v>17023598</v>
      </c>
      <c r="W5" s="358">
        <f t="shared" si="0"/>
        <v>26039770</v>
      </c>
      <c r="X5" s="356">
        <f t="shared" si="0"/>
        <v>37399086</v>
      </c>
      <c r="Y5" s="358">
        <f t="shared" si="0"/>
        <v>-11359316</v>
      </c>
      <c r="Z5" s="359">
        <f>+IF(X5&lt;&gt;0,+(Y5/X5)*100,0)</f>
        <v>-30.373244950424727</v>
      </c>
      <c r="AA5" s="360">
        <f>+AA6+AA8+AA11+AA13+AA15</f>
        <v>37399086</v>
      </c>
    </row>
    <row r="6" spans="1:27" ht="13.5">
      <c r="A6" s="361" t="s">
        <v>205</v>
      </c>
      <c r="B6" s="142"/>
      <c r="C6" s="60">
        <f>+C7</f>
        <v>28952204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3686312</v>
      </c>
      <c r="G6" s="59">
        <f t="shared" si="1"/>
        <v>0</v>
      </c>
      <c r="H6" s="60">
        <f t="shared" si="1"/>
        <v>0</v>
      </c>
      <c r="I6" s="60">
        <f t="shared" si="1"/>
        <v>1275099</v>
      </c>
      <c r="J6" s="59">
        <f t="shared" si="1"/>
        <v>1275099</v>
      </c>
      <c r="K6" s="59">
        <f t="shared" si="1"/>
        <v>108000</v>
      </c>
      <c r="L6" s="60">
        <f t="shared" si="1"/>
        <v>0</v>
      </c>
      <c r="M6" s="60">
        <f t="shared" si="1"/>
        <v>1312955</v>
      </c>
      <c r="N6" s="59">
        <f t="shared" si="1"/>
        <v>1420955</v>
      </c>
      <c r="O6" s="59">
        <f t="shared" si="1"/>
        <v>-857808</v>
      </c>
      <c r="P6" s="60">
        <f t="shared" si="1"/>
        <v>1570638</v>
      </c>
      <c r="Q6" s="60">
        <f t="shared" si="1"/>
        <v>345178</v>
      </c>
      <c r="R6" s="59">
        <f t="shared" si="1"/>
        <v>1058008</v>
      </c>
      <c r="S6" s="59">
        <f t="shared" si="1"/>
        <v>3109415</v>
      </c>
      <c r="T6" s="60">
        <f t="shared" si="1"/>
        <v>4671347</v>
      </c>
      <c r="U6" s="60">
        <f t="shared" si="1"/>
        <v>1426829</v>
      </c>
      <c r="V6" s="59">
        <f t="shared" si="1"/>
        <v>9207591</v>
      </c>
      <c r="W6" s="59">
        <f t="shared" si="1"/>
        <v>12961653</v>
      </c>
      <c r="X6" s="60">
        <f t="shared" si="1"/>
        <v>3686312</v>
      </c>
      <c r="Y6" s="59">
        <f t="shared" si="1"/>
        <v>9275341</v>
      </c>
      <c r="Z6" s="61">
        <f>+IF(X6&lt;&gt;0,+(Y6/X6)*100,0)</f>
        <v>251.61573409955534</v>
      </c>
      <c r="AA6" s="62">
        <f t="shared" si="1"/>
        <v>3686312</v>
      </c>
    </row>
    <row r="7" spans="1:27" ht="13.5">
      <c r="A7" s="291" t="s">
        <v>229</v>
      </c>
      <c r="B7" s="142"/>
      <c r="C7" s="60">
        <v>28952204</v>
      </c>
      <c r="D7" s="340"/>
      <c r="E7" s="60"/>
      <c r="F7" s="59">
        <v>3686312</v>
      </c>
      <c r="G7" s="59"/>
      <c r="H7" s="60"/>
      <c r="I7" s="60">
        <v>1275099</v>
      </c>
      <c r="J7" s="59">
        <v>1275099</v>
      </c>
      <c r="K7" s="59">
        <v>108000</v>
      </c>
      <c r="L7" s="60"/>
      <c r="M7" s="60">
        <v>1312955</v>
      </c>
      <c r="N7" s="59">
        <v>1420955</v>
      </c>
      <c r="O7" s="59">
        <v>-857808</v>
      </c>
      <c r="P7" s="60">
        <v>1570638</v>
      </c>
      <c r="Q7" s="60">
        <v>345178</v>
      </c>
      <c r="R7" s="59">
        <v>1058008</v>
      </c>
      <c r="S7" s="59">
        <v>3109415</v>
      </c>
      <c r="T7" s="60">
        <v>4671347</v>
      </c>
      <c r="U7" s="60">
        <v>1426829</v>
      </c>
      <c r="V7" s="59">
        <v>9207591</v>
      </c>
      <c r="W7" s="59">
        <v>12961653</v>
      </c>
      <c r="X7" s="60">
        <v>3686312</v>
      </c>
      <c r="Y7" s="59">
        <v>9275341</v>
      </c>
      <c r="Z7" s="61">
        <v>251.62</v>
      </c>
      <c r="AA7" s="62">
        <v>3686312</v>
      </c>
    </row>
    <row r="8" spans="1:27" ht="13.5">
      <c r="A8" s="361" t="s">
        <v>206</v>
      </c>
      <c r="B8" s="142"/>
      <c r="C8" s="60">
        <f aca="true" t="shared" si="2" ref="C8:Y8">SUM(C9:C10)</f>
        <v>19937103</v>
      </c>
      <c r="D8" s="340">
        <f t="shared" si="2"/>
        <v>0</v>
      </c>
      <c r="E8" s="60">
        <f t="shared" si="2"/>
        <v>9000000</v>
      </c>
      <c r="F8" s="59">
        <f t="shared" si="2"/>
        <v>6400000</v>
      </c>
      <c r="G8" s="59">
        <f t="shared" si="2"/>
        <v>0</v>
      </c>
      <c r="H8" s="60">
        <f t="shared" si="2"/>
        <v>0</v>
      </c>
      <c r="I8" s="60">
        <f t="shared" si="2"/>
        <v>270206</v>
      </c>
      <c r="J8" s="59">
        <f t="shared" si="2"/>
        <v>270206</v>
      </c>
      <c r="K8" s="59">
        <f t="shared" si="2"/>
        <v>3250</v>
      </c>
      <c r="L8" s="60">
        <f t="shared" si="2"/>
        <v>0</v>
      </c>
      <c r="M8" s="60">
        <f t="shared" si="2"/>
        <v>0</v>
      </c>
      <c r="N8" s="59">
        <f t="shared" si="2"/>
        <v>3250</v>
      </c>
      <c r="O8" s="59">
        <f t="shared" si="2"/>
        <v>0</v>
      </c>
      <c r="P8" s="60">
        <f t="shared" si="2"/>
        <v>0</v>
      </c>
      <c r="Q8" s="60">
        <f t="shared" si="2"/>
        <v>1476181</v>
      </c>
      <c r="R8" s="59">
        <f t="shared" si="2"/>
        <v>1476181</v>
      </c>
      <c r="S8" s="59">
        <f t="shared" si="2"/>
        <v>1015311</v>
      </c>
      <c r="T8" s="60">
        <f t="shared" si="2"/>
        <v>0</v>
      </c>
      <c r="U8" s="60">
        <f t="shared" si="2"/>
        <v>0</v>
      </c>
      <c r="V8" s="59">
        <f t="shared" si="2"/>
        <v>1015311</v>
      </c>
      <c r="W8" s="59">
        <f t="shared" si="2"/>
        <v>2764948</v>
      </c>
      <c r="X8" s="60">
        <f t="shared" si="2"/>
        <v>6400000</v>
      </c>
      <c r="Y8" s="59">
        <f t="shared" si="2"/>
        <v>-3635052</v>
      </c>
      <c r="Z8" s="61">
        <f>+IF(X8&lt;&gt;0,+(Y8/X8)*100,0)</f>
        <v>-56.7976875</v>
      </c>
      <c r="AA8" s="62">
        <f>SUM(AA9:AA10)</f>
        <v>6400000</v>
      </c>
    </row>
    <row r="9" spans="1:27" ht="13.5">
      <c r="A9" s="291" t="s">
        <v>230</v>
      </c>
      <c r="B9" s="142"/>
      <c r="C9" s="60">
        <v>19937103</v>
      </c>
      <c r="D9" s="340"/>
      <c r="E9" s="60">
        <v>9000000</v>
      </c>
      <c r="F9" s="59">
        <v>6400000</v>
      </c>
      <c r="G9" s="59"/>
      <c r="H9" s="60"/>
      <c r="I9" s="60">
        <v>270206</v>
      </c>
      <c r="J9" s="59">
        <v>270206</v>
      </c>
      <c r="K9" s="59">
        <v>3250</v>
      </c>
      <c r="L9" s="60"/>
      <c r="M9" s="60"/>
      <c r="N9" s="59">
        <v>3250</v>
      </c>
      <c r="O9" s="59"/>
      <c r="P9" s="60"/>
      <c r="Q9" s="60">
        <v>1476181</v>
      </c>
      <c r="R9" s="59">
        <v>1476181</v>
      </c>
      <c r="S9" s="59">
        <v>1015311</v>
      </c>
      <c r="T9" s="60"/>
      <c r="U9" s="60"/>
      <c r="V9" s="59">
        <v>1015311</v>
      </c>
      <c r="W9" s="59">
        <v>2764948</v>
      </c>
      <c r="X9" s="60">
        <v>6400000</v>
      </c>
      <c r="Y9" s="59">
        <v>-3635052</v>
      </c>
      <c r="Z9" s="61">
        <v>-56.8</v>
      </c>
      <c r="AA9" s="62">
        <v>6400000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13000000</v>
      </c>
      <c r="F11" s="364">
        <f t="shared" si="3"/>
        <v>13000000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715000</v>
      </c>
      <c r="N11" s="364">
        <f t="shared" si="3"/>
        <v>715000</v>
      </c>
      <c r="O11" s="364">
        <f t="shared" si="3"/>
        <v>366408</v>
      </c>
      <c r="P11" s="362">
        <f t="shared" si="3"/>
        <v>0</v>
      </c>
      <c r="Q11" s="362">
        <f t="shared" si="3"/>
        <v>1261925</v>
      </c>
      <c r="R11" s="364">
        <f t="shared" si="3"/>
        <v>1628333</v>
      </c>
      <c r="S11" s="364">
        <f t="shared" si="3"/>
        <v>0</v>
      </c>
      <c r="T11" s="362">
        <f t="shared" si="3"/>
        <v>0</v>
      </c>
      <c r="U11" s="362">
        <f t="shared" si="3"/>
        <v>6309445</v>
      </c>
      <c r="V11" s="364">
        <f t="shared" si="3"/>
        <v>6309445</v>
      </c>
      <c r="W11" s="364">
        <f t="shared" si="3"/>
        <v>8652778</v>
      </c>
      <c r="X11" s="362">
        <f t="shared" si="3"/>
        <v>13000000</v>
      </c>
      <c r="Y11" s="364">
        <f t="shared" si="3"/>
        <v>-4347222</v>
      </c>
      <c r="Z11" s="365">
        <f>+IF(X11&lt;&gt;0,+(Y11/X11)*100,0)</f>
        <v>-33.44016923076923</v>
      </c>
      <c r="AA11" s="366">
        <f t="shared" si="3"/>
        <v>13000000</v>
      </c>
    </row>
    <row r="12" spans="1:27" ht="13.5">
      <c r="A12" s="291" t="s">
        <v>232</v>
      </c>
      <c r="B12" s="136"/>
      <c r="C12" s="60"/>
      <c r="D12" s="340"/>
      <c r="E12" s="60">
        <v>13000000</v>
      </c>
      <c r="F12" s="59">
        <v>13000000</v>
      </c>
      <c r="G12" s="59"/>
      <c r="H12" s="60"/>
      <c r="I12" s="60"/>
      <c r="J12" s="59"/>
      <c r="K12" s="59"/>
      <c r="L12" s="60"/>
      <c r="M12" s="60">
        <v>715000</v>
      </c>
      <c r="N12" s="59">
        <v>715000</v>
      </c>
      <c r="O12" s="59">
        <v>366408</v>
      </c>
      <c r="P12" s="60"/>
      <c r="Q12" s="60">
        <v>1261925</v>
      </c>
      <c r="R12" s="59">
        <v>1628333</v>
      </c>
      <c r="S12" s="59"/>
      <c r="T12" s="60"/>
      <c r="U12" s="60">
        <v>6309445</v>
      </c>
      <c r="V12" s="59">
        <v>6309445</v>
      </c>
      <c r="W12" s="59">
        <v>8652778</v>
      </c>
      <c r="X12" s="60">
        <v>13000000</v>
      </c>
      <c r="Y12" s="59">
        <v>-4347222</v>
      </c>
      <c r="Z12" s="61">
        <v>-33.44</v>
      </c>
      <c r="AA12" s="62">
        <v>13000000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12629000</v>
      </c>
      <c r="F13" s="342">
        <f t="shared" si="4"/>
        <v>12629000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340651</v>
      </c>
      <c r="L13" s="275">
        <f t="shared" si="4"/>
        <v>0</v>
      </c>
      <c r="M13" s="275">
        <f t="shared" si="4"/>
        <v>0</v>
      </c>
      <c r="N13" s="342">
        <f t="shared" si="4"/>
        <v>340651</v>
      </c>
      <c r="O13" s="342">
        <f t="shared" si="4"/>
        <v>491400</v>
      </c>
      <c r="P13" s="275">
        <f t="shared" si="4"/>
        <v>0</v>
      </c>
      <c r="Q13" s="275">
        <f t="shared" si="4"/>
        <v>0</v>
      </c>
      <c r="R13" s="342">
        <f t="shared" si="4"/>
        <v>491400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832051</v>
      </c>
      <c r="X13" s="275">
        <f t="shared" si="4"/>
        <v>12629000</v>
      </c>
      <c r="Y13" s="342">
        <f t="shared" si="4"/>
        <v>-11796949</v>
      </c>
      <c r="Z13" s="335">
        <f>+IF(X13&lt;&gt;0,+(Y13/X13)*100,0)</f>
        <v>-93.41158444849157</v>
      </c>
      <c r="AA13" s="273">
        <f t="shared" si="4"/>
        <v>12629000</v>
      </c>
    </row>
    <row r="14" spans="1:27" ht="13.5">
      <c r="A14" s="291" t="s">
        <v>233</v>
      </c>
      <c r="B14" s="136"/>
      <c r="C14" s="60"/>
      <c r="D14" s="340"/>
      <c r="E14" s="60">
        <v>12629000</v>
      </c>
      <c r="F14" s="59">
        <v>12629000</v>
      </c>
      <c r="G14" s="59"/>
      <c r="H14" s="60"/>
      <c r="I14" s="60"/>
      <c r="J14" s="59"/>
      <c r="K14" s="59">
        <v>340651</v>
      </c>
      <c r="L14" s="60"/>
      <c r="M14" s="60"/>
      <c r="N14" s="59">
        <v>340651</v>
      </c>
      <c r="O14" s="59">
        <v>491400</v>
      </c>
      <c r="P14" s="60"/>
      <c r="Q14" s="60"/>
      <c r="R14" s="59">
        <v>491400</v>
      </c>
      <c r="S14" s="59"/>
      <c r="T14" s="60"/>
      <c r="U14" s="60"/>
      <c r="V14" s="59"/>
      <c r="W14" s="59">
        <v>832051</v>
      </c>
      <c r="X14" s="60">
        <v>12629000</v>
      </c>
      <c r="Y14" s="59">
        <v>-11796949</v>
      </c>
      <c r="Z14" s="61">
        <v>-93.41</v>
      </c>
      <c r="AA14" s="62">
        <v>12629000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1683774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337089</v>
      </c>
      <c r="Q15" s="60">
        <f t="shared" si="5"/>
        <v>0</v>
      </c>
      <c r="R15" s="59">
        <f t="shared" si="5"/>
        <v>337089</v>
      </c>
      <c r="S15" s="59">
        <f t="shared" si="5"/>
        <v>491251</v>
      </c>
      <c r="T15" s="60">
        <f t="shared" si="5"/>
        <v>0</v>
      </c>
      <c r="U15" s="60">
        <f t="shared" si="5"/>
        <v>0</v>
      </c>
      <c r="V15" s="59">
        <f t="shared" si="5"/>
        <v>491251</v>
      </c>
      <c r="W15" s="59">
        <f t="shared" si="5"/>
        <v>828340</v>
      </c>
      <c r="X15" s="60">
        <f t="shared" si="5"/>
        <v>1683774</v>
      </c>
      <c r="Y15" s="59">
        <f t="shared" si="5"/>
        <v>-855434</v>
      </c>
      <c r="Z15" s="61">
        <f>+IF(X15&lt;&gt;0,+(Y15/X15)*100,0)</f>
        <v>-50.804561657324555</v>
      </c>
      <c r="AA15" s="62">
        <f>SUM(AA16:AA20)</f>
        <v>1683774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1683774</v>
      </c>
      <c r="G20" s="59"/>
      <c r="H20" s="60"/>
      <c r="I20" s="60"/>
      <c r="J20" s="59"/>
      <c r="K20" s="59"/>
      <c r="L20" s="60"/>
      <c r="M20" s="60"/>
      <c r="N20" s="59"/>
      <c r="O20" s="59"/>
      <c r="P20" s="60">
        <v>337089</v>
      </c>
      <c r="Q20" s="60"/>
      <c r="R20" s="59">
        <v>337089</v>
      </c>
      <c r="S20" s="59">
        <v>491251</v>
      </c>
      <c r="T20" s="60"/>
      <c r="U20" s="60"/>
      <c r="V20" s="59">
        <v>491251</v>
      </c>
      <c r="W20" s="59">
        <v>828340</v>
      </c>
      <c r="X20" s="60">
        <v>1683774</v>
      </c>
      <c r="Y20" s="59">
        <v>-855434</v>
      </c>
      <c r="Z20" s="61">
        <v>-50.8</v>
      </c>
      <c r="AA20" s="62">
        <v>1683774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1292801</v>
      </c>
      <c r="D22" s="344">
        <f t="shared" si="6"/>
        <v>0</v>
      </c>
      <c r="E22" s="343">
        <f t="shared" si="6"/>
        <v>2000000</v>
      </c>
      <c r="F22" s="345">
        <f t="shared" si="6"/>
        <v>2838569</v>
      </c>
      <c r="G22" s="345">
        <f t="shared" si="6"/>
        <v>269583</v>
      </c>
      <c r="H22" s="343">
        <f t="shared" si="6"/>
        <v>0</v>
      </c>
      <c r="I22" s="343">
        <f t="shared" si="6"/>
        <v>0</v>
      </c>
      <c r="J22" s="345">
        <f t="shared" si="6"/>
        <v>269583</v>
      </c>
      <c r="K22" s="345">
        <f t="shared" si="6"/>
        <v>0</v>
      </c>
      <c r="L22" s="343">
        <f t="shared" si="6"/>
        <v>119210</v>
      </c>
      <c r="M22" s="343">
        <f t="shared" si="6"/>
        <v>140881</v>
      </c>
      <c r="N22" s="345">
        <f t="shared" si="6"/>
        <v>260091</v>
      </c>
      <c r="O22" s="345">
        <f t="shared" si="6"/>
        <v>108828</v>
      </c>
      <c r="P22" s="343">
        <f t="shared" si="6"/>
        <v>0</v>
      </c>
      <c r="Q22" s="343">
        <f t="shared" si="6"/>
        <v>90345</v>
      </c>
      <c r="R22" s="345">
        <f t="shared" si="6"/>
        <v>199173</v>
      </c>
      <c r="S22" s="345">
        <f t="shared" si="6"/>
        <v>29500</v>
      </c>
      <c r="T22" s="343">
        <f t="shared" si="6"/>
        <v>2518</v>
      </c>
      <c r="U22" s="343">
        <f t="shared" si="6"/>
        <v>384219</v>
      </c>
      <c r="V22" s="345">
        <f t="shared" si="6"/>
        <v>416237</v>
      </c>
      <c r="W22" s="345">
        <f t="shared" si="6"/>
        <v>1145084</v>
      </c>
      <c r="X22" s="343">
        <f t="shared" si="6"/>
        <v>2838569</v>
      </c>
      <c r="Y22" s="345">
        <f t="shared" si="6"/>
        <v>-1693485</v>
      </c>
      <c r="Z22" s="336">
        <f>+IF(X22&lt;&gt;0,+(Y22/X22)*100,0)</f>
        <v>-59.65981450512564</v>
      </c>
      <c r="AA22" s="350">
        <f>SUM(AA23:AA32)</f>
        <v>2838569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78948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>
        <v>29900</v>
      </c>
      <c r="D26" s="363"/>
      <c r="E26" s="362">
        <v>1000000</v>
      </c>
      <c r="F26" s="364">
        <v>1000000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>
        <v>90345</v>
      </c>
      <c r="R26" s="364">
        <v>90345</v>
      </c>
      <c r="S26" s="364">
        <v>29500</v>
      </c>
      <c r="T26" s="362">
        <v>2518</v>
      </c>
      <c r="U26" s="362"/>
      <c r="V26" s="364">
        <v>32018</v>
      </c>
      <c r="W26" s="364">
        <v>122363</v>
      </c>
      <c r="X26" s="362">
        <v>1000000</v>
      </c>
      <c r="Y26" s="364">
        <v>-877637</v>
      </c>
      <c r="Z26" s="365">
        <v>-87.76</v>
      </c>
      <c r="AA26" s="366">
        <v>1000000</v>
      </c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1183953</v>
      </c>
      <c r="D32" s="340"/>
      <c r="E32" s="60">
        <v>1000000</v>
      </c>
      <c r="F32" s="59">
        <v>1838569</v>
      </c>
      <c r="G32" s="59">
        <v>269583</v>
      </c>
      <c r="H32" s="60"/>
      <c r="I32" s="60"/>
      <c r="J32" s="59">
        <v>269583</v>
      </c>
      <c r="K32" s="59"/>
      <c r="L32" s="60">
        <v>119210</v>
      </c>
      <c r="M32" s="60">
        <v>140881</v>
      </c>
      <c r="N32" s="59">
        <v>260091</v>
      </c>
      <c r="O32" s="59">
        <v>108828</v>
      </c>
      <c r="P32" s="60"/>
      <c r="Q32" s="60"/>
      <c r="R32" s="59">
        <v>108828</v>
      </c>
      <c r="S32" s="59"/>
      <c r="T32" s="60"/>
      <c r="U32" s="60">
        <v>384219</v>
      </c>
      <c r="V32" s="59">
        <v>384219</v>
      </c>
      <c r="W32" s="59">
        <v>1022721</v>
      </c>
      <c r="X32" s="60">
        <v>1838569</v>
      </c>
      <c r="Y32" s="59">
        <v>-815848</v>
      </c>
      <c r="Z32" s="61">
        <v>-44.37</v>
      </c>
      <c r="AA32" s="62">
        <v>1838569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3865764</v>
      </c>
      <c r="D40" s="344">
        <f t="shared" si="9"/>
        <v>0</v>
      </c>
      <c r="E40" s="343">
        <f t="shared" si="9"/>
        <v>3850000</v>
      </c>
      <c r="F40" s="345">
        <f t="shared" si="9"/>
        <v>2690400</v>
      </c>
      <c r="G40" s="345">
        <f t="shared" si="9"/>
        <v>0</v>
      </c>
      <c r="H40" s="343">
        <f t="shared" si="9"/>
        <v>449286</v>
      </c>
      <c r="I40" s="343">
        <f t="shared" si="9"/>
        <v>112693</v>
      </c>
      <c r="J40" s="345">
        <f t="shared" si="9"/>
        <v>561979</v>
      </c>
      <c r="K40" s="345">
        <f t="shared" si="9"/>
        <v>27052</v>
      </c>
      <c r="L40" s="343">
        <f t="shared" si="9"/>
        <v>4385</v>
      </c>
      <c r="M40" s="343">
        <f t="shared" si="9"/>
        <v>290731</v>
      </c>
      <c r="N40" s="345">
        <f t="shared" si="9"/>
        <v>322168</v>
      </c>
      <c r="O40" s="345">
        <f t="shared" si="9"/>
        <v>22792</v>
      </c>
      <c r="P40" s="343">
        <f t="shared" si="9"/>
        <v>27716</v>
      </c>
      <c r="Q40" s="343">
        <f t="shared" si="9"/>
        <v>12807</v>
      </c>
      <c r="R40" s="345">
        <f t="shared" si="9"/>
        <v>63315</v>
      </c>
      <c r="S40" s="345">
        <f t="shared" si="9"/>
        <v>138150</v>
      </c>
      <c r="T40" s="343">
        <f t="shared" si="9"/>
        <v>583270</v>
      </c>
      <c r="U40" s="343">
        <f t="shared" si="9"/>
        <v>99663</v>
      </c>
      <c r="V40" s="345">
        <f t="shared" si="9"/>
        <v>821083</v>
      </c>
      <c r="W40" s="345">
        <f t="shared" si="9"/>
        <v>1768545</v>
      </c>
      <c r="X40" s="343">
        <f t="shared" si="9"/>
        <v>2690400</v>
      </c>
      <c r="Y40" s="345">
        <f t="shared" si="9"/>
        <v>-921855</v>
      </c>
      <c r="Z40" s="336">
        <f>+IF(X40&lt;&gt;0,+(Y40/X40)*100,0)</f>
        <v>-34.26460749330955</v>
      </c>
      <c r="AA40" s="350">
        <f>SUM(AA41:AA49)</f>
        <v>2690400</v>
      </c>
    </row>
    <row r="41" spans="1:27" ht="13.5">
      <c r="A41" s="361" t="s">
        <v>248</v>
      </c>
      <c r="B41" s="142"/>
      <c r="C41" s="362"/>
      <c r="D41" s="363"/>
      <c r="E41" s="362">
        <v>450000</v>
      </c>
      <c r="F41" s="364">
        <v>450000</v>
      </c>
      <c r="G41" s="364"/>
      <c r="H41" s="362">
        <v>449286</v>
      </c>
      <c r="I41" s="362"/>
      <c r="J41" s="364">
        <v>449286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449286</v>
      </c>
      <c r="X41" s="362">
        <v>450000</v>
      </c>
      <c r="Y41" s="364">
        <v>-714</v>
      </c>
      <c r="Z41" s="365">
        <v>-0.16</v>
      </c>
      <c r="AA41" s="366">
        <v>450000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593140</v>
      </c>
      <c r="D43" s="369"/>
      <c r="E43" s="305">
        <v>300000</v>
      </c>
      <c r="F43" s="370">
        <v>740400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>
        <v>8947</v>
      </c>
      <c r="V43" s="370">
        <v>8947</v>
      </c>
      <c r="W43" s="370">
        <v>8947</v>
      </c>
      <c r="X43" s="305">
        <v>740400</v>
      </c>
      <c r="Y43" s="370">
        <v>-731453</v>
      </c>
      <c r="Z43" s="371">
        <v>-98.79</v>
      </c>
      <c r="AA43" s="303">
        <v>740400</v>
      </c>
    </row>
    <row r="44" spans="1:27" ht="13.5">
      <c r="A44" s="361" t="s">
        <v>251</v>
      </c>
      <c r="B44" s="136"/>
      <c r="C44" s="60">
        <v>1540912</v>
      </c>
      <c r="D44" s="368"/>
      <c r="E44" s="54">
        <v>1600000</v>
      </c>
      <c r="F44" s="53">
        <v>1500000</v>
      </c>
      <c r="G44" s="53"/>
      <c r="H44" s="54"/>
      <c r="I44" s="54">
        <v>112693</v>
      </c>
      <c r="J44" s="53">
        <v>112693</v>
      </c>
      <c r="K44" s="53">
        <v>27052</v>
      </c>
      <c r="L44" s="54">
        <v>4385</v>
      </c>
      <c r="M44" s="54">
        <v>290731</v>
      </c>
      <c r="N44" s="53">
        <v>322168</v>
      </c>
      <c r="O44" s="53">
        <v>22792</v>
      </c>
      <c r="P44" s="54">
        <v>27716</v>
      </c>
      <c r="Q44" s="54">
        <v>12807</v>
      </c>
      <c r="R44" s="53">
        <v>63315</v>
      </c>
      <c r="S44" s="53">
        <v>138150</v>
      </c>
      <c r="T44" s="54">
        <v>583270</v>
      </c>
      <c r="U44" s="54">
        <v>90716</v>
      </c>
      <c r="V44" s="53">
        <v>812136</v>
      </c>
      <c r="W44" s="53">
        <v>1310312</v>
      </c>
      <c r="X44" s="54">
        <v>1500000</v>
      </c>
      <c r="Y44" s="53">
        <v>-189688</v>
      </c>
      <c r="Z44" s="94">
        <v>-12.65</v>
      </c>
      <c r="AA44" s="95">
        <v>1500000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>
        <v>1500000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1731712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269856</v>
      </c>
      <c r="D57" s="344">
        <f aca="true" t="shared" si="13" ref="D57:AA57">+D58</f>
        <v>0</v>
      </c>
      <c r="E57" s="343">
        <f t="shared" si="13"/>
        <v>720000</v>
      </c>
      <c r="F57" s="345">
        <f t="shared" si="13"/>
        <v>658473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4299</v>
      </c>
      <c r="N57" s="345">
        <f t="shared" si="13"/>
        <v>4299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60030</v>
      </c>
      <c r="T57" s="343">
        <f t="shared" si="13"/>
        <v>0</v>
      </c>
      <c r="U57" s="343">
        <f t="shared" si="13"/>
        <v>223654</v>
      </c>
      <c r="V57" s="345">
        <f t="shared" si="13"/>
        <v>283684</v>
      </c>
      <c r="W57" s="345">
        <f t="shared" si="13"/>
        <v>287983</v>
      </c>
      <c r="X57" s="343">
        <f t="shared" si="13"/>
        <v>658473</v>
      </c>
      <c r="Y57" s="345">
        <f t="shared" si="13"/>
        <v>-370490</v>
      </c>
      <c r="Z57" s="336">
        <f>+IF(X57&lt;&gt;0,+(Y57/X57)*100,0)</f>
        <v>-56.26502529336814</v>
      </c>
      <c r="AA57" s="350">
        <f t="shared" si="13"/>
        <v>658473</v>
      </c>
    </row>
    <row r="58" spans="1:27" ht="13.5">
      <c r="A58" s="361" t="s">
        <v>217</v>
      </c>
      <c r="B58" s="136"/>
      <c r="C58" s="60">
        <v>269856</v>
      </c>
      <c r="D58" s="340"/>
      <c r="E58" s="60">
        <v>720000</v>
      </c>
      <c r="F58" s="59">
        <v>658473</v>
      </c>
      <c r="G58" s="59"/>
      <c r="H58" s="60"/>
      <c r="I58" s="60"/>
      <c r="J58" s="59"/>
      <c r="K58" s="59"/>
      <c r="L58" s="60"/>
      <c r="M58" s="60">
        <v>4299</v>
      </c>
      <c r="N58" s="59">
        <v>4299</v>
      </c>
      <c r="O58" s="59"/>
      <c r="P58" s="60"/>
      <c r="Q58" s="60"/>
      <c r="R58" s="59"/>
      <c r="S58" s="59">
        <v>60030</v>
      </c>
      <c r="T58" s="60"/>
      <c r="U58" s="60">
        <v>223654</v>
      </c>
      <c r="V58" s="59">
        <v>283684</v>
      </c>
      <c r="W58" s="59">
        <v>287983</v>
      </c>
      <c r="X58" s="60">
        <v>658473</v>
      </c>
      <c r="Y58" s="59">
        <v>-370490</v>
      </c>
      <c r="Z58" s="61">
        <v>-56.27</v>
      </c>
      <c r="AA58" s="62">
        <v>658473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54317728</v>
      </c>
      <c r="D60" s="346">
        <f t="shared" si="14"/>
        <v>0</v>
      </c>
      <c r="E60" s="219">
        <f t="shared" si="14"/>
        <v>41199000</v>
      </c>
      <c r="F60" s="264">
        <f t="shared" si="14"/>
        <v>43586528</v>
      </c>
      <c r="G60" s="264">
        <f t="shared" si="14"/>
        <v>269583</v>
      </c>
      <c r="H60" s="219">
        <f t="shared" si="14"/>
        <v>449286</v>
      </c>
      <c r="I60" s="219">
        <f t="shared" si="14"/>
        <v>1657998</v>
      </c>
      <c r="J60" s="264">
        <f t="shared" si="14"/>
        <v>2376867</v>
      </c>
      <c r="K60" s="264">
        <f t="shared" si="14"/>
        <v>478953</v>
      </c>
      <c r="L60" s="219">
        <f t="shared" si="14"/>
        <v>123595</v>
      </c>
      <c r="M60" s="219">
        <f t="shared" si="14"/>
        <v>2463866</v>
      </c>
      <c r="N60" s="264">
        <f t="shared" si="14"/>
        <v>3066414</v>
      </c>
      <c r="O60" s="264">
        <f t="shared" si="14"/>
        <v>131620</v>
      </c>
      <c r="P60" s="219">
        <f t="shared" si="14"/>
        <v>1935443</v>
      </c>
      <c r="Q60" s="219">
        <f t="shared" si="14"/>
        <v>3186436</v>
      </c>
      <c r="R60" s="264">
        <f t="shared" si="14"/>
        <v>5253499</v>
      </c>
      <c r="S60" s="264">
        <f t="shared" si="14"/>
        <v>4843657</v>
      </c>
      <c r="T60" s="219">
        <f t="shared" si="14"/>
        <v>5257135</v>
      </c>
      <c r="U60" s="219">
        <f t="shared" si="14"/>
        <v>8443810</v>
      </c>
      <c r="V60" s="264">
        <f t="shared" si="14"/>
        <v>18544602</v>
      </c>
      <c r="W60" s="264">
        <f t="shared" si="14"/>
        <v>29241382</v>
      </c>
      <c r="X60" s="219">
        <f t="shared" si="14"/>
        <v>43586528</v>
      </c>
      <c r="Y60" s="264">
        <f t="shared" si="14"/>
        <v>-14345146</v>
      </c>
      <c r="Z60" s="337">
        <f>+IF(X60&lt;&gt;0,+(Y60/X60)*100,0)</f>
        <v>-32.91188047829825</v>
      </c>
      <c r="AA60" s="232">
        <f>+AA57+AA54+AA51+AA40+AA37+AA34+AA22+AA5</f>
        <v>43586528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700903</v>
      </c>
      <c r="D5" s="357">
        <f t="shared" si="0"/>
        <v>0</v>
      </c>
      <c r="E5" s="356">
        <f t="shared" si="0"/>
        <v>11000000</v>
      </c>
      <c r="F5" s="358">
        <f t="shared" si="0"/>
        <v>1500000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1500000</v>
      </c>
      <c r="Y5" s="358">
        <f t="shared" si="0"/>
        <v>-1500000</v>
      </c>
      <c r="Z5" s="359">
        <f>+IF(X5&lt;&gt;0,+(Y5/X5)*100,0)</f>
        <v>-100</v>
      </c>
      <c r="AA5" s="360">
        <f>+AA6+AA8+AA11+AA13+AA15</f>
        <v>1500000</v>
      </c>
    </row>
    <row r="6" spans="1:27" ht="13.5">
      <c r="A6" s="361" t="s">
        <v>205</v>
      </c>
      <c r="B6" s="142"/>
      <c r="C6" s="60">
        <f>+C7</f>
        <v>677219</v>
      </c>
      <c r="D6" s="340">
        <f aca="true" t="shared" si="1" ref="D6:AA6">+D7</f>
        <v>0</v>
      </c>
      <c r="E6" s="60">
        <f t="shared" si="1"/>
        <v>4500000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677219</v>
      </c>
      <c r="D7" s="340"/>
      <c r="E7" s="60">
        <v>4500000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2500000</v>
      </c>
      <c r="F8" s="59">
        <f t="shared" si="2"/>
        <v>1000000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1000000</v>
      </c>
      <c r="Y8" s="59">
        <f t="shared" si="2"/>
        <v>-1000000</v>
      </c>
      <c r="Z8" s="61">
        <f>+IF(X8&lt;&gt;0,+(Y8/X8)*100,0)</f>
        <v>-100</v>
      </c>
      <c r="AA8" s="62">
        <f>SUM(AA9:AA10)</f>
        <v>1000000</v>
      </c>
    </row>
    <row r="9" spans="1:27" ht="13.5">
      <c r="A9" s="291" t="s">
        <v>230</v>
      </c>
      <c r="B9" s="142"/>
      <c r="C9" s="60"/>
      <c r="D9" s="340"/>
      <c r="E9" s="60">
        <v>2500000</v>
      </c>
      <c r="F9" s="59">
        <v>1000000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1000000</v>
      </c>
      <c r="Y9" s="59">
        <v>-1000000</v>
      </c>
      <c r="Z9" s="61">
        <v>-100</v>
      </c>
      <c r="AA9" s="62">
        <v>1000000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23684</v>
      </c>
      <c r="D11" s="363">
        <f aca="true" t="shared" si="3" ref="D11:AA11">+D12</f>
        <v>0</v>
      </c>
      <c r="E11" s="362">
        <f t="shared" si="3"/>
        <v>3500000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>
        <v>23684</v>
      </c>
      <c r="D12" s="340"/>
      <c r="E12" s="60">
        <v>3500000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500000</v>
      </c>
      <c r="F13" s="342">
        <f t="shared" si="4"/>
        <v>500000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500000</v>
      </c>
      <c r="Y13" s="342">
        <f t="shared" si="4"/>
        <v>-500000</v>
      </c>
      <c r="Z13" s="335">
        <f>+IF(X13&lt;&gt;0,+(Y13/X13)*100,0)</f>
        <v>-100</v>
      </c>
      <c r="AA13" s="273">
        <f t="shared" si="4"/>
        <v>500000</v>
      </c>
    </row>
    <row r="14" spans="1:27" ht="13.5">
      <c r="A14" s="291" t="s">
        <v>233</v>
      </c>
      <c r="B14" s="136"/>
      <c r="C14" s="60"/>
      <c r="D14" s="340"/>
      <c r="E14" s="60">
        <v>500000</v>
      </c>
      <c r="F14" s="59">
        <v>500000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500000</v>
      </c>
      <c r="Y14" s="59">
        <v>-500000</v>
      </c>
      <c r="Z14" s="61">
        <v>-100</v>
      </c>
      <c r="AA14" s="62">
        <v>500000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700903</v>
      </c>
      <c r="D60" s="346">
        <f t="shared" si="14"/>
        <v>0</v>
      </c>
      <c r="E60" s="219">
        <f t="shared" si="14"/>
        <v>11000000</v>
      </c>
      <c r="F60" s="264">
        <f t="shared" si="14"/>
        <v>1500000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1500000</v>
      </c>
      <c r="Y60" s="264">
        <f t="shared" si="14"/>
        <v>-1500000</v>
      </c>
      <c r="Z60" s="337">
        <f>+IF(X60&lt;&gt;0,+(Y60/X60)*100,0)</f>
        <v>-100</v>
      </c>
      <c r="AA60" s="232">
        <f>+AA57+AA54+AA51+AA40+AA37+AA34+AA22+AA5</f>
        <v>1500000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2016-08-11T07:24:31Z</dcterms:created>
  <dcterms:modified xsi:type="dcterms:W3CDTF">2016-08-11T07:24:40Z</dcterms:modified>
  <cp:category/>
  <cp:version/>
  <cp:contentType/>
  <cp:contentStatus/>
</cp:coreProperties>
</file>