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<sst xmlns="http://schemas.openxmlformats.org/spreadsheetml/2006/main" count="857" uniqueCount="303">
  <si>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Merafong City(GT484)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</si>
  <si>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</si>
  <si>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</si>
  <si>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</si>
  <si>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</si>
  <si>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</si>
  <si>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</si>
  <si>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</si>
  <si>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</si>
  <si>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</si>
  <si>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</si>
  <si>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</si>
  <si>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</si>
  <si>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</si>
  <si>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</si>
  <si>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</si>
  <si>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</si>
  <si>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</si>
  <si>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</si>
  <si>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</si>
  <si>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</si>
  <si>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</si>
  <si>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</si>
  <si>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</si>
  <si>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</si>
  <si>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</si>
  <si>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</si>
  <si>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</si>
  <si>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</si>
  <si>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</si>
  <si>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</si>
  <si>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</si>
  <si>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</si>
  <si>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</si>
  <si>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</si>
  <si>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</si>
  <si>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</si>
  <si>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</si>
  <si>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</si>
  <si>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</si>
  <si>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</si>
  <si>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</si>
  <si>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</si>
  <si>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</si>
  <si>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</si>
  <si>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</si>
  <si>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</si>
  <si>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</si>
  <si>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</si>
  <si>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</si>
  <si>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</si>
  <si>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</si>
  <si>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</si>
  <si>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</si>
  <si>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</si>
  <si>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</si>
  <si>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</si>
  <si>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</si>
  <si>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</si>
  <si>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</si>
  <si>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</si>
  <si>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</si>
  <si>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</si>
  <si>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</si>
  <si>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</si>
  <si>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</si>
  <si>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</si>
  <si>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</si>
  <si>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</si>
  <si>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</si>
  <si>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</si>
  <si>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</si>
  <si>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</si>
  <si>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</si>
  <si>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</si>
  <si>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</si>
  <si>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</si>
  <si>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</si>
  <si>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</si>
  <si>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</si>
  <si>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</si>
  <si>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</si>
  <si>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</si>
  <si>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</si>
  <si>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</si>
  <si>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</si>
  <si>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</si>
  <si>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</si>
  <si>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</si>
  <si>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</si>
  <si>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</si>
  <si>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</si>
  <si>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</si>
  <si>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</si>
  <si>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</si>
  <si>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</si>
  <si>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</si>
  <si>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</si>
  <si>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</si>
  <si>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</si>
  <si>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</si>
  <si>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</si>
  <si>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</si>
  <si>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</si>
  <si>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</si>
  <si>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</si>
  <si>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</si>
  <si>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</si>
  <si>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</si>
  <si>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</si>
  <si>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</si>
  <si>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</si>
  <si>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</si>
  <si>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</si>
  <si>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</si>
  <si>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</si>
  <si>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</si>
  <si>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</si>
  <si>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</si>
  <si>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</si>
  <si>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</si>
  <si>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</si>
  <si>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</si>
  <si>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</si>
  <si>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</si>
  <si>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</si>
  <si>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</si>
  <si>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</si>
  <si>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</si>
  <si>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Merafong City(GT484)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</si>
  <si>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</si>
  <si>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</si>
  <si>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</si>
  <si>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</si>
  <si>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</si>
  <si>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</si>
  <si>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</si>
  <si>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</si>
  <si>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</si>
  <si>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</si>
  <si>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Merafong City(GT484)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</si>
  <si>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</si>
  <si>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</si>
  <si>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</si>
  <si>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</si>
  <si>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</si>
  <si>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</si>
  <si>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</si>
  <si>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</si>
  <si>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</si>
  <si>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</si>
  <si>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</si>
  <si>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</si>
  <si>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</si>
  <si>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</si>
  <si>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</si>
  <si>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</si>
  <si>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</si>
  <si>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</si>
  <si>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</si>
  <si>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</si>
  <si>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</si>
  <si>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</si>
  <si>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</si>
  <si>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</si>
  <si>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</si>
  <si>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</si>
  <si>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</si>
  <si>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</si>
  <si>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</si>
  <si>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</si>
  <si>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</si>
  <si>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</si>
  <si>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</si>
  <si>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</si>
  <si>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</si>
  <si>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</si>
  <si>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</si>
  <si>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</si>
  <si>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</si>
  <si>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</si>
  <si>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</si>
  <si>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</si>
  <si>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</si>
  <si>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</si>
  <si>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</si>
  <si>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</si>
  <si>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</si>
  <si>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</si>
  <si>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</si>
  <si>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</si>
  <si>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</si>
  <si>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</si>
  <si>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</si>
  <si>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</si>
  <si>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</si>
  <si>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</si>
  <si>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</si>
  <si>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</si>
  <si>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</si>
  <si>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</si>
  <si>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</si>
  <si>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Merafong City(GT484)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</si>
  <si>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</si>
  <si>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</si>
  <si>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</si>
  <si>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</si>
  <si>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</si>
  <si>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</si>
  <si>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</si>
  <si>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</si>
  <si>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</si>
  <si>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</si>
  <si>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</si>
  <si>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</si>
  <si>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</si>
  <si>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</si>
  <si>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</si>
  <si>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</si>
  <si>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</si>
  <si>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</si>
  <si>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</si>
  <si>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</si>
  <si>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</si>
  <si>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</si>
  <si>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</si>
  <si>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</si>
  <si>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Merafong City(GT484)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</si>
  <si>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</si>
  <si>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</si>
  <si>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</si>
  <si>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</si>
  <si>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</si>
  <si>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</si>
  <si>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</si>
  <si>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</si>
  <si>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</si>
  <si>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</si>
  <si>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</si>
  <si>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</si>
  <si>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</si>
  <si>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</si>
  <si>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</si>
  <si>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</si>
  <si>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</si>
  <si>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</si>
  <si>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</si>
  <si>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</si>
  <si>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</si>
  <si>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</si>
  <si>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</si>
  <si>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</si>
  <si>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</si>
  <si>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</si>
  <si>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</si>
  <si>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</si>
  <si>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</si>
  <si>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</si>
  <si>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</si>
  <si>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</si>
  <si>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</si>
  <si>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</si>
  <si>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</si>
  <si>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Merafong City(GT484)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</si>
  <si>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</si>
  <si>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</si>
  <si>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Gauteng: Merafong City(GT484)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</si>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</sst>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142151209</v>
      </c>
      <c r="C5" s="19">
        <v>0</v>
      </c>
      <c r="D5" s="59">
        <v>151595120</v>
      </c>
      <c r="E5" s="60">
        <v>212542090</v>
      </c>
      <c r="F5" s="60">
        <v>12414730</v>
      </c>
      <c r="G5" s="60">
        <v>16686159</v>
      </c>
      <c r="H5" s="60">
        <v>27029153</v>
      </c>
      <c r="I5" s="60">
        <v>56130042</v>
      </c>
      <c r="J5" s="60">
        <v>18018160</v>
      </c>
      <c r="K5" s="60">
        <v>22691098</v>
      </c>
      <c r="L5" s="60">
        <v>17073638</v>
      </c>
      <c r="M5" s="60">
        <v>57782896</v>
      </c>
      <c r="N5" s="60">
        <v>17351149</v>
      </c>
      <c r="O5" s="60">
        <v>16862860</v>
      </c>
      <c r="P5" s="60">
        <v>16864345</v>
      </c>
      <c r="Q5" s="60">
        <v>51078354</v>
      </c>
      <c r="R5" s="60">
        <v>16719813</v>
      </c>
      <c r="S5" s="60">
        <v>16620408</v>
      </c>
      <c r="T5" s="60">
        <v>16943200</v>
      </c>
      <c r="U5" s="60">
        <v>50283421</v>
      </c>
      <c r="V5" s="60">
        <v>215274713</v>
      </c>
      <c r="W5" s="60">
        <v>151595112</v>
      </c>
      <c r="X5" s="60">
        <v>63679601</v>
      </c>
      <c r="Y5" s="61">
        <v>42.01</v>
      </c>
      <c r="Z5" s="62">
        <v>212542090</v>
      </c>
    </row>
    <row r="6" spans="1:26" ht="13.5">
      <c r="A6" s="58" t="s">
        <v>32</v>
      </c>
      <c r="B6" s="19">
        <v>536339819</v>
      </c>
      <c r="C6" s="19">
        <v>0</v>
      </c>
      <c r="D6" s="59">
        <v>622287690</v>
      </c>
      <c r="E6" s="60">
        <v>616693190</v>
      </c>
      <c r="F6" s="60">
        <v>49349245</v>
      </c>
      <c r="G6" s="60">
        <v>49017171</v>
      </c>
      <c r="H6" s="60">
        <v>51318786</v>
      </c>
      <c r="I6" s="60">
        <v>149685202</v>
      </c>
      <c r="J6" s="60">
        <v>52262105</v>
      </c>
      <c r="K6" s="60">
        <v>52430903</v>
      </c>
      <c r="L6" s="60">
        <v>54437075</v>
      </c>
      <c r="M6" s="60">
        <v>159130083</v>
      </c>
      <c r="N6" s="60">
        <v>43733510</v>
      </c>
      <c r="O6" s="60">
        <v>52627860</v>
      </c>
      <c r="P6" s="60">
        <v>42845604</v>
      </c>
      <c r="Q6" s="60">
        <v>139206974</v>
      </c>
      <c r="R6" s="60">
        <v>54421357</v>
      </c>
      <c r="S6" s="60">
        <v>48191813</v>
      </c>
      <c r="T6" s="60">
        <v>46819485</v>
      </c>
      <c r="U6" s="60">
        <v>149432655</v>
      </c>
      <c r="V6" s="60">
        <v>597454914</v>
      </c>
      <c r="W6" s="60">
        <v>622287684</v>
      </c>
      <c r="X6" s="60">
        <v>-24832770</v>
      </c>
      <c r="Y6" s="61">
        <v>-3.99</v>
      </c>
      <c r="Z6" s="62">
        <v>616693190</v>
      </c>
    </row>
    <row r="7" spans="1:26" ht="13.5">
      <c r="A7" s="58" t="s">
        <v>33</v>
      </c>
      <c r="B7" s="19">
        <v>8194090</v>
      </c>
      <c r="C7" s="19">
        <v>0</v>
      </c>
      <c r="D7" s="59">
        <v>8385751</v>
      </c>
      <c r="E7" s="60">
        <v>2786000</v>
      </c>
      <c r="F7" s="60">
        <v>26653</v>
      </c>
      <c r="G7" s="60">
        <v>142089</v>
      </c>
      <c r="H7" s="60">
        <v>229065</v>
      </c>
      <c r="I7" s="60">
        <v>397807</v>
      </c>
      <c r="J7" s="60">
        <v>181567</v>
      </c>
      <c r="K7" s="60">
        <v>129487</v>
      </c>
      <c r="L7" s="60">
        <v>683943</v>
      </c>
      <c r="M7" s="60">
        <v>994997</v>
      </c>
      <c r="N7" s="60">
        <v>85327</v>
      </c>
      <c r="O7" s="60">
        <v>593003</v>
      </c>
      <c r="P7" s="60">
        <v>555292</v>
      </c>
      <c r="Q7" s="60">
        <v>1233622</v>
      </c>
      <c r="R7" s="60">
        <v>636233</v>
      </c>
      <c r="S7" s="60">
        <v>734673</v>
      </c>
      <c r="T7" s="60">
        <v>1205469</v>
      </c>
      <c r="U7" s="60">
        <v>2576375</v>
      </c>
      <c r="V7" s="60">
        <v>5202801</v>
      </c>
      <c r="W7" s="60">
        <v>8385756</v>
      </c>
      <c r="X7" s="60">
        <v>-3182955</v>
      </c>
      <c r="Y7" s="61">
        <v>-37.96</v>
      </c>
      <c r="Z7" s="62">
        <v>2786000</v>
      </c>
    </row>
    <row r="8" spans="1:26" ht="13.5">
      <c r="A8" s="58" t="s">
        <v>34</v>
      </c>
      <c r="B8" s="19">
        <v>324707998</v>
      </c>
      <c r="C8" s="19">
        <v>0</v>
      </c>
      <c r="D8" s="59">
        <v>183241398</v>
      </c>
      <c r="E8" s="60">
        <v>231874599</v>
      </c>
      <c r="F8" s="60">
        <v>70133000</v>
      </c>
      <c r="G8" s="60">
        <v>0</v>
      </c>
      <c r="H8" s="60">
        <v>12292000</v>
      </c>
      <c r="I8" s="60">
        <v>82425000</v>
      </c>
      <c r="J8" s="60">
        <v>0</v>
      </c>
      <c r="K8" s="60">
        <v>55257585</v>
      </c>
      <c r="L8" s="60">
        <v>348000</v>
      </c>
      <c r="M8" s="60">
        <v>55605585</v>
      </c>
      <c r="N8" s="60">
        <v>1564398</v>
      </c>
      <c r="O8" s="60">
        <v>1032000</v>
      </c>
      <c r="P8" s="60">
        <v>42583000</v>
      </c>
      <c r="Q8" s="60">
        <v>45179398</v>
      </c>
      <c r="R8" s="60">
        <v>4900000</v>
      </c>
      <c r="S8" s="60">
        <v>0</v>
      </c>
      <c r="T8" s="60">
        <v>0</v>
      </c>
      <c r="U8" s="60">
        <v>4900000</v>
      </c>
      <c r="V8" s="60">
        <v>188109983</v>
      </c>
      <c r="W8" s="60">
        <v>183241398</v>
      </c>
      <c r="X8" s="60">
        <v>4868585</v>
      </c>
      <c r="Y8" s="61">
        <v>2.66</v>
      </c>
      <c r="Z8" s="62">
        <v>231874599</v>
      </c>
    </row>
    <row r="9" spans="1:26" ht="13.5">
      <c r="A9" s="58" t="s">
        <v>35</v>
      </c>
      <c r="B9" s="19">
        <v>72960439</v>
      </c>
      <c r="C9" s="19">
        <v>0</v>
      </c>
      <c r="D9" s="59">
        <v>110554751</v>
      </c>
      <c r="E9" s="60">
        <v>114817874</v>
      </c>
      <c r="F9" s="60">
        <v>8037142</v>
      </c>
      <c r="G9" s="60">
        <v>7668492</v>
      </c>
      <c r="H9" s="60">
        <v>8397818</v>
      </c>
      <c r="I9" s="60">
        <v>24103452</v>
      </c>
      <c r="J9" s="60">
        <v>8886939</v>
      </c>
      <c r="K9" s="60">
        <v>8375576</v>
      </c>
      <c r="L9" s="60">
        <v>6613023</v>
      </c>
      <c r="M9" s="60">
        <v>23875538</v>
      </c>
      <c r="N9" s="60">
        <v>8745033</v>
      </c>
      <c r="O9" s="60">
        <v>8188440</v>
      </c>
      <c r="P9" s="60">
        <v>9627977</v>
      </c>
      <c r="Q9" s="60">
        <v>26561450</v>
      </c>
      <c r="R9" s="60">
        <v>6104838</v>
      </c>
      <c r="S9" s="60">
        <v>9299855</v>
      </c>
      <c r="T9" s="60">
        <v>8287354</v>
      </c>
      <c r="U9" s="60">
        <v>23692047</v>
      </c>
      <c r="V9" s="60">
        <v>98232487</v>
      </c>
      <c r="W9" s="60">
        <v>110554527</v>
      </c>
      <c r="X9" s="60">
        <v>-12322040</v>
      </c>
      <c r="Y9" s="61">
        <v>-11.15</v>
      </c>
      <c r="Z9" s="62">
        <v>114817874</v>
      </c>
    </row>
    <row r="10" spans="1:26" ht="25.5">
      <c r="A10" s="63" t="s">
        <v>278</v>
      </c>
      <c r="B10" s="64">
        <f>SUM(B5:B9)</f>
        <v>1084353555</v>
      </c>
      <c r="C10" s="64">
        <f>SUM(C5:C9)</f>
        <v>0</v>
      </c>
      <c r="D10" s="65">
        <f aca="true" t="shared" si="0" ref="D10:Z10">SUM(D5:D9)</f>
        <v>1076064710</v>
      </c>
      <c r="E10" s="66">
        <f t="shared" si="0"/>
        <v>1178713753</v>
      </c>
      <c r="F10" s="66">
        <f t="shared" si="0"/>
        <v>139960770</v>
      </c>
      <c r="G10" s="66">
        <f t="shared" si="0"/>
        <v>73513911</v>
      </c>
      <c r="H10" s="66">
        <f t="shared" si="0"/>
        <v>99266822</v>
      </c>
      <c r="I10" s="66">
        <f t="shared" si="0"/>
        <v>312741503</v>
      </c>
      <c r="J10" s="66">
        <f t="shared" si="0"/>
        <v>79348771</v>
      </c>
      <c r="K10" s="66">
        <f t="shared" si="0"/>
        <v>138884649</v>
      </c>
      <c r="L10" s="66">
        <f t="shared" si="0"/>
        <v>79155679</v>
      </c>
      <c r="M10" s="66">
        <f t="shared" si="0"/>
        <v>297389099</v>
      </c>
      <c r="N10" s="66">
        <f t="shared" si="0"/>
        <v>71479417</v>
      </c>
      <c r="O10" s="66">
        <f t="shared" si="0"/>
        <v>79304163</v>
      </c>
      <c r="P10" s="66">
        <f t="shared" si="0"/>
        <v>112476218</v>
      </c>
      <c r="Q10" s="66">
        <f t="shared" si="0"/>
        <v>263259798</v>
      </c>
      <c r="R10" s="66">
        <f t="shared" si="0"/>
        <v>82782241</v>
      </c>
      <c r="S10" s="66">
        <f t="shared" si="0"/>
        <v>74846749</v>
      </c>
      <c r="T10" s="66">
        <f t="shared" si="0"/>
        <v>73255508</v>
      </c>
      <c r="U10" s="66">
        <f t="shared" si="0"/>
        <v>230884498</v>
      </c>
      <c r="V10" s="66">
        <f t="shared" si="0"/>
        <v>1104274898</v>
      </c>
      <c r="W10" s="66">
        <f t="shared" si="0"/>
        <v>1076064477</v>
      </c>
      <c r="X10" s="66">
        <f t="shared" si="0"/>
        <v>28210421</v>
      </c>
      <c r="Y10" s="67">
        <f>+IF(W10&lt;&gt;0,(X10/W10)*100,0)</f>
        <v>2.6216292427614447</v>
      </c>
      <c r="Z10" s="68">
        <f t="shared" si="0"/>
        <v>1178713753</v>
      </c>
    </row>
    <row r="11" spans="1:26" ht="13.5">
      <c r="A11" s="58" t="s">
        <v>37</v>
      </c>
      <c r="B11" s="19">
        <v>312717437</v>
      </c>
      <c r="C11" s="19">
        <v>0</v>
      </c>
      <c r="D11" s="59">
        <v>290898998</v>
      </c>
      <c r="E11" s="60">
        <v>306238190</v>
      </c>
      <c r="F11" s="60">
        <v>22842353</v>
      </c>
      <c r="G11" s="60">
        <v>22562823</v>
      </c>
      <c r="H11" s="60">
        <v>27411240</v>
      </c>
      <c r="I11" s="60">
        <v>72816416</v>
      </c>
      <c r="J11" s="60">
        <v>24548121</v>
      </c>
      <c r="K11" s="60">
        <v>23556037</v>
      </c>
      <c r="L11" s="60">
        <v>24285730</v>
      </c>
      <c r="M11" s="60">
        <v>72389888</v>
      </c>
      <c r="N11" s="60">
        <v>24376310</v>
      </c>
      <c r="O11" s="60">
        <v>25056058</v>
      </c>
      <c r="P11" s="60">
        <v>25162142</v>
      </c>
      <c r="Q11" s="60">
        <v>74594510</v>
      </c>
      <c r="R11" s="60">
        <v>25676282</v>
      </c>
      <c r="S11" s="60">
        <v>23466453</v>
      </c>
      <c r="T11" s="60">
        <v>29799084</v>
      </c>
      <c r="U11" s="60">
        <v>78941819</v>
      </c>
      <c r="V11" s="60">
        <v>298742633</v>
      </c>
      <c r="W11" s="60">
        <v>290899377</v>
      </c>
      <c r="X11" s="60">
        <v>7843256</v>
      </c>
      <c r="Y11" s="61">
        <v>2.7</v>
      </c>
      <c r="Z11" s="62">
        <v>306238190</v>
      </c>
    </row>
    <row r="12" spans="1:26" ht="13.5">
      <c r="A12" s="58" t="s">
        <v>38</v>
      </c>
      <c r="B12" s="19">
        <v>18761865</v>
      </c>
      <c r="C12" s="19">
        <v>0</v>
      </c>
      <c r="D12" s="59">
        <v>18466422</v>
      </c>
      <c r="E12" s="60">
        <v>19795490</v>
      </c>
      <c r="F12" s="60">
        <v>1565830</v>
      </c>
      <c r="G12" s="60">
        <v>1565830</v>
      </c>
      <c r="H12" s="60">
        <v>1565830</v>
      </c>
      <c r="I12" s="60">
        <v>4697490</v>
      </c>
      <c r="J12" s="60">
        <v>1565830</v>
      </c>
      <c r="K12" s="60">
        <v>1565830</v>
      </c>
      <c r="L12" s="60">
        <v>1565830</v>
      </c>
      <c r="M12" s="60">
        <v>4697490</v>
      </c>
      <c r="N12" s="60">
        <v>2152120</v>
      </c>
      <c r="O12" s="60">
        <v>1649586</v>
      </c>
      <c r="P12" s="60">
        <v>1649586</v>
      </c>
      <c r="Q12" s="60">
        <v>5451292</v>
      </c>
      <c r="R12" s="60">
        <v>1649586</v>
      </c>
      <c r="S12" s="60">
        <v>1649586</v>
      </c>
      <c r="T12" s="60">
        <v>1649586</v>
      </c>
      <c r="U12" s="60">
        <v>4948758</v>
      </c>
      <c r="V12" s="60">
        <v>19795030</v>
      </c>
      <c r="W12" s="60">
        <v>18466428</v>
      </c>
      <c r="X12" s="60">
        <v>1328602</v>
      </c>
      <c r="Y12" s="61">
        <v>7.19</v>
      </c>
      <c r="Z12" s="62">
        <v>19795490</v>
      </c>
    </row>
    <row r="13" spans="1:26" ht="13.5">
      <c r="A13" s="58" t="s">
        <v>279</v>
      </c>
      <c r="B13" s="19">
        <v>127213277</v>
      </c>
      <c r="C13" s="19">
        <v>0</v>
      </c>
      <c r="D13" s="59">
        <v>109946800</v>
      </c>
      <c r="E13" s="60">
        <v>29906073</v>
      </c>
      <c r="F13" s="60">
        <v>0</v>
      </c>
      <c r="G13" s="60">
        <v>0</v>
      </c>
      <c r="H13" s="60">
        <v>27486699</v>
      </c>
      <c r="I13" s="60">
        <v>27486699</v>
      </c>
      <c r="J13" s="60">
        <v>9162233</v>
      </c>
      <c r="K13" s="60">
        <v>9162233</v>
      </c>
      <c r="L13" s="60">
        <v>7443029</v>
      </c>
      <c r="M13" s="60">
        <v>25767495</v>
      </c>
      <c r="N13" s="60">
        <v>9162233</v>
      </c>
      <c r="O13" s="60">
        <v>2492173</v>
      </c>
      <c r="P13" s="60">
        <v>2492173</v>
      </c>
      <c r="Q13" s="60">
        <v>14146579</v>
      </c>
      <c r="R13" s="60">
        <v>2492173</v>
      </c>
      <c r="S13" s="60">
        <v>2492173</v>
      </c>
      <c r="T13" s="60">
        <v>2492173</v>
      </c>
      <c r="U13" s="60">
        <v>7476519</v>
      </c>
      <c r="V13" s="60">
        <v>74877292</v>
      </c>
      <c r="W13" s="60">
        <v>109946796</v>
      </c>
      <c r="X13" s="60">
        <v>-35069504</v>
      </c>
      <c r="Y13" s="61">
        <v>-31.9</v>
      </c>
      <c r="Z13" s="62">
        <v>29906073</v>
      </c>
    </row>
    <row r="14" spans="1:26" ht="13.5">
      <c r="A14" s="58" t="s">
        <v>40</v>
      </c>
      <c r="B14" s="19">
        <v>3818737</v>
      </c>
      <c r="C14" s="19">
        <v>0</v>
      </c>
      <c r="D14" s="59">
        <v>8458976</v>
      </c>
      <c r="E14" s="60">
        <v>7200000</v>
      </c>
      <c r="F14" s="60">
        <v>72758</v>
      </c>
      <c r="G14" s="60">
        <v>67005</v>
      </c>
      <c r="H14" s="60">
        <v>1370914</v>
      </c>
      <c r="I14" s="60">
        <v>1510677</v>
      </c>
      <c r="J14" s="60">
        <v>196138</v>
      </c>
      <c r="K14" s="60">
        <v>309724</v>
      </c>
      <c r="L14" s="60">
        <v>944162</v>
      </c>
      <c r="M14" s="60">
        <v>1450024</v>
      </c>
      <c r="N14" s="60">
        <v>377952</v>
      </c>
      <c r="O14" s="60">
        <v>419338</v>
      </c>
      <c r="P14" s="60">
        <v>1738637</v>
      </c>
      <c r="Q14" s="60">
        <v>2535927</v>
      </c>
      <c r="R14" s="60">
        <v>656855</v>
      </c>
      <c r="S14" s="60">
        <v>516291</v>
      </c>
      <c r="T14" s="60">
        <v>1983908</v>
      </c>
      <c r="U14" s="60">
        <v>3157054</v>
      </c>
      <c r="V14" s="60">
        <v>8653682</v>
      </c>
      <c r="W14" s="60">
        <v>8458974</v>
      </c>
      <c r="X14" s="60">
        <v>194708</v>
      </c>
      <c r="Y14" s="61">
        <v>2.3</v>
      </c>
      <c r="Z14" s="62">
        <v>7200000</v>
      </c>
    </row>
    <row r="15" spans="1:26" ht="13.5">
      <c r="A15" s="58" t="s">
        <v>41</v>
      </c>
      <c r="B15" s="19">
        <v>373916587</v>
      </c>
      <c r="C15" s="19">
        <v>0</v>
      </c>
      <c r="D15" s="59">
        <v>392390430</v>
      </c>
      <c r="E15" s="60">
        <v>397887471</v>
      </c>
      <c r="F15" s="60">
        <v>42200632</v>
      </c>
      <c r="G15" s="60">
        <v>41565613</v>
      </c>
      <c r="H15" s="60">
        <v>42157990</v>
      </c>
      <c r="I15" s="60">
        <v>125924235</v>
      </c>
      <c r="J15" s="60">
        <v>31868379</v>
      </c>
      <c r="K15" s="60">
        <v>14788981</v>
      </c>
      <c r="L15" s="60">
        <v>33120653</v>
      </c>
      <c r="M15" s="60">
        <v>79778013</v>
      </c>
      <c r="N15" s="60">
        <v>28297728</v>
      </c>
      <c r="O15" s="60">
        <v>28924667</v>
      </c>
      <c r="P15" s="60">
        <v>37422589</v>
      </c>
      <c r="Q15" s="60">
        <v>94644984</v>
      </c>
      <c r="R15" s="60">
        <v>29257103</v>
      </c>
      <c r="S15" s="60">
        <v>28772609</v>
      </c>
      <c r="T15" s="60">
        <v>33001671</v>
      </c>
      <c r="U15" s="60">
        <v>91031383</v>
      </c>
      <c r="V15" s="60">
        <v>391378615</v>
      </c>
      <c r="W15" s="60">
        <v>392390430</v>
      </c>
      <c r="X15" s="60">
        <v>-1011815</v>
      </c>
      <c r="Y15" s="61">
        <v>-0.26</v>
      </c>
      <c r="Z15" s="62">
        <v>397887471</v>
      </c>
    </row>
    <row r="16" spans="1:26" ht="13.5">
      <c r="A16" s="69" t="s">
        <v>42</v>
      </c>
      <c r="B16" s="19">
        <v>111711563</v>
      </c>
      <c r="C16" s="19">
        <v>0</v>
      </c>
      <c r="D16" s="59">
        <v>0</v>
      </c>
      <c r="E16" s="60">
        <v>0</v>
      </c>
      <c r="F16" s="60">
        <v>320803</v>
      </c>
      <c r="G16" s="60">
        <v>3705</v>
      </c>
      <c r="H16" s="60">
        <v>318389</v>
      </c>
      <c r="I16" s="60">
        <v>642897</v>
      </c>
      <c r="J16" s="60">
        <v>1208767</v>
      </c>
      <c r="K16" s="60">
        <v>1051188</v>
      </c>
      <c r="L16" s="60">
        <v>1679287</v>
      </c>
      <c r="M16" s="60">
        <v>3939242</v>
      </c>
      <c r="N16" s="60">
        <v>519201</v>
      </c>
      <c r="O16" s="60">
        <v>513878</v>
      </c>
      <c r="P16" s="60">
        <v>499796</v>
      </c>
      <c r="Q16" s="60">
        <v>1532875</v>
      </c>
      <c r="R16" s="60">
        <v>512577</v>
      </c>
      <c r="S16" s="60">
        <v>1250377</v>
      </c>
      <c r="T16" s="60">
        <v>16688</v>
      </c>
      <c r="U16" s="60">
        <v>1779642</v>
      </c>
      <c r="V16" s="60">
        <v>7894656</v>
      </c>
      <c r="W16" s="60"/>
      <c r="X16" s="60">
        <v>7894656</v>
      </c>
      <c r="Y16" s="61">
        <v>0</v>
      </c>
      <c r="Z16" s="62">
        <v>0</v>
      </c>
    </row>
    <row r="17" spans="1:26" ht="13.5">
      <c r="A17" s="58" t="s">
        <v>43</v>
      </c>
      <c r="B17" s="19">
        <v>460685481</v>
      </c>
      <c r="C17" s="19">
        <v>0</v>
      </c>
      <c r="D17" s="59">
        <v>332222230</v>
      </c>
      <c r="E17" s="60">
        <v>534261707</v>
      </c>
      <c r="F17" s="60">
        <v>10442351</v>
      </c>
      <c r="G17" s="60">
        <v>8040939</v>
      </c>
      <c r="H17" s="60">
        <v>34915739</v>
      </c>
      <c r="I17" s="60">
        <v>53399029</v>
      </c>
      <c r="J17" s="60">
        <v>15705622</v>
      </c>
      <c r="K17" s="60">
        <v>18302383</v>
      </c>
      <c r="L17" s="60">
        <v>127472405</v>
      </c>
      <c r="M17" s="60">
        <v>161480410</v>
      </c>
      <c r="N17" s="60">
        <v>24576035</v>
      </c>
      <c r="O17" s="60">
        <v>15049440</v>
      </c>
      <c r="P17" s="60">
        <v>42059344</v>
      </c>
      <c r="Q17" s="60">
        <v>81684819</v>
      </c>
      <c r="R17" s="60">
        <v>46037563</v>
      </c>
      <c r="S17" s="60">
        <v>32645917</v>
      </c>
      <c r="T17" s="60">
        <v>42784741</v>
      </c>
      <c r="U17" s="60">
        <v>121468221</v>
      </c>
      <c r="V17" s="60">
        <v>418032479</v>
      </c>
      <c r="W17" s="60">
        <v>332222278</v>
      </c>
      <c r="X17" s="60">
        <v>85810201</v>
      </c>
      <c r="Y17" s="61">
        <v>25.83</v>
      </c>
      <c r="Z17" s="62">
        <v>534261707</v>
      </c>
    </row>
    <row r="18" spans="1:26" ht="13.5">
      <c r="A18" s="70" t="s">
        <v>44</v>
      </c>
      <c r="B18" s="71">
        <f>SUM(B11:B17)</f>
        <v>1408824947</v>
      </c>
      <c r="C18" s="71">
        <f>SUM(C11:C17)</f>
        <v>0</v>
      </c>
      <c r="D18" s="72">
        <f aca="true" t="shared" si="1" ref="D18:Z18">SUM(D11:D17)</f>
        <v>1152383856</v>
      </c>
      <c r="E18" s="73">
        <f t="shared" si="1"/>
        <v>1295288931</v>
      </c>
      <c r="F18" s="73">
        <f t="shared" si="1"/>
        <v>77444727</v>
      </c>
      <c r="G18" s="73">
        <f t="shared" si="1"/>
        <v>73805915</v>
      </c>
      <c r="H18" s="73">
        <f t="shared" si="1"/>
        <v>135226801</v>
      </c>
      <c r="I18" s="73">
        <f t="shared" si="1"/>
        <v>286477443</v>
      </c>
      <c r="J18" s="73">
        <f t="shared" si="1"/>
        <v>84255090</v>
      </c>
      <c r="K18" s="73">
        <f t="shared" si="1"/>
        <v>68736376</v>
      </c>
      <c r="L18" s="73">
        <f t="shared" si="1"/>
        <v>196511096</v>
      </c>
      <c r="M18" s="73">
        <f t="shared" si="1"/>
        <v>349502562</v>
      </c>
      <c r="N18" s="73">
        <f t="shared" si="1"/>
        <v>89461579</v>
      </c>
      <c r="O18" s="73">
        <f t="shared" si="1"/>
        <v>74105140</v>
      </c>
      <c r="P18" s="73">
        <f t="shared" si="1"/>
        <v>111024267</v>
      </c>
      <c r="Q18" s="73">
        <f t="shared" si="1"/>
        <v>274590986</v>
      </c>
      <c r="R18" s="73">
        <f t="shared" si="1"/>
        <v>106282139</v>
      </c>
      <c r="S18" s="73">
        <f t="shared" si="1"/>
        <v>90793406</v>
      </c>
      <c r="T18" s="73">
        <f t="shared" si="1"/>
        <v>111727851</v>
      </c>
      <c r="U18" s="73">
        <f t="shared" si="1"/>
        <v>308803396</v>
      </c>
      <c r="V18" s="73">
        <f t="shared" si="1"/>
        <v>1219374387</v>
      </c>
      <c r="W18" s="73">
        <f t="shared" si="1"/>
        <v>1152384283</v>
      </c>
      <c r="X18" s="73">
        <f t="shared" si="1"/>
        <v>66990104</v>
      </c>
      <c r="Y18" s="67">
        <f>+IF(W18&lt;&gt;0,(X18/W18)*100,0)</f>
        <v>5.813174041701157</v>
      </c>
      <c r="Z18" s="74">
        <f t="shared" si="1"/>
        <v>1295288931</v>
      </c>
    </row>
    <row r="19" spans="1:26" ht="13.5">
      <c r="A19" s="70" t="s">
        <v>45</v>
      </c>
      <c r="B19" s="75">
        <f>+B10-B18</f>
        <v>-324471392</v>
      </c>
      <c r="C19" s="75">
        <f>+C10-C18</f>
        <v>0</v>
      </c>
      <c r="D19" s="76">
        <f aca="true" t="shared" si="2" ref="D19:Z19">+D10-D18</f>
        <v>-76319146</v>
      </c>
      <c r="E19" s="77">
        <f t="shared" si="2"/>
        <v>-116575178</v>
      </c>
      <c r="F19" s="77">
        <f t="shared" si="2"/>
        <v>62516043</v>
      </c>
      <c r="G19" s="77">
        <f t="shared" si="2"/>
        <v>-292004</v>
      </c>
      <c r="H19" s="77">
        <f t="shared" si="2"/>
        <v>-35959979</v>
      </c>
      <c r="I19" s="77">
        <f t="shared" si="2"/>
        <v>26264060</v>
      </c>
      <c r="J19" s="77">
        <f t="shared" si="2"/>
        <v>-4906319</v>
      </c>
      <c r="K19" s="77">
        <f t="shared" si="2"/>
        <v>70148273</v>
      </c>
      <c r="L19" s="77">
        <f t="shared" si="2"/>
        <v>-117355417</v>
      </c>
      <c r="M19" s="77">
        <f t="shared" si="2"/>
        <v>-52113463</v>
      </c>
      <c r="N19" s="77">
        <f t="shared" si="2"/>
        <v>-17982162</v>
      </c>
      <c r="O19" s="77">
        <f t="shared" si="2"/>
        <v>5199023</v>
      </c>
      <c r="P19" s="77">
        <f t="shared" si="2"/>
        <v>1451951</v>
      </c>
      <c r="Q19" s="77">
        <f t="shared" si="2"/>
        <v>-11331188</v>
      </c>
      <c r="R19" s="77">
        <f t="shared" si="2"/>
        <v>-23499898</v>
      </c>
      <c r="S19" s="77">
        <f t="shared" si="2"/>
        <v>-15946657</v>
      </c>
      <c r="T19" s="77">
        <f t="shared" si="2"/>
        <v>-38472343</v>
      </c>
      <c r="U19" s="77">
        <f t="shared" si="2"/>
        <v>-77918898</v>
      </c>
      <c r="V19" s="77">
        <f t="shared" si="2"/>
        <v>-115099489</v>
      </c>
      <c r="W19" s="77">
        <f>IF(E10=E18,0,W10-W18)</f>
        <v>-76319806</v>
      </c>
      <c r="X19" s="77">
        <f t="shared" si="2"/>
        <v>-38779683</v>
      </c>
      <c r="Y19" s="78">
        <f>+IF(W19&lt;&gt;0,(X19/W19)*100,0)</f>
        <v>50.8120827770448</v>
      </c>
      <c r="Z19" s="79">
        <f t="shared" si="2"/>
        <v>-116575178</v>
      </c>
    </row>
    <row r="20" spans="1:26" ht="13.5">
      <c r="A20" s="58" t="s">
        <v>46</v>
      </c>
      <c r="B20" s="19">
        <v>164660699</v>
      </c>
      <c r="C20" s="19">
        <v>0</v>
      </c>
      <c r="D20" s="59">
        <v>76008000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76008000</v>
      </c>
      <c r="X20" s="60">
        <v>-76008000</v>
      </c>
      <c r="Y20" s="61">
        <v>-100</v>
      </c>
      <c r="Z20" s="62">
        <v>0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-159810693</v>
      </c>
      <c r="C22" s="86">
        <f>SUM(C19:C21)</f>
        <v>0</v>
      </c>
      <c r="D22" s="87">
        <f aca="true" t="shared" si="3" ref="D22:Z22">SUM(D19:D21)</f>
        <v>-311146</v>
      </c>
      <c r="E22" s="88">
        <f t="shared" si="3"/>
        <v>-116575178</v>
      </c>
      <c r="F22" s="88">
        <f t="shared" si="3"/>
        <v>62516043</v>
      </c>
      <c r="G22" s="88">
        <f t="shared" si="3"/>
        <v>-292004</v>
      </c>
      <c r="H22" s="88">
        <f t="shared" si="3"/>
        <v>-35959979</v>
      </c>
      <c r="I22" s="88">
        <f t="shared" si="3"/>
        <v>26264060</v>
      </c>
      <c r="J22" s="88">
        <f t="shared" si="3"/>
        <v>-4906319</v>
      </c>
      <c r="K22" s="88">
        <f t="shared" si="3"/>
        <v>70148273</v>
      </c>
      <c r="L22" s="88">
        <f t="shared" si="3"/>
        <v>-117355417</v>
      </c>
      <c r="M22" s="88">
        <f t="shared" si="3"/>
        <v>-52113463</v>
      </c>
      <c r="N22" s="88">
        <f t="shared" si="3"/>
        <v>-17982162</v>
      </c>
      <c r="O22" s="88">
        <f t="shared" si="3"/>
        <v>5199023</v>
      </c>
      <c r="P22" s="88">
        <f t="shared" si="3"/>
        <v>1451951</v>
      </c>
      <c r="Q22" s="88">
        <f t="shared" si="3"/>
        <v>-11331188</v>
      </c>
      <c r="R22" s="88">
        <f t="shared" si="3"/>
        <v>-23499898</v>
      </c>
      <c r="S22" s="88">
        <f t="shared" si="3"/>
        <v>-15946657</v>
      </c>
      <c r="T22" s="88">
        <f t="shared" si="3"/>
        <v>-38472343</v>
      </c>
      <c r="U22" s="88">
        <f t="shared" si="3"/>
        <v>-77918898</v>
      </c>
      <c r="V22" s="88">
        <f t="shared" si="3"/>
        <v>-115099489</v>
      </c>
      <c r="W22" s="88">
        <f t="shared" si="3"/>
        <v>-311806</v>
      </c>
      <c r="X22" s="88">
        <f t="shared" si="3"/>
        <v>-114787683</v>
      </c>
      <c r="Y22" s="89">
        <f>+IF(W22&lt;&gt;0,(X22/W22)*100,0)</f>
        <v>36813.81467964055</v>
      </c>
      <c r="Z22" s="90">
        <f t="shared" si="3"/>
        <v>-116575178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-159810693</v>
      </c>
      <c r="C24" s="75">
        <f>SUM(C22:C23)</f>
        <v>0</v>
      </c>
      <c r="D24" s="76">
        <f aca="true" t="shared" si="4" ref="D24:Z24">SUM(D22:D23)</f>
        <v>-311146</v>
      </c>
      <c r="E24" s="77">
        <f t="shared" si="4"/>
        <v>-116575178</v>
      </c>
      <c r="F24" s="77">
        <f t="shared" si="4"/>
        <v>62516043</v>
      </c>
      <c r="G24" s="77">
        <f t="shared" si="4"/>
        <v>-292004</v>
      </c>
      <c r="H24" s="77">
        <f t="shared" si="4"/>
        <v>-35959979</v>
      </c>
      <c r="I24" s="77">
        <f t="shared" si="4"/>
        <v>26264060</v>
      </c>
      <c r="J24" s="77">
        <f t="shared" si="4"/>
        <v>-4906319</v>
      </c>
      <c r="K24" s="77">
        <f t="shared" si="4"/>
        <v>70148273</v>
      </c>
      <c r="L24" s="77">
        <f t="shared" si="4"/>
        <v>-117355417</v>
      </c>
      <c r="M24" s="77">
        <f t="shared" si="4"/>
        <v>-52113463</v>
      </c>
      <c r="N24" s="77">
        <f t="shared" si="4"/>
        <v>-17982162</v>
      </c>
      <c r="O24" s="77">
        <f t="shared" si="4"/>
        <v>5199023</v>
      </c>
      <c r="P24" s="77">
        <f t="shared" si="4"/>
        <v>1451951</v>
      </c>
      <c r="Q24" s="77">
        <f t="shared" si="4"/>
        <v>-11331188</v>
      </c>
      <c r="R24" s="77">
        <f t="shared" si="4"/>
        <v>-23499898</v>
      </c>
      <c r="S24" s="77">
        <f t="shared" si="4"/>
        <v>-15946657</v>
      </c>
      <c r="T24" s="77">
        <f t="shared" si="4"/>
        <v>-38472343</v>
      </c>
      <c r="U24" s="77">
        <f t="shared" si="4"/>
        <v>-77918898</v>
      </c>
      <c r="V24" s="77">
        <f t="shared" si="4"/>
        <v>-115099489</v>
      </c>
      <c r="W24" s="77">
        <f t="shared" si="4"/>
        <v>-311806</v>
      </c>
      <c r="X24" s="77">
        <f t="shared" si="4"/>
        <v>-114787683</v>
      </c>
      <c r="Y24" s="78">
        <f>+IF(W24&lt;&gt;0,(X24/W24)*100,0)</f>
        <v>36813.81467964055</v>
      </c>
      <c r="Z24" s="79">
        <f t="shared" si="4"/>
        <v>-116575178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200042293</v>
      </c>
      <c r="C27" s="22">
        <v>0</v>
      </c>
      <c r="D27" s="99">
        <v>76008000</v>
      </c>
      <c r="E27" s="100">
        <v>212947767</v>
      </c>
      <c r="F27" s="100">
        <v>0</v>
      </c>
      <c r="G27" s="100">
        <v>0</v>
      </c>
      <c r="H27" s="100">
        <v>2904298</v>
      </c>
      <c r="I27" s="100">
        <v>2904298</v>
      </c>
      <c r="J27" s="100">
        <v>5411299</v>
      </c>
      <c r="K27" s="100">
        <v>19286527</v>
      </c>
      <c r="L27" s="100">
        <v>7330736</v>
      </c>
      <c r="M27" s="100">
        <v>32028562</v>
      </c>
      <c r="N27" s="100">
        <v>14041254</v>
      </c>
      <c r="O27" s="100">
        <v>11411994</v>
      </c>
      <c r="P27" s="100">
        <v>15561205</v>
      </c>
      <c r="Q27" s="100">
        <v>41014453</v>
      </c>
      <c r="R27" s="100">
        <v>11396758</v>
      </c>
      <c r="S27" s="100">
        <v>11396758</v>
      </c>
      <c r="T27" s="100">
        <v>57160868</v>
      </c>
      <c r="U27" s="100">
        <v>79954384</v>
      </c>
      <c r="V27" s="100">
        <v>155901697</v>
      </c>
      <c r="W27" s="100">
        <v>212947767</v>
      </c>
      <c r="X27" s="100">
        <v>-57046070</v>
      </c>
      <c r="Y27" s="101">
        <v>-26.79</v>
      </c>
      <c r="Z27" s="102">
        <v>212947767</v>
      </c>
    </row>
    <row r="28" spans="1:26" ht="13.5">
      <c r="A28" s="103" t="s">
        <v>46</v>
      </c>
      <c r="B28" s="19">
        <v>164495589</v>
      </c>
      <c r="C28" s="19">
        <v>0</v>
      </c>
      <c r="D28" s="59">
        <v>76008000</v>
      </c>
      <c r="E28" s="60">
        <v>184647767</v>
      </c>
      <c r="F28" s="60">
        <v>0</v>
      </c>
      <c r="G28" s="60">
        <v>0</v>
      </c>
      <c r="H28" s="60">
        <v>2904298</v>
      </c>
      <c r="I28" s="60">
        <v>2904298</v>
      </c>
      <c r="J28" s="60">
        <v>5411299</v>
      </c>
      <c r="K28" s="60">
        <v>19286527</v>
      </c>
      <c r="L28" s="60">
        <v>7330736</v>
      </c>
      <c r="M28" s="60">
        <v>32028562</v>
      </c>
      <c r="N28" s="60">
        <v>14041254</v>
      </c>
      <c r="O28" s="60">
        <v>11411994</v>
      </c>
      <c r="P28" s="60">
        <v>13585819</v>
      </c>
      <c r="Q28" s="60">
        <v>39039067</v>
      </c>
      <c r="R28" s="60">
        <v>11396758</v>
      </c>
      <c r="S28" s="60">
        <v>11396758</v>
      </c>
      <c r="T28" s="60">
        <v>48158372</v>
      </c>
      <c r="U28" s="60">
        <v>70951888</v>
      </c>
      <c r="V28" s="60">
        <v>144923815</v>
      </c>
      <c r="W28" s="60">
        <v>184647767</v>
      </c>
      <c r="X28" s="60">
        <v>-39723952</v>
      </c>
      <c r="Y28" s="61">
        <v>-21.51</v>
      </c>
      <c r="Z28" s="62">
        <v>184647767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23388749</v>
      </c>
      <c r="C30" s="19">
        <v>0</v>
      </c>
      <c r="D30" s="59">
        <v>0</v>
      </c>
      <c r="E30" s="60">
        <v>28300000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1556579</v>
      </c>
      <c r="Q30" s="60">
        <v>1556579</v>
      </c>
      <c r="R30" s="60">
        <v>0</v>
      </c>
      <c r="S30" s="60">
        <v>0</v>
      </c>
      <c r="T30" s="60">
        <v>9002496</v>
      </c>
      <c r="U30" s="60">
        <v>9002496</v>
      </c>
      <c r="V30" s="60">
        <v>10559075</v>
      </c>
      <c r="W30" s="60">
        <v>28300000</v>
      </c>
      <c r="X30" s="60">
        <v>-17740925</v>
      </c>
      <c r="Y30" s="61">
        <v>-62.69</v>
      </c>
      <c r="Z30" s="62">
        <v>28300000</v>
      </c>
    </row>
    <row r="31" spans="1:26" ht="13.5">
      <c r="A31" s="58" t="s">
        <v>53</v>
      </c>
      <c r="B31" s="19">
        <v>12157955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418807</v>
      </c>
      <c r="Q31" s="60">
        <v>418807</v>
      </c>
      <c r="R31" s="60">
        <v>0</v>
      </c>
      <c r="S31" s="60">
        <v>0</v>
      </c>
      <c r="T31" s="60">
        <v>0</v>
      </c>
      <c r="U31" s="60">
        <v>0</v>
      </c>
      <c r="V31" s="60">
        <v>418807</v>
      </c>
      <c r="W31" s="60"/>
      <c r="X31" s="60">
        <v>418807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200042293</v>
      </c>
      <c r="C32" s="22">
        <f>SUM(C28:C31)</f>
        <v>0</v>
      </c>
      <c r="D32" s="99">
        <f aca="true" t="shared" si="5" ref="D32:Z32">SUM(D28:D31)</f>
        <v>76008000</v>
      </c>
      <c r="E32" s="100">
        <f t="shared" si="5"/>
        <v>212947767</v>
      </c>
      <c r="F32" s="100">
        <f t="shared" si="5"/>
        <v>0</v>
      </c>
      <c r="G32" s="100">
        <f t="shared" si="5"/>
        <v>0</v>
      </c>
      <c r="H32" s="100">
        <f t="shared" si="5"/>
        <v>2904298</v>
      </c>
      <c r="I32" s="100">
        <f t="shared" si="5"/>
        <v>2904298</v>
      </c>
      <c r="J32" s="100">
        <f t="shared" si="5"/>
        <v>5411299</v>
      </c>
      <c r="K32" s="100">
        <f t="shared" si="5"/>
        <v>19286527</v>
      </c>
      <c r="L32" s="100">
        <f t="shared" si="5"/>
        <v>7330736</v>
      </c>
      <c r="M32" s="100">
        <f t="shared" si="5"/>
        <v>32028562</v>
      </c>
      <c r="N32" s="100">
        <f t="shared" si="5"/>
        <v>14041254</v>
      </c>
      <c r="O32" s="100">
        <f t="shared" si="5"/>
        <v>11411994</v>
      </c>
      <c r="P32" s="100">
        <f t="shared" si="5"/>
        <v>15561205</v>
      </c>
      <c r="Q32" s="100">
        <f t="shared" si="5"/>
        <v>41014453</v>
      </c>
      <c r="R32" s="100">
        <f t="shared" si="5"/>
        <v>11396758</v>
      </c>
      <c r="S32" s="100">
        <f t="shared" si="5"/>
        <v>11396758</v>
      </c>
      <c r="T32" s="100">
        <f t="shared" si="5"/>
        <v>57160868</v>
      </c>
      <c r="U32" s="100">
        <f t="shared" si="5"/>
        <v>79954384</v>
      </c>
      <c r="V32" s="100">
        <f t="shared" si="5"/>
        <v>155901697</v>
      </c>
      <c r="W32" s="100">
        <f t="shared" si="5"/>
        <v>212947767</v>
      </c>
      <c r="X32" s="100">
        <f t="shared" si="5"/>
        <v>-57046070</v>
      </c>
      <c r="Y32" s="101">
        <f>+IF(W32&lt;&gt;0,(X32/W32)*100,0)</f>
        <v>-26.788761771801063</v>
      </c>
      <c r="Z32" s="102">
        <f t="shared" si="5"/>
        <v>212947767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355701273</v>
      </c>
      <c r="C35" s="19">
        <v>0</v>
      </c>
      <c r="D35" s="59">
        <v>412644000</v>
      </c>
      <c r="E35" s="60">
        <v>170843774</v>
      </c>
      <c r="F35" s="60">
        <v>355793445</v>
      </c>
      <c r="G35" s="60">
        <v>319685117</v>
      </c>
      <c r="H35" s="60">
        <v>350261877</v>
      </c>
      <c r="I35" s="60">
        <v>350261877</v>
      </c>
      <c r="J35" s="60">
        <v>377099167</v>
      </c>
      <c r="K35" s="60">
        <v>480947785</v>
      </c>
      <c r="L35" s="60">
        <v>436758326</v>
      </c>
      <c r="M35" s="60">
        <v>436758326</v>
      </c>
      <c r="N35" s="60">
        <v>283174762</v>
      </c>
      <c r="O35" s="60">
        <v>306782040</v>
      </c>
      <c r="P35" s="60">
        <v>359416867</v>
      </c>
      <c r="Q35" s="60">
        <v>359416867</v>
      </c>
      <c r="R35" s="60">
        <v>342209959</v>
      </c>
      <c r="S35" s="60">
        <v>357995629</v>
      </c>
      <c r="T35" s="60">
        <v>332125216</v>
      </c>
      <c r="U35" s="60">
        <v>332125216</v>
      </c>
      <c r="V35" s="60">
        <v>332125216</v>
      </c>
      <c r="W35" s="60">
        <v>170843774</v>
      </c>
      <c r="X35" s="60">
        <v>161281442</v>
      </c>
      <c r="Y35" s="61">
        <v>94.4</v>
      </c>
      <c r="Z35" s="62">
        <v>170843774</v>
      </c>
    </row>
    <row r="36" spans="1:26" ht="13.5">
      <c r="A36" s="58" t="s">
        <v>57</v>
      </c>
      <c r="B36" s="19">
        <v>2996925982</v>
      </c>
      <c r="C36" s="19">
        <v>0</v>
      </c>
      <c r="D36" s="59">
        <v>3006744000</v>
      </c>
      <c r="E36" s="60">
        <v>3134855802</v>
      </c>
      <c r="F36" s="60">
        <v>3096091407</v>
      </c>
      <c r="G36" s="60">
        <v>3043922703</v>
      </c>
      <c r="H36" s="60">
        <v>3016879582</v>
      </c>
      <c r="I36" s="60">
        <v>3016879582</v>
      </c>
      <c r="J36" s="60">
        <v>3012689979</v>
      </c>
      <c r="K36" s="60">
        <v>3057470503</v>
      </c>
      <c r="L36" s="60">
        <v>3157553267</v>
      </c>
      <c r="M36" s="60">
        <v>3157553267</v>
      </c>
      <c r="N36" s="60">
        <v>3101750687</v>
      </c>
      <c r="O36" s="60">
        <v>3101745837</v>
      </c>
      <c r="P36" s="60">
        <v>3134895808</v>
      </c>
      <c r="Q36" s="60">
        <v>3134895808</v>
      </c>
      <c r="R36" s="60">
        <v>3146812981</v>
      </c>
      <c r="S36" s="60">
        <v>3140486040</v>
      </c>
      <c r="T36" s="60">
        <v>3148000016</v>
      </c>
      <c r="U36" s="60">
        <v>3148000016</v>
      </c>
      <c r="V36" s="60">
        <v>3148000016</v>
      </c>
      <c r="W36" s="60">
        <v>3134855802</v>
      </c>
      <c r="X36" s="60">
        <v>13144214</v>
      </c>
      <c r="Y36" s="61">
        <v>0.42</v>
      </c>
      <c r="Z36" s="62">
        <v>3134855802</v>
      </c>
    </row>
    <row r="37" spans="1:26" ht="13.5">
      <c r="A37" s="58" t="s">
        <v>58</v>
      </c>
      <c r="B37" s="19">
        <v>400709587</v>
      </c>
      <c r="C37" s="19">
        <v>0</v>
      </c>
      <c r="D37" s="59">
        <v>297959000</v>
      </c>
      <c r="E37" s="60">
        <v>263462934</v>
      </c>
      <c r="F37" s="60">
        <v>297900691</v>
      </c>
      <c r="G37" s="60">
        <v>352882692</v>
      </c>
      <c r="H37" s="60">
        <v>358229789</v>
      </c>
      <c r="I37" s="60">
        <v>358229789</v>
      </c>
      <c r="J37" s="60">
        <v>365136383</v>
      </c>
      <c r="K37" s="60">
        <v>344302885</v>
      </c>
      <c r="L37" s="60">
        <v>419881949</v>
      </c>
      <c r="M37" s="60">
        <v>419881949</v>
      </c>
      <c r="N37" s="60">
        <v>384960076</v>
      </c>
      <c r="O37" s="60">
        <v>394041342</v>
      </c>
      <c r="P37" s="60">
        <v>414665823</v>
      </c>
      <c r="Q37" s="60">
        <v>414665823</v>
      </c>
      <c r="R37" s="60">
        <v>413839786</v>
      </c>
      <c r="S37" s="60">
        <v>412532103</v>
      </c>
      <c r="T37" s="60">
        <v>405096364</v>
      </c>
      <c r="U37" s="60">
        <v>405096364</v>
      </c>
      <c r="V37" s="60">
        <v>405096364</v>
      </c>
      <c r="W37" s="60">
        <v>263462934</v>
      </c>
      <c r="X37" s="60">
        <v>141633430</v>
      </c>
      <c r="Y37" s="61">
        <v>53.76</v>
      </c>
      <c r="Z37" s="62">
        <v>263462934</v>
      </c>
    </row>
    <row r="38" spans="1:26" ht="13.5">
      <c r="A38" s="58" t="s">
        <v>59</v>
      </c>
      <c r="B38" s="19">
        <v>250647144</v>
      </c>
      <c r="C38" s="19">
        <v>0</v>
      </c>
      <c r="D38" s="59">
        <v>260843000</v>
      </c>
      <c r="E38" s="60">
        <v>298226081</v>
      </c>
      <c r="F38" s="60">
        <v>210930780</v>
      </c>
      <c r="G38" s="60">
        <v>210307540</v>
      </c>
      <c r="H38" s="60">
        <v>207893339</v>
      </c>
      <c r="I38" s="60">
        <v>207893339</v>
      </c>
      <c r="J38" s="60">
        <v>206739004</v>
      </c>
      <c r="K38" s="60">
        <v>206098146</v>
      </c>
      <c r="L38" s="60">
        <v>203514097</v>
      </c>
      <c r="M38" s="60">
        <v>203514097</v>
      </c>
      <c r="N38" s="60">
        <v>202858829</v>
      </c>
      <c r="O38" s="60">
        <v>202199868</v>
      </c>
      <c r="P38" s="60">
        <v>229215240</v>
      </c>
      <c r="Q38" s="60">
        <v>229215240</v>
      </c>
      <c r="R38" s="60">
        <v>228550140</v>
      </c>
      <c r="S38" s="60">
        <v>227872986</v>
      </c>
      <c r="T38" s="60">
        <v>226212905</v>
      </c>
      <c r="U38" s="60">
        <v>226212905</v>
      </c>
      <c r="V38" s="60">
        <v>226212905</v>
      </c>
      <c r="W38" s="60">
        <v>298226081</v>
      </c>
      <c r="X38" s="60">
        <v>-72013176</v>
      </c>
      <c r="Y38" s="61">
        <v>-24.15</v>
      </c>
      <c r="Z38" s="62">
        <v>298226081</v>
      </c>
    </row>
    <row r="39" spans="1:26" ht="13.5">
      <c r="A39" s="58" t="s">
        <v>60</v>
      </c>
      <c r="B39" s="19">
        <v>2701270524</v>
      </c>
      <c r="C39" s="19">
        <v>0</v>
      </c>
      <c r="D39" s="59">
        <v>2860586000</v>
      </c>
      <c r="E39" s="60">
        <v>2744010561</v>
      </c>
      <c r="F39" s="60">
        <v>2943053381</v>
      </c>
      <c r="G39" s="60">
        <v>2800417588</v>
      </c>
      <c r="H39" s="60">
        <v>2801018331</v>
      </c>
      <c r="I39" s="60">
        <v>2801018331</v>
      </c>
      <c r="J39" s="60">
        <v>2817913759</v>
      </c>
      <c r="K39" s="60">
        <v>2988017257</v>
      </c>
      <c r="L39" s="60">
        <v>2970915547</v>
      </c>
      <c r="M39" s="60">
        <v>2970915547</v>
      </c>
      <c r="N39" s="60">
        <v>2797106545</v>
      </c>
      <c r="O39" s="60">
        <v>2812286668</v>
      </c>
      <c r="P39" s="60">
        <v>2850431613</v>
      </c>
      <c r="Q39" s="60">
        <v>2850431613</v>
      </c>
      <c r="R39" s="60">
        <v>2846633014</v>
      </c>
      <c r="S39" s="60">
        <v>2858076580</v>
      </c>
      <c r="T39" s="60">
        <v>2848815965</v>
      </c>
      <c r="U39" s="60">
        <v>2848815965</v>
      </c>
      <c r="V39" s="60">
        <v>2848815965</v>
      </c>
      <c r="W39" s="60">
        <v>2744010561</v>
      </c>
      <c r="X39" s="60">
        <v>104805404</v>
      </c>
      <c r="Y39" s="61">
        <v>3.82</v>
      </c>
      <c r="Z39" s="62">
        <v>2744010561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71033053</v>
      </c>
      <c r="C42" s="19">
        <v>0</v>
      </c>
      <c r="D42" s="59">
        <v>107854084</v>
      </c>
      <c r="E42" s="60">
        <v>-4135126</v>
      </c>
      <c r="F42" s="60">
        <v>66608991</v>
      </c>
      <c r="G42" s="60">
        <v>-27929312</v>
      </c>
      <c r="H42" s="60">
        <v>-26232794</v>
      </c>
      <c r="I42" s="60">
        <v>12446885</v>
      </c>
      <c r="J42" s="60">
        <v>-85519780</v>
      </c>
      <c r="K42" s="60">
        <v>89762384</v>
      </c>
      <c r="L42" s="60">
        <v>45478137</v>
      </c>
      <c r="M42" s="60">
        <v>49720741</v>
      </c>
      <c r="N42" s="60">
        <v>-12931542</v>
      </c>
      <c r="O42" s="60">
        <v>262710</v>
      </c>
      <c r="P42" s="60">
        <v>40795595</v>
      </c>
      <c r="Q42" s="60">
        <v>28126763</v>
      </c>
      <c r="R42" s="60">
        <v>-18887232</v>
      </c>
      <c r="S42" s="60">
        <v>-4975839</v>
      </c>
      <c r="T42" s="60">
        <v>-24961623</v>
      </c>
      <c r="U42" s="60">
        <v>-48824694</v>
      </c>
      <c r="V42" s="60">
        <v>41469695</v>
      </c>
      <c r="W42" s="60">
        <v>-4135126</v>
      </c>
      <c r="X42" s="60">
        <v>45604821</v>
      </c>
      <c r="Y42" s="61">
        <v>-1102.86</v>
      </c>
      <c r="Z42" s="62">
        <v>-4135126</v>
      </c>
    </row>
    <row r="43" spans="1:26" ht="13.5">
      <c r="A43" s="58" t="s">
        <v>63</v>
      </c>
      <c r="B43" s="19">
        <v>-200040771</v>
      </c>
      <c r="C43" s="19">
        <v>0</v>
      </c>
      <c r="D43" s="59">
        <v>-76008000</v>
      </c>
      <c r="E43" s="60">
        <v>-216213268</v>
      </c>
      <c r="F43" s="60">
        <v>0</v>
      </c>
      <c r="G43" s="60">
        <v>0</v>
      </c>
      <c r="H43" s="60">
        <v>-2904298</v>
      </c>
      <c r="I43" s="60">
        <v>-2904298</v>
      </c>
      <c r="J43" s="60">
        <v>-4221340</v>
      </c>
      <c r="K43" s="60">
        <v>-15492304</v>
      </c>
      <c r="L43" s="60">
        <v>-7041412</v>
      </c>
      <c r="M43" s="60">
        <v>-26755056</v>
      </c>
      <c r="N43" s="60">
        <v>-13110419</v>
      </c>
      <c r="O43" s="60">
        <v>-11411994</v>
      </c>
      <c r="P43" s="60">
        <v>-16456543</v>
      </c>
      <c r="Q43" s="60">
        <v>-40978956</v>
      </c>
      <c r="R43" s="60">
        <v>-10129273</v>
      </c>
      <c r="S43" s="60">
        <v>-11223539</v>
      </c>
      <c r="T43" s="60">
        <v>-32338980</v>
      </c>
      <c r="U43" s="60">
        <v>-53691792</v>
      </c>
      <c r="V43" s="60">
        <v>-124330102</v>
      </c>
      <c r="W43" s="60">
        <v>-216213268</v>
      </c>
      <c r="X43" s="60">
        <v>91883166</v>
      </c>
      <c r="Y43" s="61">
        <v>-42.5</v>
      </c>
      <c r="Z43" s="62">
        <v>-216213268</v>
      </c>
    </row>
    <row r="44" spans="1:26" ht="13.5">
      <c r="A44" s="58" t="s">
        <v>64</v>
      </c>
      <c r="B44" s="19">
        <v>11009887</v>
      </c>
      <c r="C44" s="19">
        <v>0</v>
      </c>
      <c r="D44" s="59">
        <v>-11801000</v>
      </c>
      <c r="E44" s="60">
        <v>16501499</v>
      </c>
      <c r="F44" s="60">
        <v>-599738</v>
      </c>
      <c r="G44" s="60">
        <v>-607491</v>
      </c>
      <c r="H44" s="60">
        <v>-1993071</v>
      </c>
      <c r="I44" s="60">
        <v>-3200300</v>
      </c>
      <c r="J44" s="60">
        <v>-619961</v>
      </c>
      <c r="K44" s="60">
        <v>-630332</v>
      </c>
      <c r="L44" s="60">
        <v>-2540572</v>
      </c>
      <c r="M44" s="60">
        <v>-3790865</v>
      </c>
      <c r="N44" s="60">
        <v>-638018</v>
      </c>
      <c r="O44" s="60">
        <v>-642411</v>
      </c>
      <c r="P44" s="60">
        <v>-3047732</v>
      </c>
      <c r="Q44" s="60">
        <v>-4328161</v>
      </c>
      <c r="R44" s="60">
        <v>-647450</v>
      </c>
      <c r="S44" s="60">
        <v>-660604</v>
      </c>
      <c r="T44" s="60">
        <v>-670700</v>
      </c>
      <c r="U44" s="60">
        <v>-1978754</v>
      </c>
      <c r="V44" s="60">
        <v>-13298080</v>
      </c>
      <c r="W44" s="60">
        <v>16501499</v>
      </c>
      <c r="X44" s="60">
        <v>-29799579</v>
      </c>
      <c r="Y44" s="61">
        <v>-180.59</v>
      </c>
      <c r="Z44" s="62">
        <v>16501499</v>
      </c>
    </row>
    <row r="45" spans="1:26" ht="13.5">
      <c r="A45" s="70" t="s">
        <v>65</v>
      </c>
      <c r="B45" s="22">
        <v>85947952</v>
      </c>
      <c r="C45" s="22">
        <v>0</v>
      </c>
      <c r="D45" s="99">
        <v>128551084</v>
      </c>
      <c r="E45" s="100">
        <v>-117898940</v>
      </c>
      <c r="F45" s="100">
        <v>151558047</v>
      </c>
      <c r="G45" s="100">
        <v>123021244</v>
      </c>
      <c r="H45" s="100">
        <v>91891081</v>
      </c>
      <c r="I45" s="100">
        <v>91891081</v>
      </c>
      <c r="J45" s="100">
        <v>1530000</v>
      </c>
      <c r="K45" s="100">
        <v>75169748</v>
      </c>
      <c r="L45" s="100">
        <v>111065901</v>
      </c>
      <c r="M45" s="100">
        <v>111065901</v>
      </c>
      <c r="N45" s="100">
        <v>84385922</v>
      </c>
      <c r="O45" s="100">
        <v>72594227</v>
      </c>
      <c r="P45" s="100">
        <v>93885547</v>
      </c>
      <c r="Q45" s="100">
        <v>84385922</v>
      </c>
      <c r="R45" s="100">
        <v>64221592</v>
      </c>
      <c r="S45" s="100">
        <v>47361610</v>
      </c>
      <c r="T45" s="100">
        <v>-10609693</v>
      </c>
      <c r="U45" s="100">
        <v>-10609693</v>
      </c>
      <c r="V45" s="100">
        <v>-10609693</v>
      </c>
      <c r="W45" s="100">
        <v>-117898940</v>
      </c>
      <c r="X45" s="100">
        <v>107289247</v>
      </c>
      <c r="Y45" s="101">
        <v>-91</v>
      </c>
      <c r="Z45" s="102">
        <v>-117898940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78962025</v>
      </c>
      <c r="C49" s="52">
        <v>0</v>
      </c>
      <c r="D49" s="129">
        <v>73336703</v>
      </c>
      <c r="E49" s="54">
        <v>62959534</v>
      </c>
      <c r="F49" s="54">
        <v>0</v>
      </c>
      <c r="G49" s="54">
        <v>0</v>
      </c>
      <c r="H49" s="54">
        <v>0</v>
      </c>
      <c r="I49" s="54">
        <v>29745079</v>
      </c>
      <c r="J49" s="54">
        <v>0</v>
      </c>
      <c r="K49" s="54">
        <v>0</v>
      </c>
      <c r="L49" s="54">
        <v>0</v>
      </c>
      <c r="M49" s="54">
        <v>57384378</v>
      </c>
      <c r="N49" s="54">
        <v>0</v>
      </c>
      <c r="O49" s="54">
        <v>0</v>
      </c>
      <c r="P49" s="54">
        <v>0</v>
      </c>
      <c r="Q49" s="54">
        <v>30787339</v>
      </c>
      <c r="R49" s="54">
        <v>0</v>
      </c>
      <c r="S49" s="54">
        <v>0</v>
      </c>
      <c r="T49" s="54">
        <v>0</v>
      </c>
      <c r="U49" s="54">
        <v>64442263</v>
      </c>
      <c r="V49" s="54">
        <v>667117141</v>
      </c>
      <c r="W49" s="54">
        <v>1064734462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87810275</v>
      </c>
      <c r="C51" s="52">
        <v>0</v>
      </c>
      <c r="D51" s="129">
        <v>36315778</v>
      </c>
      <c r="E51" s="54">
        <v>29314469</v>
      </c>
      <c r="F51" s="54">
        <v>0</v>
      </c>
      <c r="G51" s="54">
        <v>0</v>
      </c>
      <c r="H51" s="54">
        <v>0</v>
      </c>
      <c r="I51" s="54">
        <v>512000</v>
      </c>
      <c r="J51" s="54">
        <v>0</v>
      </c>
      <c r="K51" s="54">
        <v>0</v>
      </c>
      <c r="L51" s="54">
        <v>0</v>
      </c>
      <c r="M51" s="54">
        <v>736919</v>
      </c>
      <c r="N51" s="54">
        <v>0</v>
      </c>
      <c r="O51" s="54">
        <v>0</v>
      </c>
      <c r="P51" s="54">
        <v>0</v>
      </c>
      <c r="Q51" s="54">
        <v>1453500</v>
      </c>
      <c r="R51" s="54">
        <v>0</v>
      </c>
      <c r="S51" s="54">
        <v>0</v>
      </c>
      <c r="T51" s="54">
        <v>0</v>
      </c>
      <c r="U51" s="54">
        <v>3000362</v>
      </c>
      <c r="V51" s="54">
        <v>0</v>
      </c>
      <c r="W51" s="54">
        <v>159143303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82.13460264814665</v>
      </c>
      <c r="C58" s="5">
        <f>IF(C67=0,0,+(C76/C67)*100)</f>
        <v>0</v>
      </c>
      <c r="D58" s="6">
        <f aca="true" t="shared" si="6" ref="D58:Z58">IF(D67=0,0,+(D76/D67)*100)</f>
        <v>88.18032836523616</v>
      </c>
      <c r="E58" s="7">
        <f t="shared" si="6"/>
        <v>65.18057176643948</v>
      </c>
      <c r="F58" s="7">
        <f t="shared" si="6"/>
        <v>66.7050837152969</v>
      </c>
      <c r="G58" s="7">
        <f t="shared" si="6"/>
        <v>59.541926164720785</v>
      </c>
      <c r="H58" s="7">
        <f t="shared" si="6"/>
        <v>57.41293118773913</v>
      </c>
      <c r="I58" s="7">
        <f t="shared" si="6"/>
        <v>60.89552299701545</v>
      </c>
      <c r="J58" s="7">
        <f t="shared" si="6"/>
        <v>76.43114761081608</v>
      </c>
      <c r="K58" s="7">
        <f t="shared" si="6"/>
        <v>63.49531237350089</v>
      </c>
      <c r="L58" s="7">
        <f t="shared" si="6"/>
        <v>66.38028294629228</v>
      </c>
      <c r="M58" s="7">
        <f t="shared" si="6"/>
        <v>68.62642838371556</v>
      </c>
      <c r="N58" s="7">
        <f t="shared" si="6"/>
        <v>77.43415384744488</v>
      </c>
      <c r="O58" s="7">
        <f t="shared" si="6"/>
        <v>76.5555045111177</v>
      </c>
      <c r="P58" s="7">
        <f t="shared" si="6"/>
        <v>86.86527134580928</v>
      </c>
      <c r="Q58" s="7">
        <f t="shared" si="6"/>
        <v>80.08883762492417</v>
      </c>
      <c r="R58" s="7">
        <f t="shared" si="6"/>
        <v>66.30503520232638</v>
      </c>
      <c r="S58" s="7">
        <f t="shared" si="6"/>
        <v>75.52515401960295</v>
      </c>
      <c r="T58" s="7">
        <f t="shared" si="6"/>
        <v>80.00143253304809</v>
      </c>
      <c r="U58" s="7">
        <f t="shared" si="6"/>
        <v>73.76625269754032</v>
      </c>
      <c r="V58" s="7">
        <f t="shared" si="6"/>
        <v>70.6528091083029</v>
      </c>
      <c r="W58" s="7">
        <f t="shared" si="6"/>
        <v>70.22677343613094</v>
      </c>
      <c r="X58" s="7">
        <f t="shared" si="6"/>
        <v>0</v>
      </c>
      <c r="Y58" s="7">
        <f t="shared" si="6"/>
        <v>0</v>
      </c>
      <c r="Z58" s="8">
        <f t="shared" si="6"/>
        <v>65.18057176643948</v>
      </c>
    </row>
    <row r="59" spans="1:26" ht="13.5">
      <c r="A59" s="37" t="s">
        <v>31</v>
      </c>
      <c r="B59" s="9">
        <f aca="true" t="shared" si="7" ref="B59:Z66">IF(B68=0,0,+(B77/B68)*100)</f>
        <v>103.71284855292238</v>
      </c>
      <c r="C59" s="9">
        <f t="shared" si="7"/>
        <v>0</v>
      </c>
      <c r="D59" s="2">
        <f t="shared" si="7"/>
        <v>87.49979600463203</v>
      </c>
      <c r="E59" s="10">
        <f t="shared" si="7"/>
        <v>49.19658875102937</v>
      </c>
      <c r="F59" s="10">
        <f t="shared" si="7"/>
        <v>81.1553754446061</v>
      </c>
      <c r="G59" s="10">
        <f t="shared" si="7"/>
        <v>43.23205627674212</v>
      </c>
      <c r="H59" s="10">
        <f t="shared" si="7"/>
        <v>32.77754285456147</v>
      </c>
      <c r="I59" s="10">
        <f t="shared" si="7"/>
        <v>46.577783215238</v>
      </c>
      <c r="J59" s="10">
        <f t="shared" si="7"/>
        <v>43.03136103865363</v>
      </c>
      <c r="K59" s="10">
        <f t="shared" si="7"/>
        <v>51.88132973436659</v>
      </c>
      <c r="L59" s="10">
        <f t="shared" si="7"/>
        <v>23.644164687894083</v>
      </c>
      <c r="M59" s="10">
        <f t="shared" si="7"/>
        <v>40.80929204963632</v>
      </c>
      <c r="N59" s="10">
        <f t="shared" si="7"/>
        <v>56.19431791900745</v>
      </c>
      <c r="O59" s="10">
        <f t="shared" si="7"/>
        <v>89.97329486766206</v>
      </c>
      <c r="P59" s="10">
        <f t="shared" si="7"/>
        <v>100.54712379319699</v>
      </c>
      <c r="Q59" s="10">
        <f t="shared" si="7"/>
        <v>81.99296334283433</v>
      </c>
      <c r="R59" s="10">
        <f t="shared" si="7"/>
        <v>30.29048710266616</v>
      </c>
      <c r="S59" s="10">
        <f t="shared" si="7"/>
        <v>38.044811813003015</v>
      </c>
      <c r="T59" s="10">
        <f t="shared" si="7"/>
        <v>54.41001139111739</v>
      </c>
      <c r="U59" s="10">
        <f t="shared" si="7"/>
        <v>40.95183678738206</v>
      </c>
      <c r="V59" s="10">
        <f t="shared" si="7"/>
        <v>52.16279781156855</v>
      </c>
      <c r="W59" s="10">
        <f t="shared" si="7"/>
        <v>69.02337330716902</v>
      </c>
      <c r="X59" s="10">
        <f t="shared" si="7"/>
        <v>0</v>
      </c>
      <c r="Y59" s="10">
        <f t="shared" si="7"/>
        <v>0</v>
      </c>
      <c r="Z59" s="11">
        <f t="shared" si="7"/>
        <v>49.19658875102937</v>
      </c>
    </row>
    <row r="60" spans="1:26" ht="13.5">
      <c r="A60" s="38" t="s">
        <v>32</v>
      </c>
      <c r="B60" s="12">
        <f t="shared" si="7"/>
        <v>76.88044209896711</v>
      </c>
      <c r="C60" s="12">
        <f t="shared" si="7"/>
        <v>0</v>
      </c>
      <c r="D60" s="3">
        <f t="shared" si="7"/>
        <v>87.51611332694047</v>
      </c>
      <c r="E60" s="13">
        <f t="shared" si="7"/>
        <v>67.76729397644232</v>
      </c>
      <c r="F60" s="13">
        <f t="shared" si="7"/>
        <v>60.27585224454801</v>
      </c>
      <c r="G60" s="13">
        <f t="shared" si="7"/>
        <v>61.4975372609733</v>
      </c>
      <c r="H60" s="13">
        <f t="shared" si="7"/>
        <v>66.75243447886706</v>
      </c>
      <c r="I60" s="13">
        <f t="shared" si="7"/>
        <v>62.89637769269938</v>
      </c>
      <c r="J60" s="13">
        <f t="shared" si="7"/>
        <v>85.66649774248472</v>
      </c>
      <c r="K60" s="13">
        <f t="shared" si="7"/>
        <v>65.46424157524046</v>
      </c>
      <c r="L60" s="13">
        <f t="shared" si="7"/>
        <v>76.20554741414743</v>
      </c>
      <c r="M60" s="13">
        <f t="shared" si="7"/>
        <v>75.77365431274237</v>
      </c>
      <c r="N60" s="13">
        <f t="shared" si="7"/>
        <v>83.54476007071008</v>
      </c>
      <c r="O60" s="13">
        <f t="shared" si="7"/>
        <v>69.96335971099718</v>
      </c>
      <c r="P60" s="13">
        <f t="shared" si="7"/>
        <v>79.98337005588718</v>
      </c>
      <c r="Q60" s="13">
        <f t="shared" si="7"/>
        <v>77.31410999566731</v>
      </c>
      <c r="R60" s="13">
        <f t="shared" si="7"/>
        <v>75.36462936784176</v>
      </c>
      <c r="S60" s="13">
        <f t="shared" si="7"/>
        <v>85.73255585964364</v>
      </c>
      <c r="T60" s="13">
        <f t="shared" si="7"/>
        <v>86.82612591744655</v>
      </c>
      <c r="U60" s="13">
        <f t="shared" si="7"/>
        <v>82.29932875113542</v>
      </c>
      <c r="V60" s="13">
        <f t="shared" si="7"/>
        <v>74.53850383763016</v>
      </c>
      <c r="W60" s="13">
        <f t="shared" si="7"/>
        <v>67.15805209476072</v>
      </c>
      <c r="X60" s="13">
        <f t="shared" si="7"/>
        <v>0</v>
      </c>
      <c r="Y60" s="13">
        <f t="shared" si="7"/>
        <v>0</v>
      </c>
      <c r="Z60" s="14">
        <f t="shared" si="7"/>
        <v>67.76729397644232</v>
      </c>
    </row>
    <row r="61" spans="1:26" ht="13.5">
      <c r="A61" s="39" t="s">
        <v>103</v>
      </c>
      <c r="B61" s="12">
        <f t="shared" si="7"/>
        <v>76.88044200022878</v>
      </c>
      <c r="C61" s="12">
        <f t="shared" si="7"/>
        <v>0</v>
      </c>
      <c r="D61" s="3">
        <f t="shared" si="7"/>
        <v>87.49988518787166</v>
      </c>
      <c r="E61" s="13">
        <f t="shared" si="7"/>
        <v>63.85280932646169</v>
      </c>
      <c r="F61" s="13">
        <f t="shared" si="7"/>
        <v>69.57710206428314</v>
      </c>
      <c r="G61" s="13">
        <f t="shared" si="7"/>
        <v>60.335172163701436</v>
      </c>
      <c r="H61" s="13">
        <f t="shared" si="7"/>
        <v>86.66760832248342</v>
      </c>
      <c r="I61" s="13">
        <f t="shared" si="7"/>
        <v>72.5857854683122</v>
      </c>
      <c r="J61" s="13">
        <f t="shared" si="7"/>
        <v>82.05634640471371</v>
      </c>
      <c r="K61" s="13">
        <f t="shared" si="7"/>
        <v>98.72555672184046</v>
      </c>
      <c r="L61" s="13">
        <f t="shared" si="7"/>
        <v>79.21903511253954</v>
      </c>
      <c r="M61" s="13">
        <f t="shared" si="7"/>
        <v>86.12136994252054</v>
      </c>
      <c r="N61" s="13">
        <f t="shared" si="7"/>
        <v>124.25399260074586</v>
      </c>
      <c r="O61" s="13">
        <f t="shared" si="7"/>
        <v>75.74332907614843</v>
      </c>
      <c r="P61" s="13">
        <f t="shared" si="7"/>
        <v>101.77742015221479</v>
      </c>
      <c r="Q61" s="13">
        <f t="shared" si="7"/>
        <v>97.5897410583012</v>
      </c>
      <c r="R61" s="13">
        <f t="shared" si="7"/>
        <v>88.04696072213008</v>
      </c>
      <c r="S61" s="13">
        <f t="shared" si="7"/>
        <v>115.37516284981115</v>
      </c>
      <c r="T61" s="13">
        <f t="shared" si="7"/>
        <v>104.35315430322592</v>
      </c>
      <c r="U61" s="13">
        <f t="shared" si="7"/>
        <v>101.88237574673944</v>
      </c>
      <c r="V61" s="13">
        <f t="shared" si="7"/>
        <v>89.22298654725763</v>
      </c>
      <c r="W61" s="13">
        <f t="shared" si="7"/>
        <v>67.52721141442571</v>
      </c>
      <c r="X61" s="13">
        <f t="shared" si="7"/>
        <v>0</v>
      </c>
      <c r="Y61" s="13">
        <f t="shared" si="7"/>
        <v>0</v>
      </c>
      <c r="Z61" s="14">
        <f t="shared" si="7"/>
        <v>63.85280932646169</v>
      </c>
    </row>
    <row r="62" spans="1:26" ht="13.5">
      <c r="A62" s="39" t="s">
        <v>104</v>
      </c>
      <c r="B62" s="12">
        <f t="shared" si="7"/>
        <v>76.88044204418631</v>
      </c>
      <c r="C62" s="12">
        <f t="shared" si="7"/>
        <v>0</v>
      </c>
      <c r="D62" s="3">
        <f t="shared" si="7"/>
        <v>87.49989210278112</v>
      </c>
      <c r="E62" s="13">
        <f t="shared" si="7"/>
        <v>71.32156509023152</v>
      </c>
      <c r="F62" s="13">
        <f t="shared" si="7"/>
        <v>55.32820690826368</v>
      </c>
      <c r="G62" s="13">
        <f t="shared" si="7"/>
        <v>65.74253934354607</v>
      </c>
      <c r="H62" s="13">
        <f t="shared" si="7"/>
        <v>52.335551723215644</v>
      </c>
      <c r="I62" s="13">
        <f t="shared" si="7"/>
        <v>57.80414128228386</v>
      </c>
      <c r="J62" s="13">
        <f t="shared" si="7"/>
        <v>105.70079842435493</v>
      </c>
      <c r="K62" s="13">
        <f t="shared" si="7"/>
        <v>42.90649060428501</v>
      </c>
      <c r="L62" s="13">
        <f t="shared" si="7"/>
        <v>89.59320587605093</v>
      </c>
      <c r="M62" s="13">
        <f t="shared" si="7"/>
        <v>78.31204590818972</v>
      </c>
      <c r="N62" s="13">
        <f t="shared" si="7"/>
        <v>70.98006066933809</v>
      </c>
      <c r="O62" s="13">
        <f t="shared" si="7"/>
        <v>70.3474172859005</v>
      </c>
      <c r="P62" s="13">
        <f t="shared" si="7"/>
        <v>71.03083850988118</v>
      </c>
      <c r="Q62" s="13">
        <f t="shared" si="7"/>
        <v>70.75757852440564</v>
      </c>
      <c r="R62" s="13">
        <f t="shared" si="7"/>
        <v>70.15849812442332</v>
      </c>
      <c r="S62" s="13">
        <f t="shared" si="7"/>
        <v>68.29162574429319</v>
      </c>
      <c r="T62" s="13">
        <f t="shared" si="7"/>
        <v>64.94222092607596</v>
      </c>
      <c r="U62" s="13">
        <f t="shared" si="7"/>
        <v>68.00272904772612</v>
      </c>
      <c r="V62" s="13">
        <f t="shared" si="7"/>
        <v>68.98679558243123</v>
      </c>
      <c r="W62" s="13">
        <f t="shared" si="7"/>
        <v>65.50575104489566</v>
      </c>
      <c r="X62" s="13">
        <f t="shared" si="7"/>
        <v>0</v>
      </c>
      <c r="Y62" s="13">
        <f t="shared" si="7"/>
        <v>0</v>
      </c>
      <c r="Z62" s="14">
        <f t="shared" si="7"/>
        <v>71.32156509023152</v>
      </c>
    </row>
    <row r="63" spans="1:26" ht="13.5">
      <c r="A63" s="39" t="s">
        <v>105</v>
      </c>
      <c r="B63" s="12">
        <f t="shared" si="7"/>
        <v>76.88044120081986</v>
      </c>
      <c r="C63" s="12">
        <f t="shared" si="7"/>
        <v>0</v>
      </c>
      <c r="D63" s="3">
        <f t="shared" si="7"/>
        <v>87.5008067949984</v>
      </c>
      <c r="E63" s="13">
        <f t="shared" si="7"/>
        <v>92.4722698251147</v>
      </c>
      <c r="F63" s="13">
        <f t="shared" si="7"/>
        <v>40.90620412895512</v>
      </c>
      <c r="G63" s="13">
        <f t="shared" si="7"/>
        <v>56.377173896451424</v>
      </c>
      <c r="H63" s="13">
        <f t="shared" si="7"/>
        <v>58.92315699898379</v>
      </c>
      <c r="I63" s="13">
        <f t="shared" si="7"/>
        <v>52.018376410472655</v>
      </c>
      <c r="J63" s="13">
        <f t="shared" si="7"/>
        <v>36.98700599553101</v>
      </c>
      <c r="K63" s="13">
        <f t="shared" si="7"/>
        <v>51.065802835581934</v>
      </c>
      <c r="L63" s="13">
        <f t="shared" si="7"/>
        <v>34.63441489212537</v>
      </c>
      <c r="M63" s="13">
        <f t="shared" si="7"/>
        <v>40.08654329216853</v>
      </c>
      <c r="N63" s="13">
        <f t="shared" si="7"/>
        <v>37.86971231842169</v>
      </c>
      <c r="O63" s="13">
        <f t="shared" si="7"/>
        <v>46.70186089554285</v>
      </c>
      <c r="P63" s="13">
        <f t="shared" si="7"/>
        <v>46.210366678994006</v>
      </c>
      <c r="Q63" s="13">
        <f t="shared" si="7"/>
        <v>43.38177960641964</v>
      </c>
      <c r="R63" s="13">
        <f t="shared" si="7"/>
        <v>65.45349545784663</v>
      </c>
      <c r="S63" s="13">
        <f t="shared" si="7"/>
        <v>53.01848321262557</v>
      </c>
      <c r="T63" s="13">
        <f t="shared" si="7"/>
        <v>110.39320389271663</v>
      </c>
      <c r="U63" s="13">
        <f t="shared" si="7"/>
        <v>73.79387666844288</v>
      </c>
      <c r="V63" s="13">
        <f t="shared" si="7"/>
        <v>52.09557222538466</v>
      </c>
      <c r="W63" s="13">
        <f t="shared" si="7"/>
        <v>99.57835415527457</v>
      </c>
      <c r="X63" s="13">
        <f t="shared" si="7"/>
        <v>0</v>
      </c>
      <c r="Y63" s="13">
        <f t="shared" si="7"/>
        <v>0</v>
      </c>
      <c r="Z63" s="14">
        <f t="shared" si="7"/>
        <v>92.4722698251147</v>
      </c>
    </row>
    <row r="64" spans="1:26" ht="13.5">
      <c r="A64" s="39" t="s">
        <v>106</v>
      </c>
      <c r="B64" s="12">
        <f t="shared" si="7"/>
        <v>76.8804425669106</v>
      </c>
      <c r="C64" s="12">
        <f t="shared" si="7"/>
        <v>0</v>
      </c>
      <c r="D64" s="3">
        <f t="shared" si="7"/>
        <v>87.50003313000833</v>
      </c>
      <c r="E64" s="13">
        <f t="shared" si="7"/>
        <v>45.689375008902516</v>
      </c>
      <c r="F64" s="13">
        <f t="shared" si="7"/>
        <v>37.343222018888184</v>
      </c>
      <c r="G64" s="13">
        <f t="shared" si="7"/>
        <v>45.48678417603333</v>
      </c>
      <c r="H64" s="13">
        <f t="shared" si="7"/>
        <v>33.8046797481313</v>
      </c>
      <c r="I64" s="13">
        <f t="shared" si="7"/>
        <v>38.884430167796744</v>
      </c>
      <c r="J64" s="13">
        <f t="shared" si="7"/>
        <v>29.91805754135991</v>
      </c>
      <c r="K64" s="13">
        <f t="shared" si="7"/>
        <v>39.579702729980895</v>
      </c>
      <c r="L64" s="13">
        <f t="shared" si="7"/>
        <v>30.42482306762455</v>
      </c>
      <c r="M64" s="13">
        <f t="shared" si="7"/>
        <v>33.30553809668263</v>
      </c>
      <c r="N64" s="13">
        <f t="shared" si="7"/>
        <v>38.54968781241925</v>
      </c>
      <c r="O64" s="13">
        <f t="shared" si="7"/>
        <v>50.47364531190791</v>
      </c>
      <c r="P64" s="13">
        <f t="shared" si="7"/>
        <v>30.193201002923374</v>
      </c>
      <c r="Q64" s="13">
        <f t="shared" si="7"/>
        <v>39.73116190112916</v>
      </c>
      <c r="R64" s="13">
        <f t="shared" si="7"/>
        <v>39.80653457244725</v>
      </c>
      <c r="S64" s="13">
        <f t="shared" si="7"/>
        <v>47.2103605180259</v>
      </c>
      <c r="T64" s="13">
        <f t="shared" si="7"/>
        <v>60.66544661928512</v>
      </c>
      <c r="U64" s="13">
        <f t="shared" si="7"/>
        <v>49.22001288715476</v>
      </c>
      <c r="V64" s="13">
        <f t="shared" si="7"/>
        <v>40.2849655028606</v>
      </c>
      <c r="W64" s="13">
        <f t="shared" si="7"/>
        <v>46.16770256848139</v>
      </c>
      <c r="X64" s="13">
        <f t="shared" si="7"/>
        <v>0</v>
      </c>
      <c r="Y64" s="13">
        <f t="shared" si="7"/>
        <v>0</v>
      </c>
      <c r="Z64" s="14">
        <f t="shared" si="7"/>
        <v>45.689375008902516</v>
      </c>
    </row>
    <row r="65" spans="1:26" ht="13.5">
      <c r="A65" s="39" t="s">
        <v>107</v>
      </c>
      <c r="B65" s="12">
        <f t="shared" si="7"/>
        <v>76.8804860892936</v>
      </c>
      <c r="C65" s="12">
        <f t="shared" si="7"/>
        <v>0</v>
      </c>
      <c r="D65" s="3">
        <f t="shared" si="7"/>
        <v>100.04341035761153</v>
      </c>
      <c r="E65" s="13">
        <f t="shared" si="7"/>
        <v>500.51814861233703</v>
      </c>
      <c r="F65" s="13">
        <f t="shared" si="7"/>
        <v>853.9633203211313</v>
      </c>
      <c r="G65" s="13">
        <f t="shared" si="7"/>
        <v>441.498008436586</v>
      </c>
      <c r="H65" s="13">
        <f t="shared" si="7"/>
        <v>641.8535429430124</v>
      </c>
      <c r="I65" s="13">
        <f t="shared" si="7"/>
        <v>645.5949885438503</v>
      </c>
      <c r="J65" s="13">
        <f t="shared" si="7"/>
        <v>532.6514451629932</v>
      </c>
      <c r="K65" s="13">
        <f t="shared" si="7"/>
        <v>648.5594702290514</v>
      </c>
      <c r="L65" s="13">
        <f t="shared" si="7"/>
        <v>376.91550475294946</v>
      </c>
      <c r="M65" s="13">
        <f t="shared" si="7"/>
        <v>520.4516993330809</v>
      </c>
      <c r="N65" s="13">
        <f t="shared" si="7"/>
        <v>390.9618464160312</v>
      </c>
      <c r="O65" s="13">
        <f t="shared" si="7"/>
        <v>648.0879133794643</v>
      </c>
      <c r="P65" s="13">
        <f t="shared" si="7"/>
        <v>929.1198378068667</v>
      </c>
      <c r="Q65" s="13">
        <f t="shared" si="7"/>
        <v>656.0565325341207</v>
      </c>
      <c r="R65" s="13">
        <f t="shared" si="7"/>
        <v>421.1417322834646</v>
      </c>
      <c r="S65" s="13">
        <f t="shared" si="7"/>
        <v>772.4600854838947</v>
      </c>
      <c r="T65" s="13">
        <f t="shared" si="7"/>
        <v>1147.6148500741915</v>
      </c>
      <c r="U65" s="13">
        <f t="shared" si="7"/>
        <v>779.5047135251307</v>
      </c>
      <c r="V65" s="13">
        <f t="shared" si="7"/>
        <v>650.1912611284467</v>
      </c>
      <c r="W65" s="13">
        <f t="shared" si="7"/>
        <v>512.1187853022773</v>
      </c>
      <c r="X65" s="13">
        <f t="shared" si="7"/>
        <v>0</v>
      </c>
      <c r="Y65" s="13">
        <f t="shared" si="7"/>
        <v>0</v>
      </c>
      <c r="Z65" s="14">
        <f t="shared" si="7"/>
        <v>500.51814861233703</v>
      </c>
    </row>
    <row r="66" spans="1:26" ht="13.5">
      <c r="A66" s="40" t="s">
        <v>110</v>
      </c>
      <c r="B66" s="15">
        <f t="shared" si="7"/>
        <v>76.88044369652187</v>
      </c>
      <c r="C66" s="15">
        <f t="shared" si="7"/>
        <v>0</v>
      </c>
      <c r="D66" s="4">
        <f t="shared" si="7"/>
        <v>100.00125937518962</v>
      </c>
      <c r="E66" s="16">
        <f t="shared" si="7"/>
        <v>100.00000193850312</v>
      </c>
      <c r="F66" s="16">
        <f t="shared" si="7"/>
        <v>100.01091626238743</v>
      </c>
      <c r="G66" s="16">
        <f t="shared" si="7"/>
        <v>100</v>
      </c>
      <c r="H66" s="16">
        <f t="shared" si="7"/>
        <v>100</v>
      </c>
      <c r="I66" s="16">
        <f t="shared" si="7"/>
        <v>100.00351977823998</v>
      </c>
      <c r="J66" s="16">
        <f t="shared" si="7"/>
        <v>100</v>
      </c>
      <c r="K66" s="16">
        <f t="shared" si="7"/>
        <v>100</v>
      </c>
      <c r="L66" s="16">
        <f t="shared" si="7"/>
        <v>109.84761833366588</v>
      </c>
      <c r="M66" s="16">
        <f t="shared" si="7"/>
        <v>103.2632201969282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99.99996899894813</v>
      </c>
      <c r="S66" s="16">
        <f t="shared" si="7"/>
        <v>100</v>
      </c>
      <c r="T66" s="16">
        <f t="shared" si="7"/>
        <v>100</v>
      </c>
      <c r="U66" s="16">
        <f t="shared" si="7"/>
        <v>99.99999291170752</v>
      </c>
      <c r="V66" s="16">
        <f t="shared" si="7"/>
        <v>100.77755494300477</v>
      </c>
      <c r="W66" s="16">
        <f t="shared" si="7"/>
        <v>118.11960603073103</v>
      </c>
      <c r="X66" s="16">
        <f t="shared" si="7"/>
        <v>0</v>
      </c>
      <c r="Y66" s="16">
        <f t="shared" si="7"/>
        <v>0</v>
      </c>
      <c r="Z66" s="17">
        <f t="shared" si="7"/>
        <v>100.00000193850312</v>
      </c>
    </row>
    <row r="67" spans="1:26" ht="13.5" hidden="1">
      <c r="A67" s="41" t="s">
        <v>286</v>
      </c>
      <c r="B67" s="24">
        <v>720998965</v>
      </c>
      <c r="C67" s="24"/>
      <c r="D67" s="25">
        <v>817189064</v>
      </c>
      <c r="E67" s="26">
        <v>880455279</v>
      </c>
      <c r="F67" s="26">
        <v>65890885</v>
      </c>
      <c r="G67" s="26">
        <v>70043075</v>
      </c>
      <c r="H67" s="26">
        <v>82693301</v>
      </c>
      <c r="I67" s="26">
        <v>218627261</v>
      </c>
      <c r="J67" s="26">
        <v>74017889</v>
      </c>
      <c r="K67" s="26">
        <v>79484255</v>
      </c>
      <c r="L67" s="26">
        <v>75616612</v>
      </c>
      <c r="M67" s="26">
        <v>229118756</v>
      </c>
      <c r="N67" s="26">
        <v>65541225</v>
      </c>
      <c r="O67" s="26">
        <v>74636492</v>
      </c>
      <c r="P67" s="26">
        <v>64592503</v>
      </c>
      <c r="Q67" s="26">
        <v>204770220</v>
      </c>
      <c r="R67" s="26">
        <v>74354887</v>
      </c>
      <c r="S67" s="26">
        <v>70130521</v>
      </c>
      <c r="T67" s="26">
        <v>69192121</v>
      </c>
      <c r="U67" s="26">
        <v>213677529</v>
      </c>
      <c r="V67" s="26">
        <v>866193766</v>
      </c>
      <c r="W67" s="26">
        <v>817189452</v>
      </c>
      <c r="X67" s="26"/>
      <c r="Y67" s="25"/>
      <c r="Z67" s="27">
        <v>880455279</v>
      </c>
    </row>
    <row r="68" spans="1:26" ht="13.5" hidden="1">
      <c r="A68" s="37" t="s">
        <v>31</v>
      </c>
      <c r="B68" s="19">
        <v>141181681</v>
      </c>
      <c r="C68" s="19"/>
      <c r="D68" s="20">
        <v>151228924</v>
      </c>
      <c r="E68" s="21">
        <v>212175894</v>
      </c>
      <c r="F68" s="21">
        <v>12391868</v>
      </c>
      <c r="G68" s="21">
        <v>16673602</v>
      </c>
      <c r="H68" s="21">
        <v>27006460</v>
      </c>
      <c r="I68" s="21">
        <v>56071930</v>
      </c>
      <c r="J68" s="21">
        <v>17473082</v>
      </c>
      <c r="K68" s="21">
        <v>22669099</v>
      </c>
      <c r="L68" s="21">
        <v>16884204</v>
      </c>
      <c r="M68" s="21">
        <v>57026385</v>
      </c>
      <c r="N68" s="21">
        <v>17334459</v>
      </c>
      <c r="O68" s="21">
        <v>16860055</v>
      </c>
      <c r="P68" s="21">
        <v>16851031</v>
      </c>
      <c r="Q68" s="21">
        <v>51045545</v>
      </c>
      <c r="R68" s="21">
        <v>16707833</v>
      </c>
      <c r="S68" s="21">
        <v>16606514</v>
      </c>
      <c r="T68" s="21">
        <v>16822757</v>
      </c>
      <c r="U68" s="21">
        <v>50137104</v>
      </c>
      <c r="V68" s="21">
        <v>214280964</v>
      </c>
      <c r="W68" s="21">
        <v>151228920</v>
      </c>
      <c r="X68" s="21"/>
      <c r="Y68" s="20"/>
      <c r="Z68" s="23">
        <v>212175894</v>
      </c>
    </row>
    <row r="69" spans="1:26" ht="13.5" hidden="1">
      <c r="A69" s="38" t="s">
        <v>32</v>
      </c>
      <c r="B69" s="19">
        <v>536339819</v>
      </c>
      <c r="C69" s="19"/>
      <c r="D69" s="20">
        <v>622287690</v>
      </c>
      <c r="E69" s="21">
        <v>616693190</v>
      </c>
      <c r="F69" s="21">
        <v>49349245</v>
      </c>
      <c r="G69" s="21">
        <v>49017171</v>
      </c>
      <c r="H69" s="21">
        <v>51318786</v>
      </c>
      <c r="I69" s="21">
        <v>149685202</v>
      </c>
      <c r="J69" s="21">
        <v>52262105</v>
      </c>
      <c r="K69" s="21">
        <v>52430903</v>
      </c>
      <c r="L69" s="21">
        <v>54437075</v>
      </c>
      <c r="M69" s="21">
        <v>159130083</v>
      </c>
      <c r="N69" s="21">
        <v>43733510</v>
      </c>
      <c r="O69" s="21">
        <v>52627860</v>
      </c>
      <c r="P69" s="21">
        <v>42845604</v>
      </c>
      <c r="Q69" s="21">
        <v>139206974</v>
      </c>
      <c r="R69" s="21">
        <v>54421357</v>
      </c>
      <c r="S69" s="21">
        <v>48191813</v>
      </c>
      <c r="T69" s="21">
        <v>46819485</v>
      </c>
      <c r="U69" s="21">
        <v>149432655</v>
      </c>
      <c r="V69" s="21">
        <v>597454914</v>
      </c>
      <c r="W69" s="21">
        <v>622287684</v>
      </c>
      <c r="X69" s="21"/>
      <c r="Y69" s="20"/>
      <c r="Z69" s="23">
        <v>616693190</v>
      </c>
    </row>
    <row r="70" spans="1:26" ht="13.5" hidden="1">
      <c r="A70" s="39" t="s">
        <v>103</v>
      </c>
      <c r="B70" s="19">
        <v>220161696</v>
      </c>
      <c r="C70" s="19"/>
      <c r="D70" s="20">
        <v>247251753</v>
      </c>
      <c r="E70" s="21">
        <v>261479828</v>
      </c>
      <c r="F70" s="21">
        <v>22278969</v>
      </c>
      <c r="G70" s="21">
        <v>20130550</v>
      </c>
      <c r="H70" s="21">
        <v>22272823</v>
      </c>
      <c r="I70" s="21">
        <v>64682342</v>
      </c>
      <c r="J70" s="21">
        <v>21357423</v>
      </c>
      <c r="K70" s="21">
        <v>20275206</v>
      </c>
      <c r="L70" s="21">
        <v>24445939</v>
      </c>
      <c r="M70" s="21">
        <v>66078568</v>
      </c>
      <c r="N70" s="21">
        <v>14830684</v>
      </c>
      <c r="O70" s="21">
        <v>21673947</v>
      </c>
      <c r="P70" s="21">
        <v>18637743</v>
      </c>
      <c r="Q70" s="21">
        <v>55142374</v>
      </c>
      <c r="R70" s="21">
        <v>23262845</v>
      </c>
      <c r="S70" s="21">
        <v>19900238</v>
      </c>
      <c r="T70" s="21">
        <v>21588920</v>
      </c>
      <c r="U70" s="21">
        <v>64752003</v>
      </c>
      <c r="V70" s="21">
        <v>250655287</v>
      </c>
      <c r="W70" s="21">
        <v>247251756</v>
      </c>
      <c r="X70" s="21"/>
      <c r="Y70" s="20"/>
      <c r="Z70" s="23">
        <v>261479828</v>
      </c>
    </row>
    <row r="71" spans="1:26" ht="13.5" hidden="1">
      <c r="A71" s="39" t="s">
        <v>104</v>
      </c>
      <c r="B71" s="19">
        <v>237782202</v>
      </c>
      <c r="C71" s="19"/>
      <c r="D71" s="20">
        <v>284066636</v>
      </c>
      <c r="E71" s="21">
        <v>260902836</v>
      </c>
      <c r="F71" s="21">
        <v>19290636</v>
      </c>
      <c r="G71" s="21">
        <v>20826351</v>
      </c>
      <c r="H71" s="21">
        <v>21498325</v>
      </c>
      <c r="I71" s="21">
        <v>61615312</v>
      </c>
      <c r="J71" s="21">
        <v>22996042</v>
      </c>
      <c r="K71" s="21">
        <v>24567050</v>
      </c>
      <c r="L71" s="21">
        <v>21272382</v>
      </c>
      <c r="M71" s="21">
        <v>68835474</v>
      </c>
      <c r="N71" s="21">
        <v>20816446</v>
      </c>
      <c r="O71" s="21">
        <v>22692020</v>
      </c>
      <c r="P71" s="21">
        <v>17112273</v>
      </c>
      <c r="Q71" s="21">
        <v>60620739</v>
      </c>
      <c r="R71" s="21">
        <v>22740206</v>
      </c>
      <c r="S71" s="21">
        <v>20512414</v>
      </c>
      <c r="T71" s="21">
        <v>17954078</v>
      </c>
      <c r="U71" s="21">
        <v>61206698</v>
      </c>
      <c r="V71" s="21">
        <v>252278223</v>
      </c>
      <c r="W71" s="21">
        <v>284066640</v>
      </c>
      <c r="X71" s="21"/>
      <c r="Y71" s="20"/>
      <c r="Z71" s="23">
        <v>260902836</v>
      </c>
    </row>
    <row r="72" spans="1:26" ht="13.5" hidden="1">
      <c r="A72" s="39" t="s">
        <v>105</v>
      </c>
      <c r="B72" s="19">
        <v>26453260</v>
      </c>
      <c r="C72" s="19"/>
      <c r="D72" s="20">
        <v>35836241</v>
      </c>
      <c r="E72" s="21">
        <v>38590092</v>
      </c>
      <c r="F72" s="21">
        <v>3141279</v>
      </c>
      <c r="G72" s="21">
        <v>3406556</v>
      </c>
      <c r="H72" s="21">
        <v>2904936</v>
      </c>
      <c r="I72" s="21">
        <v>9452771</v>
      </c>
      <c r="J72" s="21">
        <v>3254424</v>
      </c>
      <c r="K72" s="21">
        <v>2937457</v>
      </c>
      <c r="L72" s="21">
        <v>4065182</v>
      </c>
      <c r="M72" s="21">
        <v>10257063</v>
      </c>
      <c r="N72" s="21">
        <v>3432128</v>
      </c>
      <c r="O72" s="21">
        <v>3617828</v>
      </c>
      <c r="P72" s="21">
        <v>2441727</v>
      </c>
      <c r="Q72" s="21">
        <v>9491683</v>
      </c>
      <c r="R72" s="21">
        <v>3764514</v>
      </c>
      <c r="S72" s="21">
        <v>3125593</v>
      </c>
      <c r="T72" s="21">
        <v>2632095</v>
      </c>
      <c r="U72" s="21">
        <v>9522202</v>
      </c>
      <c r="V72" s="21">
        <v>38723719</v>
      </c>
      <c r="W72" s="21">
        <v>35836236</v>
      </c>
      <c r="X72" s="21"/>
      <c r="Y72" s="20"/>
      <c r="Z72" s="23">
        <v>38590092</v>
      </c>
    </row>
    <row r="73" spans="1:26" ht="13.5" hidden="1">
      <c r="A73" s="39" t="s">
        <v>106</v>
      </c>
      <c r="B73" s="19">
        <v>51156468</v>
      </c>
      <c r="C73" s="19"/>
      <c r="D73" s="20">
        <v>54331408</v>
      </c>
      <c r="E73" s="21">
        <v>54900206</v>
      </c>
      <c r="F73" s="21">
        <v>4570476</v>
      </c>
      <c r="G73" s="21">
        <v>4585677</v>
      </c>
      <c r="H73" s="21">
        <v>4573494</v>
      </c>
      <c r="I73" s="21">
        <v>13729647</v>
      </c>
      <c r="J73" s="21">
        <v>4586023</v>
      </c>
      <c r="K73" s="21">
        <v>4581424</v>
      </c>
      <c r="L73" s="21">
        <v>4585509</v>
      </c>
      <c r="M73" s="21">
        <v>13752956</v>
      </c>
      <c r="N73" s="21">
        <v>4586185</v>
      </c>
      <c r="O73" s="21">
        <v>4575998</v>
      </c>
      <c r="P73" s="21">
        <v>4585794</v>
      </c>
      <c r="Q73" s="21">
        <v>13747977</v>
      </c>
      <c r="R73" s="21">
        <v>4585212</v>
      </c>
      <c r="S73" s="21">
        <v>4585485</v>
      </c>
      <c r="T73" s="21">
        <v>4576325</v>
      </c>
      <c r="U73" s="21">
        <v>13747022</v>
      </c>
      <c r="V73" s="21">
        <v>54977602</v>
      </c>
      <c r="W73" s="21">
        <v>54331404</v>
      </c>
      <c r="X73" s="21"/>
      <c r="Y73" s="20"/>
      <c r="Z73" s="23">
        <v>54900206</v>
      </c>
    </row>
    <row r="74" spans="1:26" ht="13.5" hidden="1">
      <c r="A74" s="39" t="s">
        <v>107</v>
      </c>
      <c r="B74" s="19">
        <v>786193</v>
      </c>
      <c r="C74" s="19"/>
      <c r="D74" s="20">
        <v>801652</v>
      </c>
      <c r="E74" s="21">
        <v>820228</v>
      </c>
      <c r="F74" s="21">
        <v>67885</v>
      </c>
      <c r="G74" s="21">
        <v>68037</v>
      </c>
      <c r="H74" s="21">
        <v>69208</v>
      </c>
      <c r="I74" s="21">
        <v>205130</v>
      </c>
      <c r="J74" s="21">
        <v>68193</v>
      </c>
      <c r="K74" s="21">
        <v>69766</v>
      </c>
      <c r="L74" s="21">
        <v>68063</v>
      </c>
      <c r="M74" s="21">
        <v>206022</v>
      </c>
      <c r="N74" s="21">
        <v>68067</v>
      </c>
      <c r="O74" s="21">
        <v>68067</v>
      </c>
      <c r="P74" s="21">
        <v>68067</v>
      </c>
      <c r="Q74" s="21">
        <v>204201</v>
      </c>
      <c r="R74" s="21">
        <v>68580</v>
      </c>
      <c r="S74" s="21">
        <v>68083</v>
      </c>
      <c r="T74" s="21">
        <v>68067</v>
      </c>
      <c r="U74" s="21">
        <v>204730</v>
      </c>
      <c r="V74" s="21">
        <v>820083</v>
      </c>
      <c r="W74" s="21">
        <v>801648</v>
      </c>
      <c r="X74" s="21"/>
      <c r="Y74" s="20"/>
      <c r="Z74" s="23">
        <v>820228</v>
      </c>
    </row>
    <row r="75" spans="1:26" ht="13.5" hidden="1">
      <c r="A75" s="40" t="s">
        <v>110</v>
      </c>
      <c r="B75" s="28">
        <v>43477465</v>
      </c>
      <c r="C75" s="28"/>
      <c r="D75" s="29">
        <v>43672450</v>
      </c>
      <c r="E75" s="30">
        <v>51586195</v>
      </c>
      <c r="F75" s="30">
        <v>4149772</v>
      </c>
      <c r="G75" s="30">
        <v>4352302</v>
      </c>
      <c r="H75" s="30">
        <v>4368055</v>
      </c>
      <c r="I75" s="30">
        <v>12870129</v>
      </c>
      <c r="J75" s="30">
        <v>4282702</v>
      </c>
      <c r="K75" s="30">
        <v>4384253</v>
      </c>
      <c r="L75" s="30">
        <v>4295333</v>
      </c>
      <c r="M75" s="30">
        <v>12962288</v>
      </c>
      <c r="N75" s="30">
        <v>4473256</v>
      </c>
      <c r="O75" s="30">
        <v>5148577</v>
      </c>
      <c r="P75" s="30">
        <v>4895868</v>
      </c>
      <c r="Q75" s="30">
        <v>14517701</v>
      </c>
      <c r="R75" s="30">
        <v>3225697</v>
      </c>
      <c r="S75" s="30">
        <v>5332194</v>
      </c>
      <c r="T75" s="30">
        <v>5549879</v>
      </c>
      <c r="U75" s="30">
        <v>14107770</v>
      </c>
      <c r="V75" s="30">
        <v>54457888</v>
      </c>
      <c r="W75" s="30">
        <v>43672848</v>
      </c>
      <c r="X75" s="30"/>
      <c r="Y75" s="29"/>
      <c r="Z75" s="31">
        <v>51586195</v>
      </c>
    </row>
    <row r="76" spans="1:26" ht="13.5" hidden="1">
      <c r="A76" s="42" t="s">
        <v>287</v>
      </c>
      <c r="B76" s="32">
        <v>592189635</v>
      </c>
      <c r="C76" s="32"/>
      <c r="D76" s="33">
        <v>720600000</v>
      </c>
      <c r="E76" s="34">
        <v>573885785</v>
      </c>
      <c r="F76" s="34">
        <v>43952570</v>
      </c>
      <c r="G76" s="34">
        <v>41704996</v>
      </c>
      <c r="H76" s="34">
        <v>47476648</v>
      </c>
      <c r="I76" s="34">
        <v>133134214</v>
      </c>
      <c r="J76" s="34">
        <v>56572722</v>
      </c>
      <c r="K76" s="34">
        <v>50468776</v>
      </c>
      <c r="L76" s="34">
        <v>50194521</v>
      </c>
      <c r="M76" s="34">
        <v>157236019</v>
      </c>
      <c r="N76" s="34">
        <v>50751293</v>
      </c>
      <c r="O76" s="34">
        <v>57138343</v>
      </c>
      <c r="P76" s="34">
        <v>56108453</v>
      </c>
      <c r="Q76" s="34">
        <v>163998089</v>
      </c>
      <c r="R76" s="34">
        <v>49301034</v>
      </c>
      <c r="S76" s="34">
        <v>52966184</v>
      </c>
      <c r="T76" s="34">
        <v>55354688</v>
      </c>
      <c r="U76" s="34">
        <v>157621906</v>
      </c>
      <c r="V76" s="34">
        <v>611990228</v>
      </c>
      <c r="W76" s="34">
        <v>573885785</v>
      </c>
      <c r="X76" s="34"/>
      <c r="Y76" s="33"/>
      <c r="Z76" s="35">
        <v>573885785</v>
      </c>
    </row>
    <row r="77" spans="1:26" ht="13.5" hidden="1">
      <c r="A77" s="37" t="s">
        <v>31</v>
      </c>
      <c r="B77" s="19">
        <v>146423543</v>
      </c>
      <c r="C77" s="19"/>
      <c r="D77" s="20">
        <v>132325000</v>
      </c>
      <c r="E77" s="21">
        <v>104383302</v>
      </c>
      <c r="F77" s="21">
        <v>10056667</v>
      </c>
      <c r="G77" s="21">
        <v>7208341</v>
      </c>
      <c r="H77" s="21">
        <v>8852054</v>
      </c>
      <c r="I77" s="21">
        <v>26117062</v>
      </c>
      <c r="J77" s="21">
        <v>7518905</v>
      </c>
      <c r="K77" s="21">
        <v>11761030</v>
      </c>
      <c r="L77" s="21">
        <v>3992129</v>
      </c>
      <c r="M77" s="21">
        <v>23272064</v>
      </c>
      <c r="N77" s="21">
        <v>9740981</v>
      </c>
      <c r="O77" s="21">
        <v>15169547</v>
      </c>
      <c r="P77" s="21">
        <v>16943227</v>
      </c>
      <c r="Q77" s="21">
        <v>41853755</v>
      </c>
      <c r="R77" s="21">
        <v>5060884</v>
      </c>
      <c r="S77" s="21">
        <v>6317917</v>
      </c>
      <c r="T77" s="21">
        <v>9153264</v>
      </c>
      <c r="U77" s="21">
        <v>20532065</v>
      </c>
      <c r="V77" s="21">
        <v>111774946</v>
      </c>
      <c r="W77" s="21">
        <v>104383302</v>
      </c>
      <c r="X77" s="21"/>
      <c r="Y77" s="20"/>
      <c r="Z77" s="23">
        <v>104383302</v>
      </c>
    </row>
    <row r="78" spans="1:26" ht="13.5" hidden="1">
      <c r="A78" s="38" t="s">
        <v>32</v>
      </c>
      <c r="B78" s="19">
        <v>412340424</v>
      </c>
      <c r="C78" s="19"/>
      <c r="D78" s="20">
        <v>544602000</v>
      </c>
      <c r="E78" s="21">
        <v>417916287</v>
      </c>
      <c r="F78" s="21">
        <v>29745678</v>
      </c>
      <c r="G78" s="21">
        <v>30144353</v>
      </c>
      <c r="H78" s="21">
        <v>34256539</v>
      </c>
      <c r="I78" s="21">
        <v>94146570</v>
      </c>
      <c r="J78" s="21">
        <v>44771115</v>
      </c>
      <c r="K78" s="21">
        <v>34323493</v>
      </c>
      <c r="L78" s="21">
        <v>41484071</v>
      </c>
      <c r="M78" s="21">
        <v>120578679</v>
      </c>
      <c r="N78" s="21">
        <v>36537056</v>
      </c>
      <c r="O78" s="21">
        <v>36820219</v>
      </c>
      <c r="P78" s="21">
        <v>34269358</v>
      </c>
      <c r="Q78" s="21">
        <v>107626633</v>
      </c>
      <c r="R78" s="21">
        <v>41014454</v>
      </c>
      <c r="S78" s="21">
        <v>41316073</v>
      </c>
      <c r="T78" s="21">
        <v>40651545</v>
      </c>
      <c r="U78" s="21">
        <v>122982072</v>
      </c>
      <c r="V78" s="21">
        <v>445333954</v>
      </c>
      <c r="W78" s="21">
        <v>417916287</v>
      </c>
      <c r="X78" s="21"/>
      <c r="Y78" s="20"/>
      <c r="Z78" s="23">
        <v>417916287</v>
      </c>
    </row>
    <row r="79" spans="1:26" ht="13.5" hidden="1">
      <c r="A79" s="39" t="s">
        <v>103</v>
      </c>
      <c r="B79" s="19">
        <v>169261285</v>
      </c>
      <c r="C79" s="19"/>
      <c r="D79" s="20">
        <v>216345000</v>
      </c>
      <c r="E79" s="21">
        <v>166962216</v>
      </c>
      <c r="F79" s="21">
        <v>15501061</v>
      </c>
      <c r="G79" s="21">
        <v>12145802</v>
      </c>
      <c r="H79" s="21">
        <v>19303323</v>
      </c>
      <c r="I79" s="21">
        <v>46950186</v>
      </c>
      <c r="J79" s="21">
        <v>17525121</v>
      </c>
      <c r="K79" s="21">
        <v>20016810</v>
      </c>
      <c r="L79" s="21">
        <v>19365837</v>
      </c>
      <c r="M79" s="21">
        <v>56907768</v>
      </c>
      <c r="N79" s="21">
        <v>18427717</v>
      </c>
      <c r="O79" s="21">
        <v>16416569</v>
      </c>
      <c r="P79" s="21">
        <v>18969014</v>
      </c>
      <c r="Q79" s="21">
        <v>53813300</v>
      </c>
      <c r="R79" s="21">
        <v>20482228</v>
      </c>
      <c r="S79" s="21">
        <v>22959932</v>
      </c>
      <c r="T79" s="21">
        <v>22528719</v>
      </c>
      <c r="U79" s="21">
        <v>65970879</v>
      </c>
      <c r="V79" s="21">
        <v>223642133</v>
      </c>
      <c r="W79" s="21">
        <v>166962216</v>
      </c>
      <c r="X79" s="21"/>
      <c r="Y79" s="20"/>
      <c r="Z79" s="23">
        <v>166962216</v>
      </c>
    </row>
    <row r="80" spans="1:26" ht="13.5" hidden="1">
      <c r="A80" s="39" t="s">
        <v>104</v>
      </c>
      <c r="B80" s="19">
        <v>182808008</v>
      </c>
      <c r="C80" s="19"/>
      <c r="D80" s="20">
        <v>248558000</v>
      </c>
      <c r="E80" s="21">
        <v>186079986</v>
      </c>
      <c r="F80" s="21">
        <v>10673163</v>
      </c>
      <c r="G80" s="21">
        <v>13691772</v>
      </c>
      <c r="H80" s="21">
        <v>11251267</v>
      </c>
      <c r="I80" s="21">
        <v>35616202</v>
      </c>
      <c r="J80" s="21">
        <v>24307000</v>
      </c>
      <c r="K80" s="21">
        <v>10540859</v>
      </c>
      <c r="L80" s="21">
        <v>19058609</v>
      </c>
      <c r="M80" s="21">
        <v>53906468</v>
      </c>
      <c r="N80" s="21">
        <v>14775526</v>
      </c>
      <c r="O80" s="21">
        <v>15963250</v>
      </c>
      <c r="P80" s="21">
        <v>12154991</v>
      </c>
      <c r="Q80" s="21">
        <v>42893767</v>
      </c>
      <c r="R80" s="21">
        <v>15954187</v>
      </c>
      <c r="S80" s="21">
        <v>14008261</v>
      </c>
      <c r="T80" s="21">
        <v>11659777</v>
      </c>
      <c r="U80" s="21">
        <v>41622225</v>
      </c>
      <c r="V80" s="21">
        <v>174038662</v>
      </c>
      <c r="W80" s="21">
        <v>186079986</v>
      </c>
      <c r="X80" s="21"/>
      <c r="Y80" s="20"/>
      <c r="Z80" s="23">
        <v>186079986</v>
      </c>
    </row>
    <row r="81" spans="1:26" ht="13.5" hidden="1">
      <c r="A81" s="39" t="s">
        <v>105</v>
      </c>
      <c r="B81" s="19">
        <v>20337383</v>
      </c>
      <c r="C81" s="19"/>
      <c r="D81" s="20">
        <v>31357000</v>
      </c>
      <c r="E81" s="21">
        <v>35685134</v>
      </c>
      <c r="F81" s="21">
        <v>1284978</v>
      </c>
      <c r="G81" s="21">
        <v>1920520</v>
      </c>
      <c r="H81" s="21">
        <v>1711680</v>
      </c>
      <c r="I81" s="21">
        <v>4917178</v>
      </c>
      <c r="J81" s="21">
        <v>1203714</v>
      </c>
      <c r="K81" s="21">
        <v>1500036</v>
      </c>
      <c r="L81" s="21">
        <v>1407952</v>
      </c>
      <c r="M81" s="21">
        <v>4111702</v>
      </c>
      <c r="N81" s="21">
        <v>1299737</v>
      </c>
      <c r="O81" s="21">
        <v>1689593</v>
      </c>
      <c r="P81" s="21">
        <v>1128331</v>
      </c>
      <c r="Q81" s="21">
        <v>4117661</v>
      </c>
      <c r="R81" s="21">
        <v>2464006</v>
      </c>
      <c r="S81" s="21">
        <v>1657142</v>
      </c>
      <c r="T81" s="21">
        <v>2905654</v>
      </c>
      <c r="U81" s="21">
        <v>7026802</v>
      </c>
      <c r="V81" s="21">
        <v>20173343</v>
      </c>
      <c r="W81" s="21">
        <v>35685134</v>
      </c>
      <c r="X81" s="21"/>
      <c r="Y81" s="20"/>
      <c r="Z81" s="23">
        <v>35685134</v>
      </c>
    </row>
    <row r="82" spans="1:26" ht="13.5" hidden="1">
      <c r="A82" s="39" t="s">
        <v>106</v>
      </c>
      <c r="B82" s="19">
        <v>39329319</v>
      </c>
      <c r="C82" s="19"/>
      <c r="D82" s="20">
        <v>47540000</v>
      </c>
      <c r="E82" s="21">
        <v>25083561</v>
      </c>
      <c r="F82" s="21">
        <v>1706763</v>
      </c>
      <c r="G82" s="21">
        <v>2085877</v>
      </c>
      <c r="H82" s="21">
        <v>1546055</v>
      </c>
      <c r="I82" s="21">
        <v>5338695</v>
      </c>
      <c r="J82" s="21">
        <v>1372049</v>
      </c>
      <c r="K82" s="21">
        <v>1813314</v>
      </c>
      <c r="L82" s="21">
        <v>1395133</v>
      </c>
      <c r="M82" s="21">
        <v>4580496</v>
      </c>
      <c r="N82" s="21">
        <v>1767960</v>
      </c>
      <c r="O82" s="21">
        <v>2309673</v>
      </c>
      <c r="P82" s="21">
        <v>1384598</v>
      </c>
      <c r="Q82" s="21">
        <v>5462231</v>
      </c>
      <c r="R82" s="21">
        <v>1825214</v>
      </c>
      <c r="S82" s="21">
        <v>2164824</v>
      </c>
      <c r="T82" s="21">
        <v>2776248</v>
      </c>
      <c r="U82" s="21">
        <v>6766286</v>
      </c>
      <c r="V82" s="21">
        <v>22147708</v>
      </c>
      <c r="W82" s="21">
        <v>25083561</v>
      </c>
      <c r="X82" s="21"/>
      <c r="Y82" s="20"/>
      <c r="Z82" s="23">
        <v>25083561</v>
      </c>
    </row>
    <row r="83" spans="1:26" ht="13.5" hidden="1">
      <c r="A83" s="39" t="s">
        <v>107</v>
      </c>
      <c r="B83" s="19">
        <v>604429</v>
      </c>
      <c r="C83" s="19"/>
      <c r="D83" s="20">
        <v>802000</v>
      </c>
      <c r="E83" s="21">
        <v>4105390</v>
      </c>
      <c r="F83" s="21">
        <v>579713</v>
      </c>
      <c r="G83" s="21">
        <v>300382</v>
      </c>
      <c r="H83" s="21">
        <v>444214</v>
      </c>
      <c r="I83" s="21">
        <v>1324309</v>
      </c>
      <c r="J83" s="21">
        <v>363231</v>
      </c>
      <c r="K83" s="21">
        <v>452474</v>
      </c>
      <c r="L83" s="21">
        <v>256540</v>
      </c>
      <c r="M83" s="21">
        <v>1072245</v>
      </c>
      <c r="N83" s="21">
        <v>266116</v>
      </c>
      <c r="O83" s="21">
        <v>441134</v>
      </c>
      <c r="P83" s="21">
        <v>632424</v>
      </c>
      <c r="Q83" s="21">
        <v>1339674</v>
      </c>
      <c r="R83" s="21">
        <v>288819</v>
      </c>
      <c r="S83" s="21">
        <v>525914</v>
      </c>
      <c r="T83" s="21">
        <v>781147</v>
      </c>
      <c r="U83" s="21">
        <v>1595880</v>
      </c>
      <c r="V83" s="21">
        <v>5332108</v>
      </c>
      <c r="W83" s="21">
        <v>4105390</v>
      </c>
      <c r="X83" s="21"/>
      <c r="Y83" s="20"/>
      <c r="Z83" s="23">
        <v>4105390</v>
      </c>
    </row>
    <row r="84" spans="1:26" ht="13.5" hidden="1">
      <c r="A84" s="40" t="s">
        <v>110</v>
      </c>
      <c r="B84" s="28">
        <v>33425668</v>
      </c>
      <c r="C84" s="28"/>
      <c r="D84" s="29">
        <v>43673000</v>
      </c>
      <c r="E84" s="30">
        <v>51586196</v>
      </c>
      <c r="F84" s="30">
        <v>4150225</v>
      </c>
      <c r="G84" s="30">
        <v>4352302</v>
      </c>
      <c r="H84" s="30">
        <v>4368055</v>
      </c>
      <c r="I84" s="30">
        <v>12870582</v>
      </c>
      <c r="J84" s="30">
        <v>4282702</v>
      </c>
      <c r="K84" s="30">
        <v>4384253</v>
      </c>
      <c r="L84" s="30">
        <v>4718321</v>
      </c>
      <c r="M84" s="30">
        <v>13385276</v>
      </c>
      <c r="N84" s="30">
        <v>4473256</v>
      </c>
      <c r="O84" s="30">
        <v>5148577</v>
      </c>
      <c r="P84" s="30">
        <v>4895868</v>
      </c>
      <c r="Q84" s="30">
        <v>14517701</v>
      </c>
      <c r="R84" s="30">
        <v>3225696</v>
      </c>
      <c r="S84" s="30">
        <v>5332194</v>
      </c>
      <c r="T84" s="30">
        <v>5549879</v>
      </c>
      <c r="U84" s="30">
        <v>14107769</v>
      </c>
      <c r="V84" s="30">
        <v>54881328</v>
      </c>
      <c r="W84" s="30">
        <v>51586196</v>
      </c>
      <c r="X84" s="30"/>
      <c r="Y84" s="29"/>
      <c r="Z84" s="31">
        <v>51586196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15825000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3282000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3282000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2704000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>
        <v>2704000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3802000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>
        <v>3802000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6037000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>
        <v>6037000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2615000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>
        <v>2615000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7760000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7760000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26200000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401848804</v>
      </c>
      <c r="D5" s="153">
        <f>SUM(D6:D8)</f>
        <v>0</v>
      </c>
      <c r="E5" s="154">
        <f t="shared" si="0"/>
        <v>287121131</v>
      </c>
      <c r="F5" s="100">
        <f t="shared" si="0"/>
        <v>352126154</v>
      </c>
      <c r="G5" s="100">
        <f t="shared" si="0"/>
        <v>86873222</v>
      </c>
      <c r="H5" s="100">
        <f t="shared" si="0"/>
        <v>21341725</v>
      </c>
      <c r="I5" s="100">
        <f t="shared" si="0"/>
        <v>44120450</v>
      </c>
      <c r="J5" s="100">
        <f t="shared" si="0"/>
        <v>152335397</v>
      </c>
      <c r="K5" s="100">
        <f t="shared" si="0"/>
        <v>22623589</v>
      </c>
      <c r="L5" s="100">
        <f t="shared" si="0"/>
        <v>82256806</v>
      </c>
      <c r="M5" s="100">
        <f t="shared" si="0"/>
        <v>22435335</v>
      </c>
      <c r="N5" s="100">
        <f t="shared" si="0"/>
        <v>127315730</v>
      </c>
      <c r="O5" s="100">
        <f t="shared" si="0"/>
        <v>23671608</v>
      </c>
      <c r="P5" s="100">
        <f t="shared" si="0"/>
        <v>22771500</v>
      </c>
      <c r="Q5" s="100">
        <f t="shared" si="0"/>
        <v>65069769</v>
      </c>
      <c r="R5" s="100">
        <f t="shared" si="0"/>
        <v>111512877</v>
      </c>
      <c r="S5" s="100">
        <f t="shared" si="0"/>
        <v>25650198</v>
      </c>
      <c r="T5" s="100">
        <f t="shared" si="0"/>
        <v>22880898</v>
      </c>
      <c r="U5" s="100">
        <f t="shared" si="0"/>
        <v>23939821</v>
      </c>
      <c r="V5" s="100">
        <f t="shared" si="0"/>
        <v>72470917</v>
      </c>
      <c r="W5" s="100">
        <f t="shared" si="0"/>
        <v>463634921</v>
      </c>
      <c r="X5" s="100">
        <f t="shared" si="0"/>
        <v>287120778</v>
      </c>
      <c r="Y5" s="100">
        <f t="shared" si="0"/>
        <v>176514143</v>
      </c>
      <c r="Z5" s="137">
        <f>+IF(X5&lt;&gt;0,+(Y5/X5)*100,0)</f>
        <v>61.47731426110862</v>
      </c>
      <c r="AA5" s="153">
        <f>SUM(AA6:AA8)</f>
        <v>352126154</v>
      </c>
    </row>
    <row r="6" spans="1:27" ht="13.5">
      <c r="A6" s="138" t="s">
        <v>75</v>
      </c>
      <c r="B6" s="136"/>
      <c r="C6" s="155">
        <v>5705213</v>
      </c>
      <c r="D6" s="155"/>
      <c r="E6" s="156">
        <v>2070789</v>
      </c>
      <c r="F6" s="60">
        <v>4316456</v>
      </c>
      <c r="G6" s="60">
        <v>14755</v>
      </c>
      <c r="H6" s="60">
        <v>11053</v>
      </c>
      <c r="I6" s="60">
        <v>23037</v>
      </c>
      <c r="J6" s="60">
        <v>48845</v>
      </c>
      <c r="K6" s="60">
        <v>14755</v>
      </c>
      <c r="L6" s="60">
        <v>122397</v>
      </c>
      <c r="M6" s="60">
        <v>11597</v>
      </c>
      <c r="N6" s="60">
        <v>148749</v>
      </c>
      <c r="O6" s="60">
        <v>1598606</v>
      </c>
      <c r="P6" s="60">
        <v>21637</v>
      </c>
      <c r="Q6" s="60">
        <v>510053</v>
      </c>
      <c r="R6" s="60">
        <v>2130296</v>
      </c>
      <c r="S6" s="60">
        <v>30033</v>
      </c>
      <c r="T6" s="60">
        <v>12458</v>
      </c>
      <c r="U6" s="60">
        <v>52138</v>
      </c>
      <c r="V6" s="60">
        <v>94629</v>
      </c>
      <c r="W6" s="60">
        <v>2422519</v>
      </c>
      <c r="X6" s="60">
        <v>2070732</v>
      </c>
      <c r="Y6" s="60">
        <v>351787</v>
      </c>
      <c r="Z6" s="140">
        <v>16.99</v>
      </c>
      <c r="AA6" s="155">
        <v>4316456</v>
      </c>
    </row>
    <row r="7" spans="1:27" ht="13.5">
      <c r="A7" s="138" t="s">
        <v>76</v>
      </c>
      <c r="B7" s="136"/>
      <c r="C7" s="157">
        <v>395851201</v>
      </c>
      <c r="D7" s="157"/>
      <c r="E7" s="158">
        <v>282821048</v>
      </c>
      <c r="F7" s="159">
        <v>345355329</v>
      </c>
      <c r="G7" s="159">
        <v>86793966</v>
      </c>
      <c r="H7" s="159">
        <v>21264936</v>
      </c>
      <c r="I7" s="159">
        <v>43997053</v>
      </c>
      <c r="J7" s="159">
        <v>152055955</v>
      </c>
      <c r="K7" s="159">
        <v>22540835</v>
      </c>
      <c r="L7" s="159">
        <v>82070815</v>
      </c>
      <c r="M7" s="159">
        <v>22364683</v>
      </c>
      <c r="N7" s="159">
        <v>126976333</v>
      </c>
      <c r="O7" s="159">
        <v>22008976</v>
      </c>
      <c r="P7" s="159">
        <v>22684999</v>
      </c>
      <c r="Q7" s="159">
        <v>64495602</v>
      </c>
      <c r="R7" s="159">
        <v>109189577</v>
      </c>
      <c r="S7" s="159">
        <v>25548365</v>
      </c>
      <c r="T7" s="159">
        <v>22794318</v>
      </c>
      <c r="U7" s="159">
        <v>23834076</v>
      </c>
      <c r="V7" s="159">
        <v>72176759</v>
      </c>
      <c r="W7" s="159">
        <v>460398624</v>
      </c>
      <c r="X7" s="159">
        <v>282820674</v>
      </c>
      <c r="Y7" s="159">
        <v>177577950</v>
      </c>
      <c r="Z7" s="141">
        <v>62.79</v>
      </c>
      <c r="AA7" s="157">
        <v>345355329</v>
      </c>
    </row>
    <row r="8" spans="1:27" ht="13.5">
      <c r="A8" s="138" t="s">
        <v>77</v>
      </c>
      <c r="B8" s="136"/>
      <c r="C8" s="155">
        <v>292390</v>
      </c>
      <c r="D8" s="155"/>
      <c r="E8" s="156">
        <v>2229294</v>
      </c>
      <c r="F8" s="60">
        <v>2454369</v>
      </c>
      <c r="G8" s="60">
        <v>64501</v>
      </c>
      <c r="H8" s="60">
        <v>65736</v>
      </c>
      <c r="I8" s="60">
        <v>100360</v>
      </c>
      <c r="J8" s="60">
        <v>230597</v>
      </c>
      <c r="K8" s="60">
        <v>67999</v>
      </c>
      <c r="L8" s="60">
        <v>63594</v>
      </c>
      <c r="M8" s="60">
        <v>59055</v>
      </c>
      <c r="N8" s="60">
        <v>190648</v>
      </c>
      <c r="O8" s="60">
        <v>64026</v>
      </c>
      <c r="P8" s="60">
        <v>64864</v>
      </c>
      <c r="Q8" s="60">
        <v>64114</v>
      </c>
      <c r="R8" s="60">
        <v>193004</v>
      </c>
      <c r="S8" s="60">
        <v>71800</v>
      </c>
      <c r="T8" s="60">
        <v>74122</v>
      </c>
      <c r="U8" s="60">
        <v>53607</v>
      </c>
      <c r="V8" s="60">
        <v>199529</v>
      </c>
      <c r="W8" s="60">
        <v>813778</v>
      </c>
      <c r="X8" s="60">
        <v>2229372</v>
      </c>
      <c r="Y8" s="60">
        <v>-1415594</v>
      </c>
      <c r="Z8" s="140">
        <v>-63.5</v>
      </c>
      <c r="AA8" s="155">
        <v>2454369</v>
      </c>
    </row>
    <row r="9" spans="1:27" ht="13.5">
      <c r="A9" s="135" t="s">
        <v>78</v>
      </c>
      <c r="B9" s="136"/>
      <c r="C9" s="153">
        <f aca="true" t="shared" si="1" ref="C9:Y9">SUM(C10:C14)</f>
        <v>126810564</v>
      </c>
      <c r="D9" s="153">
        <f>SUM(D10:D14)</f>
        <v>0</v>
      </c>
      <c r="E9" s="154">
        <f t="shared" si="1"/>
        <v>50491630</v>
      </c>
      <c r="F9" s="100">
        <f t="shared" si="1"/>
        <v>100766998</v>
      </c>
      <c r="G9" s="100">
        <f t="shared" si="1"/>
        <v>3737760</v>
      </c>
      <c r="H9" s="100">
        <f t="shared" si="1"/>
        <v>3157934</v>
      </c>
      <c r="I9" s="100">
        <f t="shared" si="1"/>
        <v>3748413</v>
      </c>
      <c r="J9" s="100">
        <f t="shared" si="1"/>
        <v>10644107</v>
      </c>
      <c r="K9" s="100">
        <f t="shared" si="1"/>
        <v>3905790</v>
      </c>
      <c r="L9" s="100">
        <f t="shared" si="1"/>
        <v>3452754</v>
      </c>
      <c r="M9" s="100">
        <f t="shared" si="1"/>
        <v>2350897</v>
      </c>
      <c r="N9" s="100">
        <f t="shared" si="1"/>
        <v>9709441</v>
      </c>
      <c r="O9" s="100">
        <f t="shared" si="1"/>
        <v>4093982</v>
      </c>
      <c r="P9" s="100">
        <f t="shared" si="1"/>
        <v>2895573</v>
      </c>
      <c r="Q9" s="100">
        <f t="shared" si="1"/>
        <v>4425360</v>
      </c>
      <c r="R9" s="100">
        <f t="shared" si="1"/>
        <v>11414915</v>
      </c>
      <c r="S9" s="100">
        <f t="shared" si="1"/>
        <v>2738853</v>
      </c>
      <c r="T9" s="100">
        <f t="shared" si="1"/>
        <v>3800167</v>
      </c>
      <c r="U9" s="100">
        <f t="shared" si="1"/>
        <v>2611428</v>
      </c>
      <c r="V9" s="100">
        <f t="shared" si="1"/>
        <v>9150448</v>
      </c>
      <c r="W9" s="100">
        <f t="shared" si="1"/>
        <v>40918911</v>
      </c>
      <c r="X9" s="100">
        <f t="shared" si="1"/>
        <v>50491551</v>
      </c>
      <c r="Y9" s="100">
        <f t="shared" si="1"/>
        <v>-9572640</v>
      </c>
      <c r="Z9" s="137">
        <f>+IF(X9&lt;&gt;0,+(Y9/X9)*100,0)</f>
        <v>-18.958894726763294</v>
      </c>
      <c r="AA9" s="153">
        <f>SUM(AA10:AA14)</f>
        <v>100766998</v>
      </c>
    </row>
    <row r="10" spans="1:27" ht="13.5">
      <c r="A10" s="138" t="s">
        <v>79</v>
      </c>
      <c r="B10" s="136"/>
      <c r="C10" s="155">
        <v>8673136</v>
      </c>
      <c r="D10" s="155"/>
      <c r="E10" s="156">
        <v>9819447</v>
      </c>
      <c r="F10" s="60">
        <v>10102940</v>
      </c>
      <c r="G10" s="60">
        <v>67984</v>
      </c>
      <c r="H10" s="60">
        <v>64955</v>
      </c>
      <c r="I10" s="60">
        <v>49218</v>
      </c>
      <c r="J10" s="60">
        <v>182157</v>
      </c>
      <c r="K10" s="60">
        <v>58618</v>
      </c>
      <c r="L10" s="60">
        <v>51631</v>
      </c>
      <c r="M10" s="60">
        <v>1526</v>
      </c>
      <c r="N10" s="60">
        <v>111775</v>
      </c>
      <c r="O10" s="60">
        <v>62131</v>
      </c>
      <c r="P10" s="60">
        <v>61720</v>
      </c>
      <c r="Q10" s="60">
        <v>563042</v>
      </c>
      <c r="R10" s="60">
        <v>686893</v>
      </c>
      <c r="S10" s="60">
        <v>55012</v>
      </c>
      <c r="T10" s="60">
        <v>117229</v>
      </c>
      <c r="U10" s="60">
        <v>73499</v>
      </c>
      <c r="V10" s="60">
        <v>245740</v>
      </c>
      <c r="W10" s="60">
        <v>1226565</v>
      </c>
      <c r="X10" s="60">
        <v>9819039</v>
      </c>
      <c r="Y10" s="60">
        <v>-8592474</v>
      </c>
      <c r="Z10" s="140">
        <v>-87.51</v>
      </c>
      <c r="AA10" s="155">
        <v>10102940</v>
      </c>
    </row>
    <row r="11" spans="1:27" ht="13.5">
      <c r="A11" s="138" t="s">
        <v>80</v>
      </c>
      <c r="B11" s="136"/>
      <c r="C11" s="155">
        <v>-5502</v>
      </c>
      <c r="D11" s="155"/>
      <c r="E11" s="156">
        <v>376000</v>
      </c>
      <c r="F11" s="60">
        <v>1271000</v>
      </c>
      <c r="G11" s="60">
        <v>14130</v>
      </c>
      <c r="H11" s="60">
        <v>16690</v>
      </c>
      <c r="I11" s="60">
        <v>15154</v>
      </c>
      <c r="J11" s="60">
        <v>45974</v>
      </c>
      <c r="K11" s="60">
        <v>8164</v>
      </c>
      <c r="L11" s="60"/>
      <c r="M11" s="60">
        <v>10577</v>
      </c>
      <c r="N11" s="60">
        <v>18741</v>
      </c>
      <c r="O11" s="60">
        <v>1714</v>
      </c>
      <c r="P11" s="60">
        <v>1716</v>
      </c>
      <c r="Q11" s="60">
        <v>22398</v>
      </c>
      <c r="R11" s="60">
        <v>25828</v>
      </c>
      <c r="S11" s="60">
        <v>11865</v>
      </c>
      <c r="T11" s="60">
        <v>10891</v>
      </c>
      <c r="U11" s="60">
        <v>14792</v>
      </c>
      <c r="V11" s="60">
        <v>37548</v>
      </c>
      <c r="W11" s="60">
        <v>128091</v>
      </c>
      <c r="X11" s="60">
        <v>376404</v>
      </c>
      <c r="Y11" s="60">
        <v>-248313</v>
      </c>
      <c r="Z11" s="140">
        <v>-65.97</v>
      </c>
      <c r="AA11" s="155">
        <v>1271000</v>
      </c>
    </row>
    <row r="12" spans="1:27" ht="13.5">
      <c r="A12" s="138" t="s">
        <v>81</v>
      </c>
      <c r="B12" s="136"/>
      <c r="C12" s="155">
        <v>10906062</v>
      </c>
      <c r="D12" s="155"/>
      <c r="E12" s="156">
        <v>39230531</v>
      </c>
      <c r="F12" s="60">
        <v>41615631</v>
      </c>
      <c r="G12" s="60">
        <v>3588024</v>
      </c>
      <c r="H12" s="60">
        <v>3008516</v>
      </c>
      <c r="I12" s="60">
        <v>3614833</v>
      </c>
      <c r="J12" s="60">
        <v>10211373</v>
      </c>
      <c r="K12" s="60">
        <v>3770815</v>
      </c>
      <c r="L12" s="60">
        <v>3331872</v>
      </c>
      <c r="M12" s="60">
        <v>2270731</v>
      </c>
      <c r="N12" s="60">
        <v>9373418</v>
      </c>
      <c r="O12" s="60">
        <v>3962070</v>
      </c>
      <c r="P12" s="60">
        <v>2764070</v>
      </c>
      <c r="Q12" s="60">
        <v>3771853</v>
      </c>
      <c r="R12" s="60">
        <v>10497993</v>
      </c>
      <c r="S12" s="60">
        <v>2603396</v>
      </c>
      <c r="T12" s="60">
        <v>3603964</v>
      </c>
      <c r="U12" s="60">
        <v>2455070</v>
      </c>
      <c r="V12" s="60">
        <v>8662430</v>
      </c>
      <c r="W12" s="60">
        <v>38745214</v>
      </c>
      <c r="X12" s="60">
        <v>39230532</v>
      </c>
      <c r="Y12" s="60">
        <v>-485318</v>
      </c>
      <c r="Z12" s="140">
        <v>-1.24</v>
      </c>
      <c r="AA12" s="155">
        <v>41615631</v>
      </c>
    </row>
    <row r="13" spans="1:27" ht="13.5">
      <c r="A13" s="138" t="s">
        <v>82</v>
      </c>
      <c r="B13" s="136"/>
      <c r="C13" s="155">
        <v>107236868</v>
      </c>
      <c r="D13" s="155"/>
      <c r="E13" s="156">
        <v>1065652</v>
      </c>
      <c r="F13" s="60">
        <v>47777427</v>
      </c>
      <c r="G13" s="60">
        <v>67622</v>
      </c>
      <c r="H13" s="60">
        <v>67773</v>
      </c>
      <c r="I13" s="60">
        <v>69208</v>
      </c>
      <c r="J13" s="60">
        <v>204603</v>
      </c>
      <c r="K13" s="60">
        <v>68193</v>
      </c>
      <c r="L13" s="60">
        <v>69251</v>
      </c>
      <c r="M13" s="60">
        <v>68063</v>
      </c>
      <c r="N13" s="60">
        <v>205507</v>
      </c>
      <c r="O13" s="60">
        <v>68067</v>
      </c>
      <c r="P13" s="60">
        <v>68067</v>
      </c>
      <c r="Q13" s="60">
        <v>68067</v>
      </c>
      <c r="R13" s="60">
        <v>204201</v>
      </c>
      <c r="S13" s="60">
        <v>68580</v>
      </c>
      <c r="T13" s="60">
        <v>68083</v>
      </c>
      <c r="U13" s="60">
        <v>68067</v>
      </c>
      <c r="V13" s="60">
        <v>204730</v>
      </c>
      <c r="W13" s="60">
        <v>819041</v>
      </c>
      <c r="X13" s="60">
        <v>1065576</v>
      </c>
      <c r="Y13" s="60">
        <v>-246535</v>
      </c>
      <c r="Z13" s="140">
        <v>-23.14</v>
      </c>
      <c r="AA13" s="155">
        <v>47777427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184395024</v>
      </c>
      <c r="D15" s="153">
        <f>SUM(D16:D18)</f>
        <v>0</v>
      </c>
      <c r="E15" s="154">
        <f t="shared" si="2"/>
        <v>81090039</v>
      </c>
      <c r="F15" s="100">
        <f t="shared" si="2"/>
        <v>5296520</v>
      </c>
      <c r="G15" s="100">
        <f t="shared" si="2"/>
        <v>22702</v>
      </c>
      <c r="H15" s="100">
        <f t="shared" si="2"/>
        <v>25720</v>
      </c>
      <c r="I15" s="100">
        <f t="shared" si="2"/>
        <v>30336</v>
      </c>
      <c r="J15" s="100">
        <f t="shared" si="2"/>
        <v>78758</v>
      </c>
      <c r="K15" s="100">
        <f t="shared" si="2"/>
        <v>55608</v>
      </c>
      <c r="L15" s="100">
        <f t="shared" si="2"/>
        <v>705970</v>
      </c>
      <c r="M15" s="100">
        <f t="shared" si="2"/>
        <v>331</v>
      </c>
      <c r="N15" s="100">
        <f t="shared" si="2"/>
        <v>761909</v>
      </c>
      <c r="O15" s="100">
        <f t="shared" si="2"/>
        <v>14792</v>
      </c>
      <c r="P15" s="100">
        <f t="shared" si="2"/>
        <v>1064464</v>
      </c>
      <c r="Q15" s="100">
        <f t="shared" si="2"/>
        <v>71421</v>
      </c>
      <c r="R15" s="100">
        <f t="shared" si="2"/>
        <v>1150677</v>
      </c>
      <c r="S15" s="100">
        <f t="shared" si="2"/>
        <v>24653</v>
      </c>
      <c r="T15" s="100">
        <f t="shared" si="2"/>
        <v>18735</v>
      </c>
      <c r="U15" s="100">
        <f t="shared" si="2"/>
        <v>-87564</v>
      </c>
      <c r="V15" s="100">
        <f t="shared" si="2"/>
        <v>-44176</v>
      </c>
      <c r="W15" s="100">
        <f t="shared" si="2"/>
        <v>1947168</v>
      </c>
      <c r="X15" s="100">
        <f t="shared" si="2"/>
        <v>81090036</v>
      </c>
      <c r="Y15" s="100">
        <f t="shared" si="2"/>
        <v>-79142868</v>
      </c>
      <c r="Z15" s="137">
        <f>+IF(X15&lt;&gt;0,+(Y15/X15)*100,0)</f>
        <v>-97.59875800277115</v>
      </c>
      <c r="AA15" s="153">
        <f>SUM(AA16:AA18)</f>
        <v>5296520</v>
      </c>
    </row>
    <row r="16" spans="1:27" ht="13.5">
      <c r="A16" s="138" t="s">
        <v>85</v>
      </c>
      <c r="B16" s="136"/>
      <c r="C16" s="155">
        <v>182197335</v>
      </c>
      <c r="D16" s="155"/>
      <c r="E16" s="156">
        <v>81090039</v>
      </c>
      <c r="F16" s="60">
        <v>5296520</v>
      </c>
      <c r="G16" s="60">
        <v>22702</v>
      </c>
      <c r="H16" s="60">
        <v>25720</v>
      </c>
      <c r="I16" s="60">
        <v>30336</v>
      </c>
      <c r="J16" s="60">
        <v>78758</v>
      </c>
      <c r="K16" s="60">
        <v>55608</v>
      </c>
      <c r="L16" s="60">
        <v>705970</v>
      </c>
      <c r="M16" s="60">
        <v>331</v>
      </c>
      <c r="N16" s="60">
        <v>761909</v>
      </c>
      <c r="O16" s="60">
        <v>14792</v>
      </c>
      <c r="P16" s="60">
        <v>1064464</v>
      </c>
      <c r="Q16" s="60">
        <v>71421</v>
      </c>
      <c r="R16" s="60">
        <v>1150677</v>
      </c>
      <c r="S16" s="60">
        <v>24653</v>
      </c>
      <c r="T16" s="60">
        <v>18735</v>
      </c>
      <c r="U16" s="60">
        <v>-87564</v>
      </c>
      <c r="V16" s="60">
        <v>-44176</v>
      </c>
      <c r="W16" s="60">
        <v>1947168</v>
      </c>
      <c r="X16" s="60">
        <v>81090036</v>
      </c>
      <c r="Y16" s="60">
        <v>-79142868</v>
      </c>
      <c r="Z16" s="140">
        <v>-97.6</v>
      </c>
      <c r="AA16" s="155">
        <v>5296520</v>
      </c>
    </row>
    <row r="17" spans="1:27" ht="13.5">
      <c r="A17" s="138" t="s">
        <v>86</v>
      </c>
      <c r="B17" s="136"/>
      <c r="C17" s="155">
        <v>2197689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535959862</v>
      </c>
      <c r="D19" s="153">
        <f>SUM(D20:D23)</f>
        <v>0</v>
      </c>
      <c r="E19" s="154">
        <f t="shared" si="3"/>
        <v>733369910</v>
      </c>
      <c r="F19" s="100">
        <f t="shared" si="3"/>
        <v>720524081</v>
      </c>
      <c r="G19" s="100">
        <f t="shared" si="3"/>
        <v>49327086</v>
      </c>
      <c r="H19" s="100">
        <f t="shared" si="3"/>
        <v>48988532</v>
      </c>
      <c r="I19" s="100">
        <f t="shared" si="3"/>
        <v>51367623</v>
      </c>
      <c r="J19" s="100">
        <f t="shared" si="3"/>
        <v>149683241</v>
      </c>
      <c r="K19" s="100">
        <f t="shared" si="3"/>
        <v>52763784</v>
      </c>
      <c r="L19" s="100">
        <f t="shared" si="3"/>
        <v>52469119</v>
      </c>
      <c r="M19" s="100">
        <f t="shared" si="3"/>
        <v>54369116</v>
      </c>
      <c r="N19" s="100">
        <f t="shared" si="3"/>
        <v>159602019</v>
      </c>
      <c r="O19" s="100">
        <f t="shared" si="3"/>
        <v>43699035</v>
      </c>
      <c r="P19" s="100">
        <f t="shared" si="3"/>
        <v>52572626</v>
      </c>
      <c r="Q19" s="100">
        <f t="shared" si="3"/>
        <v>42909668</v>
      </c>
      <c r="R19" s="100">
        <f t="shared" si="3"/>
        <v>139181329</v>
      </c>
      <c r="S19" s="100">
        <f t="shared" si="3"/>
        <v>54368537</v>
      </c>
      <c r="T19" s="100">
        <f t="shared" si="3"/>
        <v>48146949</v>
      </c>
      <c r="U19" s="100">
        <f t="shared" si="3"/>
        <v>46791823</v>
      </c>
      <c r="V19" s="100">
        <f t="shared" si="3"/>
        <v>149307309</v>
      </c>
      <c r="W19" s="100">
        <f t="shared" si="3"/>
        <v>597773898</v>
      </c>
      <c r="X19" s="100">
        <f t="shared" si="3"/>
        <v>732065669</v>
      </c>
      <c r="Y19" s="100">
        <f t="shared" si="3"/>
        <v>-134291771</v>
      </c>
      <c r="Z19" s="137">
        <f>+IF(X19&lt;&gt;0,+(Y19/X19)*100,0)</f>
        <v>-18.344224662719434</v>
      </c>
      <c r="AA19" s="153">
        <f>SUM(AA20:AA23)</f>
        <v>720524081</v>
      </c>
    </row>
    <row r="20" spans="1:27" ht="13.5">
      <c r="A20" s="138" t="s">
        <v>89</v>
      </c>
      <c r="B20" s="136"/>
      <c r="C20" s="155">
        <v>220435675</v>
      </c>
      <c r="D20" s="155"/>
      <c r="E20" s="156">
        <v>289375204</v>
      </c>
      <c r="F20" s="60">
        <v>299389022</v>
      </c>
      <c r="G20" s="60">
        <v>22315783</v>
      </c>
      <c r="H20" s="60">
        <v>20161301</v>
      </c>
      <c r="I20" s="60">
        <v>22370734</v>
      </c>
      <c r="J20" s="60">
        <v>64847818</v>
      </c>
      <c r="K20" s="60">
        <v>21901141</v>
      </c>
      <c r="L20" s="60">
        <v>20369185</v>
      </c>
      <c r="M20" s="60">
        <v>24445939</v>
      </c>
      <c r="N20" s="60">
        <v>66716265</v>
      </c>
      <c r="O20" s="60">
        <v>14845592</v>
      </c>
      <c r="P20" s="60">
        <v>21676699</v>
      </c>
      <c r="Q20" s="60">
        <v>18763682</v>
      </c>
      <c r="R20" s="60">
        <v>55285973</v>
      </c>
      <c r="S20" s="60">
        <v>23271869</v>
      </c>
      <c r="T20" s="60">
        <v>19916686</v>
      </c>
      <c r="U20" s="60">
        <v>21616352</v>
      </c>
      <c r="V20" s="60">
        <v>64804907</v>
      </c>
      <c r="W20" s="60">
        <v>251654963</v>
      </c>
      <c r="X20" s="60">
        <v>288070750</v>
      </c>
      <c r="Y20" s="60">
        <v>-36415787</v>
      </c>
      <c r="Z20" s="140">
        <v>-12.64</v>
      </c>
      <c r="AA20" s="155">
        <v>299389022</v>
      </c>
    </row>
    <row r="21" spans="1:27" ht="13.5">
      <c r="A21" s="138" t="s">
        <v>90</v>
      </c>
      <c r="B21" s="136"/>
      <c r="C21" s="155">
        <v>237782202</v>
      </c>
      <c r="D21" s="155"/>
      <c r="E21" s="156">
        <v>327881997</v>
      </c>
      <c r="F21" s="60">
        <v>304050005</v>
      </c>
      <c r="G21" s="60">
        <v>19290636</v>
      </c>
      <c r="H21" s="60">
        <v>20826351</v>
      </c>
      <c r="I21" s="60">
        <v>21498325</v>
      </c>
      <c r="J21" s="60">
        <v>61615312</v>
      </c>
      <c r="K21" s="60">
        <v>22996042</v>
      </c>
      <c r="L21" s="60">
        <v>24567050</v>
      </c>
      <c r="M21" s="60">
        <v>21272382</v>
      </c>
      <c r="N21" s="60">
        <v>68835474</v>
      </c>
      <c r="O21" s="60">
        <v>20816446</v>
      </c>
      <c r="P21" s="60">
        <v>22692020</v>
      </c>
      <c r="Q21" s="60">
        <v>17112273</v>
      </c>
      <c r="R21" s="60">
        <v>60620739</v>
      </c>
      <c r="S21" s="60">
        <v>22740206</v>
      </c>
      <c r="T21" s="60">
        <v>20512414</v>
      </c>
      <c r="U21" s="60">
        <v>17954078</v>
      </c>
      <c r="V21" s="60">
        <v>61206698</v>
      </c>
      <c r="W21" s="60">
        <v>252278223</v>
      </c>
      <c r="X21" s="60">
        <v>327881215</v>
      </c>
      <c r="Y21" s="60">
        <v>-75602992</v>
      </c>
      <c r="Z21" s="140">
        <v>-23.06</v>
      </c>
      <c r="AA21" s="155">
        <v>304050005</v>
      </c>
    </row>
    <row r="22" spans="1:27" ht="13.5">
      <c r="A22" s="138" t="s">
        <v>91</v>
      </c>
      <c r="B22" s="136"/>
      <c r="C22" s="157">
        <v>26453260</v>
      </c>
      <c r="D22" s="157"/>
      <c r="E22" s="158">
        <v>43796234</v>
      </c>
      <c r="F22" s="159">
        <v>46476422</v>
      </c>
      <c r="G22" s="159">
        <v>3141383</v>
      </c>
      <c r="H22" s="159">
        <v>3406660</v>
      </c>
      <c r="I22" s="159">
        <v>2905040</v>
      </c>
      <c r="J22" s="159">
        <v>9453083</v>
      </c>
      <c r="K22" s="159">
        <v>3254528</v>
      </c>
      <c r="L22" s="159">
        <v>2937561</v>
      </c>
      <c r="M22" s="159">
        <v>4065286</v>
      </c>
      <c r="N22" s="159">
        <v>10257375</v>
      </c>
      <c r="O22" s="159">
        <v>3432232</v>
      </c>
      <c r="P22" s="159">
        <v>3617932</v>
      </c>
      <c r="Q22" s="159">
        <v>2441831</v>
      </c>
      <c r="R22" s="159">
        <v>9491995</v>
      </c>
      <c r="S22" s="159">
        <v>3764618</v>
      </c>
      <c r="T22" s="159">
        <v>3125697</v>
      </c>
      <c r="U22" s="159">
        <v>2632199</v>
      </c>
      <c r="V22" s="159">
        <v>9522514</v>
      </c>
      <c r="W22" s="159">
        <v>38724967</v>
      </c>
      <c r="X22" s="159">
        <v>43796232</v>
      </c>
      <c r="Y22" s="159">
        <v>-5071265</v>
      </c>
      <c r="Z22" s="141">
        <v>-11.58</v>
      </c>
      <c r="AA22" s="157">
        <v>46476422</v>
      </c>
    </row>
    <row r="23" spans="1:27" ht="13.5">
      <c r="A23" s="138" t="s">
        <v>92</v>
      </c>
      <c r="B23" s="136"/>
      <c r="C23" s="155">
        <v>51288725</v>
      </c>
      <c r="D23" s="155"/>
      <c r="E23" s="156">
        <v>72316475</v>
      </c>
      <c r="F23" s="60">
        <v>70608632</v>
      </c>
      <c r="G23" s="60">
        <v>4579284</v>
      </c>
      <c r="H23" s="60">
        <v>4594220</v>
      </c>
      <c r="I23" s="60">
        <v>4593524</v>
      </c>
      <c r="J23" s="60">
        <v>13767028</v>
      </c>
      <c r="K23" s="60">
        <v>4612073</v>
      </c>
      <c r="L23" s="60">
        <v>4595323</v>
      </c>
      <c r="M23" s="60">
        <v>4585509</v>
      </c>
      <c r="N23" s="60">
        <v>13792905</v>
      </c>
      <c r="O23" s="60">
        <v>4604765</v>
      </c>
      <c r="P23" s="60">
        <v>4585975</v>
      </c>
      <c r="Q23" s="60">
        <v>4591882</v>
      </c>
      <c r="R23" s="60">
        <v>13782622</v>
      </c>
      <c r="S23" s="60">
        <v>4591844</v>
      </c>
      <c r="T23" s="60">
        <v>4592152</v>
      </c>
      <c r="U23" s="60">
        <v>4589194</v>
      </c>
      <c r="V23" s="60">
        <v>13773190</v>
      </c>
      <c r="W23" s="60">
        <v>55115745</v>
      </c>
      <c r="X23" s="60">
        <v>72317472</v>
      </c>
      <c r="Y23" s="60">
        <v>-17201727</v>
      </c>
      <c r="Z23" s="140">
        <v>-23.79</v>
      </c>
      <c r="AA23" s="155">
        <v>70608632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1249014254</v>
      </c>
      <c r="D25" s="168">
        <f>+D5+D9+D15+D19+D24</f>
        <v>0</v>
      </c>
      <c r="E25" s="169">
        <f t="shared" si="4"/>
        <v>1152072710</v>
      </c>
      <c r="F25" s="73">
        <f t="shared" si="4"/>
        <v>1178713753</v>
      </c>
      <c r="G25" s="73">
        <f t="shared" si="4"/>
        <v>139960770</v>
      </c>
      <c r="H25" s="73">
        <f t="shared" si="4"/>
        <v>73513911</v>
      </c>
      <c r="I25" s="73">
        <f t="shared" si="4"/>
        <v>99266822</v>
      </c>
      <c r="J25" s="73">
        <f t="shared" si="4"/>
        <v>312741503</v>
      </c>
      <c r="K25" s="73">
        <f t="shared" si="4"/>
        <v>79348771</v>
      </c>
      <c r="L25" s="73">
        <f t="shared" si="4"/>
        <v>138884649</v>
      </c>
      <c r="M25" s="73">
        <f t="shared" si="4"/>
        <v>79155679</v>
      </c>
      <c r="N25" s="73">
        <f t="shared" si="4"/>
        <v>297389099</v>
      </c>
      <c r="O25" s="73">
        <f t="shared" si="4"/>
        <v>71479417</v>
      </c>
      <c r="P25" s="73">
        <f t="shared" si="4"/>
        <v>79304163</v>
      </c>
      <c r="Q25" s="73">
        <f t="shared" si="4"/>
        <v>112476218</v>
      </c>
      <c r="R25" s="73">
        <f t="shared" si="4"/>
        <v>263259798</v>
      </c>
      <c r="S25" s="73">
        <f t="shared" si="4"/>
        <v>82782241</v>
      </c>
      <c r="T25" s="73">
        <f t="shared" si="4"/>
        <v>74846749</v>
      </c>
      <c r="U25" s="73">
        <f t="shared" si="4"/>
        <v>73255508</v>
      </c>
      <c r="V25" s="73">
        <f t="shared" si="4"/>
        <v>230884498</v>
      </c>
      <c r="W25" s="73">
        <f t="shared" si="4"/>
        <v>1104274898</v>
      </c>
      <c r="X25" s="73">
        <f t="shared" si="4"/>
        <v>1150768034</v>
      </c>
      <c r="Y25" s="73">
        <f t="shared" si="4"/>
        <v>-46493136</v>
      </c>
      <c r="Z25" s="170">
        <f>+IF(X25&lt;&gt;0,+(Y25/X25)*100,0)</f>
        <v>-4.0401831321637145</v>
      </c>
      <c r="AA25" s="168">
        <f>+AA5+AA9+AA15+AA19+AA24</f>
        <v>1178713753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426969762</v>
      </c>
      <c r="D28" s="153">
        <f>SUM(D29:D31)</f>
        <v>0</v>
      </c>
      <c r="E28" s="154">
        <f t="shared" si="5"/>
        <v>365417570</v>
      </c>
      <c r="F28" s="100">
        <f t="shared" si="5"/>
        <v>383371769</v>
      </c>
      <c r="G28" s="100">
        <f t="shared" si="5"/>
        <v>18610296</v>
      </c>
      <c r="H28" s="100">
        <f t="shared" si="5"/>
        <v>13688329</v>
      </c>
      <c r="I28" s="100">
        <f t="shared" si="5"/>
        <v>70265252</v>
      </c>
      <c r="J28" s="100">
        <f t="shared" si="5"/>
        <v>102563877</v>
      </c>
      <c r="K28" s="100">
        <f t="shared" si="5"/>
        <v>30561009</v>
      </c>
      <c r="L28" s="100">
        <f t="shared" si="5"/>
        <v>34898283</v>
      </c>
      <c r="M28" s="100">
        <f t="shared" si="5"/>
        <v>139881987</v>
      </c>
      <c r="N28" s="100">
        <f t="shared" si="5"/>
        <v>205341279</v>
      </c>
      <c r="O28" s="100">
        <f t="shared" si="5"/>
        <v>39137324</v>
      </c>
      <c r="P28" s="100">
        <f t="shared" si="5"/>
        <v>25232231</v>
      </c>
      <c r="Q28" s="100">
        <f t="shared" si="5"/>
        <v>48810462</v>
      </c>
      <c r="R28" s="100">
        <f t="shared" si="5"/>
        <v>113180017</v>
      </c>
      <c r="S28" s="100">
        <f t="shared" si="5"/>
        <v>47612801</v>
      </c>
      <c r="T28" s="100">
        <f t="shared" si="5"/>
        <v>42527081</v>
      </c>
      <c r="U28" s="100">
        <f t="shared" si="5"/>
        <v>59205776</v>
      </c>
      <c r="V28" s="100">
        <f t="shared" si="5"/>
        <v>149345658</v>
      </c>
      <c r="W28" s="100">
        <f t="shared" si="5"/>
        <v>570430831</v>
      </c>
      <c r="X28" s="100">
        <f t="shared" si="5"/>
        <v>365417994</v>
      </c>
      <c r="Y28" s="100">
        <f t="shared" si="5"/>
        <v>205012837</v>
      </c>
      <c r="Z28" s="137">
        <f>+IF(X28&lt;&gt;0,+(Y28/X28)*100,0)</f>
        <v>56.10365126135524</v>
      </c>
      <c r="AA28" s="153">
        <f>SUM(AA29:AA31)</f>
        <v>383371769</v>
      </c>
    </row>
    <row r="29" spans="1:27" ht="13.5">
      <c r="A29" s="138" t="s">
        <v>75</v>
      </c>
      <c r="B29" s="136"/>
      <c r="C29" s="155">
        <v>154724803</v>
      </c>
      <c r="D29" s="155"/>
      <c r="E29" s="156">
        <v>113618055</v>
      </c>
      <c r="F29" s="60">
        <v>88579391</v>
      </c>
      <c r="G29" s="60">
        <v>11334819</v>
      </c>
      <c r="H29" s="60">
        <v>4057436</v>
      </c>
      <c r="I29" s="60">
        <v>4631952</v>
      </c>
      <c r="J29" s="60">
        <v>20024207</v>
      </c>
      <c r="K29" s="60">
        <v>5262550</v>
      </c>
      <c r="L29" s="60">
        <v>4653805</v>
      </c>
      <c r="M29" s="60">
        <v>10592407</v>
      </c>
      <c r="N29" s="60">
        <v>20508762</v>
      </c>
      <c r="O29" s="60">
        <v>5264839</v>
      </c>
      <c r="P29" s="60">
        <v>5595033</v>
      </c>
      <c r="Q29" s="60">
        <v>6048893</v>
      </c>
      <c r="R29" s="60">
        <v>16908765</v>
      </c>
      <c r="S29" s="60">
        <v>6736812</v>
      </c>
      <c r="T29" s="60">
        <v>5371451</v>
      </c>
      <c r="U29" s="60">
        <v>11829007</v>
      </c>
      <c r="V29" s="60">
        <v>23937270</v>
      </c>
      <c r="W29" s="60">
        <v>81379004</v>
      </c>
      <c r="X29" s="60">
        <v>113618172</v>
      </c>
      <c r="Y29" s="60">
        <v>-32239168</v>
      </c>
      <c r="Z29" s="140">
        <v>-28.38</v>
      </c>
      <c r="AA29" s="155">
        <v>88579391</v>
      </c>
    </row>
    <row r="30" spans="1:27" ht="13.5">
      <c r="A30" s="138" t="s">
        <v>76</v>
      </c>
      <c r="B30" s="136"/>
      <c r="C30" s="157">
        <v>153737743</v>
      </c>
      <c r="D30" s="157"/>
      <c r="E30" s="158">
        <v>202510937</v>
      </c>
      <c r="F30" s="159">
        <v>171744714</v>
      </c>
      <c r="G30" s="159">
        <v>3061217</v>
      </c>
      <c r="H30" s="159">
        <v>3125399</v>
      </c>
      <c r="I30" s="159">
        <v>58981579</v>
      </c>
      <c r="J30" s="159">
        <v>65168195</v>
      </c>
      <c r="K30" s="159">
        <v>21133868</v>
      </c>
      <c r="L30" s="159">
        <v>23215794</v>
      </c>
      <c r="M30" s="159">
        <v>119627201</v>
      </c>
      <c r="N30" s="159">
        <v>163976863</v>
      </c>
      <c r="O30" s="159">
        <v>22235668</v>
      </c>
      <c r="P30" s="159">
        <v>14796785</v>
      </c>
      <c r="Q30" s="159">
        <v>36068442</v>
      </c>
      <c r="R30" s="159">
        <v>73100895</v>
      </c>
      <c r="S30" s="159">
        <v>31868964</v>
      </c>
      <c r="T30" s="159">
        <v>31572258</v>
      </c>
      <c r="U30" s="159">
        <v>33839408</v>
      </c>
      <c r="V30" s="159">
        <v>97280630</v>
      </c>
      <c r="W30" s="159">
        <v>399526583</v>
      </c>
      <c r="X30" s="159">
        <v>202510506</v>
      </c>
      <c r="Y30" s="159">
        <v>197016077</v>
      </c>
      <c r="Z30" s="141">
        <v>97.29</v>
      </c>
      <c r="AA30" s="157">
        <v>171744714</v>
      </c>
    </row>
    <row r="31" spans="1:27" ht="13.5">
      <c r="A31" s="138" t="s">
        <v>77</v>
      </c>
      <c r="B31" s="136"/>
      <c r="C31" s="155">
        <v>118507216</v>
      </c>
      <c r="D31" s="155"/>
      <c r="E31" s="156">
        <v>49288578</v>
      </c>
      <c r="F31" s="60">
        <v>123047664</v>
      </c>
      <c r="G31" s="60">
        <v>4214260</v>
      </c>
      <c r="H31" s="60">
        <v>6505494</v>
      </c>
      <c r="I31" s="60">
        <v>6651721</v>
      </c>
      <c r="J31" s="60">
        <v>17371475</v>
      </c>
      <c r="K31" s="60">
        <v>4164591</v>
      </c>
      <c r="L31" s="60">
        <v>7028684</v>
      </c>
      <c r="M31" s="60">
        <v>9662379</v>
      </c>
      <c r="N31" s="60">
        <v>20855654</v>
      </c>
      <c r="O31" s="60">
        <v>11636817</v>
      </c>
      <c r="P31" s="60">
        <v>4840413</v>
      </c>
      <c r="Q31" s="60">
        <v>6693127</v>
      </c>
      <c r="R31" s="60">
        <v>23170357</v>
      </c>
      <c r="S31" s="60">
        <v>9007025</v>
      </c>
      <c r="T31" s="60">
        <v>5583372</v>
      </c>
      <c r="U31" s="60">
        <v>13537361</v>
      </c>
      <c r="V31" s="60">
        <v>28127758</v>
      </c>
      <c r="W31" s="60">
        <v>89525244</v>
      </c>
      <c r="X31" s="60">
        <v>49289316</v>
      </c>
      <c r="Y31" s="60">
        <v>40235928</v>
      </c>
      <c r="Z31" s="140">
        <v>81.63</v>
      </c>
      <c r="AA31" s="155">
        <v>123047664</v>
      </c>
    </row>
    <row r="32" spans="1:27" ht="13.5">
      <c r="A32" s="135" t="s">
        <v>78</v>
      </c>
      <c r="B32" s="136"/>
      <c r="C32" s="153">
        <f aca="true" t="shared" si="6" ref="C32:Y32">SUM(C33:C37)</f>
        <v>222496455</v>
      </c>
      <c r="D32" s="153">
        <f>SUM(D33:D37)</f>
        <v>0</v>
      </c>
      <c r="E32" s="154">
        <f t="shared" si="6"/>
        <v>156194837</v>
      </c>
      <c r="F32" s="100">
        <f t="shared" si="6"/>
        <v>163916484</v>
      </c>
      <c r="G32" s="100">
        <f t="shared" si="6"/>
        <v>7253958</v>
      </c>
      <c r="H32" s="100">
        <f t="shared" si="6"/>
        <v>9244488</v>
      </c>
      <c r="I32" s="100">
        <f t="shared" si="6"/>
        <v>11943832</v>
      </c>
      <c r="J32" s="100">
        <f t="shared" si="6"/>
        <v>28442278</v>
      </c>
      <c r="K32" s="100">
        <f t="shared" si="6"/>
        <v>10817721</v>
      </c>
      <c r="L32" s="100">
        <f t="shared" si="6"/>
        <v>8738736</v>
      </c>
      <c r="M32" s="100">
        <f t="shared" si="6"/>
        <v>13298163</v>
      </c>
      <c r="N32" s="100">
        <f t="shared" si="6"/>
        <v>32854620</v>
      </c>
      <c r="O32" s="100">
        <f t="shared" si="6"/>
        <v>11886429</v>
      </c>
      <c r="P32" s="100">
        <f t="shared" si="6"/>
        <v>9321521</v>
      </c>
      <c r="Q32" s="100">
        <f t="shared" si="6"/>
        <v>14491662</v>
      </c>
      <c r="R32" s="100">
        <f t="shared" si="6"/>
        <v>35699612</v>
      </c>
      <c r="S32" s="100">
        <f t="shared" si="6"/>
        <v>19468819</v>
      </c>
      <c r="T32" s="100">
        <f t="shared" si="6"/>
        <v>9416372</v>
      </c>
      <c r="U32" s="100">
        <f t="shared" si="6"/>
        <v>10321256</v>
      </c>
      <c r="V32" s="100">
        <f t="shared" si="6"/>
        <v>39206447</v>
      </c>
      <c r="W32" s="100">
        <f t="shared" si="6"/>
        <v>136202957</v>
      </c>
      <c r="X32" s="100">
        <f t="shared" si="6"/>
        <v>156195528</v>
      </c>
      <c r="Y32" s="100">
        <f t="shared" si="6"/>
        <v>-19992571</v>
      </c>
      <c r="Z32" s="137">
        <f>+IF(X32&lt;&gt;0,+(Y32/X32)*100,0)</f>
        <v>-12.79970768433268</v>
      </c>
      <c r="AA32" s="153">
        <f>SUM(AA33:AA37)</f>
        <v>163916484</v>
      </c>
    </row>
    <row r="33" spans="1:27" ht="13.5">
      <c r="A33" s="138" t="s">
        <v>79</v>
      </c>
      <c r="B33" s="136"/>
      <c r="C33" s="155">
        <v>16326625</v>
      </c>
      <c r="D33" s="155"/>
      <c r="E33" s="156">
        <v>39808428</v>
      </c>
      <c r="F33" s="60">
        <v>24507389</v>
      </c>
      <c r="G33" s="60">
        <v>1037721</v>
      </c>
      <c r="H33" s="60">
        <v>1048146</v>
      </c>
      <c r="I33" s="60">
        <v>2388855</v>
      </c>
      <c r="J33" s="60">
        <v>4474722</v>
      </c>
      <c r="K33" s="60">
        <v>1615493</v>
      </c>
      <c r="L33" s="60">
        <v>1907675</v>
      </c>
      <c r="M33" s="60">
        <v>1547711</v>
      </c>
      <c r="N33" s="60">
        <v>5070879</v>
      </c>
      <c r="O33" s="60">
        <v>1341047</v>
      </c>
      <c r="P33" s="60">
        <v>1452483</v>
      </c>
      <c r="Q33" s="60">
        <v>1639849</v>
      </c>
      <c r="R33" s="60">
        <v>4433379</v>
      </c>
      <c r="S33" s="60">
        <v>1920851</v>
      </c>
      <c r="T33" s="60">
        <v>1472848</v>
      </c>
      <c r="U33" s="60">
        <v>1771280</v>
      </c>
      <c r="V33" s="60">
        <v>5164979</v>
      </c>
      <c r="W33" s="60">
        <v>19143959</v>
      </c>
      <c r="X33" s="60">
        <v>39808044</v>
      </c>
      <c r="Y33" s="60">
        <v>-20664085</v>
      </c>
      <c r="Z33" s="140">
        <v>-51.91</v>
      </c>
      <c r="AA33" s="155">
        <v>24507389</v>
      </c>
    </row>
    <row r="34" spans="1:27" ht="13.5">
      <c r="A34" s="138" t="s">
        <v>80</v>
      </c>
      <c r="B34" s="136"/>
      <c r="C34" s="155">
        <v>52131814</v>
      </c>
      <c r="D34" s="155"/>
      <c r="E34" s="156">
        <v>28717443</v>
      </c>
      <c r="F34" s="60">
        <v>29744214</v>
      </c>
      <c r="G34" s="60">
        <v>2949553</v>
      </c>
      <c r="H34" s="60">
        <v>2864548</v>
      </c>
      <c r="I34" s="60">
        <v>3430206</v>
      </c>
      <c r="J34" s="60">
        <v>9244307</v>
      </c>
      <c r="K34" s="60">
        <v>3302583</v>
      </c>
      <c r="L34" s="60">
        <v>3017963</v>
      </c>
      <c r="M34" s="60">
        <v>3990864</v>
      </c>
      <c r="N34" s="60">
        <v>10311410</v>
      </c>
      <c r="O34" s="60">
        <v>5318580</v>
      </c>
      <c r="P34" s="60">
        <v>3590813</v>
      </c>
      <c r="Q34" s="60">
        <v>4788678</v>
      </c>
      <c r="R34" s="60">
        <v>13698071</v>
      </c>
      <c r="S34" s="60">
        <v>4583665</v>
      </c>
      <c r="T34" s="60">
        <v>4090938</v>
      </c>
      <c r="U34" s="60">
        <v>3381112</v>
      </c>
      <c r="V34" s="60">
        <v>12055715</v>
      </c>
      <c r="W34" s="60">
        <v>45309503</v>
      </c>
      <c r="X34" s="60">
        <v>28717008</v>
      </c>
      <c r="Y34" s="60">
        <v>16592495</v>
      </c>
      <c r="Z34" s="140">
        <v>57.78</v>
      </c>
      <c r="AA34" s="155">
        <v>29744214</v>
      </c>
    </row>
    <row r="35" spans="1:27" ht="13.5">
      <c r="A35" s="138" t="s">
        <v>81</v>
      </c>
      <c r="B35" s="136"/>
      <c r="C35" s="155">
        <v>51985409</v>
      </c>
      <c r="D35" s="155"/>
      <c r="E35" s="156">
        <v>81707136</v>
      </c>
      <c r="F35" s="60">
        <v>55002013</v>
      </c>
      <c r="G35" s="60">
        <v>2500251</v>
      </c>
      <c r="H35" s="60">
        <v>4799416</v>
      </c>
      <c r="I35" s="60">
        <v>5461095</v>
      </c>
      <c r="J35" s="60">
        <v>12760762</v>
      </c>
      <c r="K35" s="60">
        <v>5361626</v>
      </c>
      <c r="L35" s="60">
        <v>3256145</v>
      </c>
      <c r="M35" s="60">
        <v>6976698</v>
      </c>
      <c r="N35" s="60">
        <v>15594469</v>
      </c>
      <c r="O35" s="60">
        <v>4625787</v>
      </c>
      <c r="P35" s="60">
        <v>2725267</v>
      </c>
      <c r="Q35" s="60">
        <v>7394409</v>
      </c>
      <c r="R35" s="60">
        <v>14745463</v>
      </c>
      <c r="S35" s="60">
        <v>2772985</v>
      </c>
      <c r="T35" s="60">
        <v>2586108</v>
      </c>
      <c r="U35" s="60">
        <v>4620012</v>
      </c>
      <c r="V35" s="60">
        <v>9979105</v>
      </c>
      <c r="W35" s="60">
        <v>53079799</v>
      </c>
      <c r="X35" s="60">
        <v>81707472</v>
      </c>
      <c r="Y35" s="60">
        <v>-28627673</v>
      </c>
      <c r="Z35" s="140">
        <v>-35.04</v>
      </c>
      <c r="AA35" s="155">
        <v>55002013</v>
      </c>
    </row>
    <row r="36" spans="1:27" ht="13.5">
      <c r="A36" s="138" t="s">
        <v>82</v>
      </c>
      <c r="B36" s="136"/>
      <c r="C36" s="155">
        <v>100071906</v>
      </c>
      <c r="D36" s="155"/>
      <c r="E36" s="156">
        <v>5961830</v>
      </c>
      <c r="F36" s="60">
        <v>52857975</v>
      </c>
      <c r="G36" s="60">
        <v>431286</v>
      </c>
      <c r="H36" s="60">
        <v>359390</v>
      </c>
      <c r="I36" s="60">
        <v>491201</v>
      </c>
      <c r="J36" s="60">
        <v>1281877</v>
      </c>
      <c r="K36" s="60">
        <v>383481</v>
      </c>
      <c r="L36" s="60">
        <v>402415</v>
      </c>
      <c r="M36" s="60">
        <v>628352</v>
      </c>
      <c r="N36" s="60">
        <v>1414248</v>
      </c>
      <c r="O36" s="60">
        <v>412890</v>
      </c>
      <c r="P36" s="60">
        <v>1419708</v>
      </c>
      <c r="Q36" s="60">
        <v>540320</v>
      </c>
      <c r="R36" s="60">
        <v>2372918</v>
      </c>
      <c r="S36" s="60">
        <v>10056866</v>
      </c>
      <c r="T36" s="60">
        <v>1138072</v>
      </c>
      <c r="U36" s="60">
        <v>426560</v>
      </c>
      <c r="V36" s="60">
        <v>11621498</v>
      </c>
      <c r="W36" s="60">
        <v>16690541</v>
      </c>
      <c r="X36" s="60">
        <v>5963004</v>
      </c>
      <c r="Y36" s="60">
        <v>10727537</v>
      </c>
      <c r="Z36" s="140">
        <v>179.9</v>
      </c>
      <c r="AA36" s="155">
        <v>52857975</v>
      </c>
    </row>
    <row r="37" spans="1:27" ht="13.5">
      <c r="A37" s="138" t="s">
        <v>83</v>
      </c>
      <c r="B37" s="136"/>
      <c r="C37" s="157">
        <v>1980701</v>
      </c>
      <c r="D37" s="157"/>
      <c r="E37" s="158"/>
      <c r="F37" s="159">
        <v>1804893</v>
      </c>
      <c r="G37" s="159">
        <v>335147</v>
      </c>
      <c r="H37" s="159">
        <v>172988</v>
      </c>
      <c r="I37" s="159">
        <v>172475</v>
      </c>
      <c r="J37" s="159">
        <v>680610</v>
      </c>
      <c r="K37" s="159">
        <v>154538</v>
      </c>
      <c r="L37" s="159">
        <v>154538</v>
      </c>
      <c r="M37" s="159">
        <v>154538</v>
      </c>
      <c r="N37" s="159">
        <v>463614</v>
      </c>
      <c r="O37" s="159">
        <v>188125</v>
      </c>
      <c r="P37" s="159">
        <v>133250</v>
      </c>
      <c r="Q37" s="159">
        <v>128406</v>
      </c>
      <c r="R37" s="159">
        <v>449781</v>
      </c>
      <c r="S37" s="159">
        <v>134452</v>
      </c>
      <c r="T37" s="159">
        <v>128406</v>
      </c>
      <c r="U37" s="159">
        <v>122292</v>
      </c>
      <c r="V37" s="159">
        <v>385150</v>
      </c>
      <c r="W37" s="159">
        <v>1979155</v>
      </c>
      <c r="X37" s="159"/>
      <c r="Y37" s="159">
        <v>1979155</v>
      </c>
      <c r="Z37" s="141">
        <v>0</v>
      </c>
      <c r="AA37" s="157">
        <v>1804893</v>
      </c>
    </row>
    <row r="38" spans="1:27" ht="13.5">
      <c r="A38" s="135" t="s">
        <v>84</v>
      </c>
      <c r="B38" s="142"/>
      <c r="C38" s="153">
        <f aca="true" t="shared" si="7" ref="C38:Y38">SUM(C39:C41)</f>
        <v>106430982</v>
      </c>
      <c r="D38" s="153">
        <f>SUM(D39:D41)</f>
        <v>0</v>
      </c>
      <c r="E38" s="154">
        <f t="shared" si="7"/>
        <v>53991860</v>
      </c>
      <c r="F38" s="100">
        <f t="shared" si="7"/>
        <v>27809161</v>
      </c>
      <c r="G38" s="100">
        <f t="shared" si="7"/>
        <v>2174709</v>
      </c>
      <c r="H38" s="100">
        <f t="shared" si="7"/>
        <v>2105398</v>
      </c>
      <c r="I38" s="100">
        <f t="shared" si="7"/>
        <v>2567673</v>
      </c>
      <c r="J38" s="100">
        <f t="shared" si="7"/>
        <v>6847780</v>
      </c>
      <c r="K38" s="100">
        <f t="shared" si="7"/>
        <v>3041954</v>
      </c>
      <c r="L38" s="100">
        <f t="shared" si="7"/>
        <v>2494917</v>
      </c>
      <c r="M38" s="100">
        <f t="shared" si="7"/>
        <v>2646678</v>
      </c>
      <c r="N38" s="100">
        <f t="shared" si="7"/>
        <v>8183549</v>
      </c>
      <c r="O38" s="100">
        <f t="shared" si="7"/>
        <v>2432612</v>
      </c>
      <c r="P38" s="100">
        <f t="shared" si="7"/>
        <v>2251268</v>
      </c>
      <c r="Q38" s="100">
        <f t="shared" si="7"/>
        <v>2707353</v>
      </c>
      <c r="R38" s="100">
        <f t="shared" si="7"/>
        <v>7391233</v>
      </c>
      <c r="S38" s="100">
        <f t="shared" si="7"/>
        <v>2110840</v>
      </c>
      <c r="T38" s="100">
        <f t="shared" si="7"/>
        <v>2310746</v>
      </c>
      <c r="U38" s="100">
        <f t="shared" si="7"/>
        <v>3232363</v>
      </c>
      <c r="V38" s="100">
        <f t="shared" si="7"/>
        <v>7653949</v>
      </c>
      <c r="W38" s="100">
        <f t="shared" si="7"/>
        <v>30076511</v>
      </c>
      <c r="X38" s="100">
        <f t="shared" si="7"/>
        <v>53991852</v>
      </c>
      <c r="Y38" s="100">
        <f t="shared" si="7"/>
        <v>-23915341</v>
      </c>
      <c r="Z38" s="137">
        <f>+IF(X38&lt;&gt;0,+(Y38/X38)*100,0)</f>
        <v>-44.2943520440825</v>
      </c>
      <c r="AA38" s="153">
        <f>SUM(AA39:AA41)</f>
        <v>27809161</v>
      </c>
    </row>
    <row r="39" spans="1:27" ht="13.5">
      <c r="A39" s="138" t="s">
        <v>85</v>
      </c>
      <c r="B39" s="136"/>
      <c r="C39" s="155">
        <v>29925438</v>
      </c>
      <c r="D39" s="155"/>
      <c r="E39" s="156">
        <v>18964951</v>
      </c>
      <c r="F39" s="60">
        <v>19748121</v>
      </c>
      <c r="G39" s="60">
        <v>1667480</v>
      </c>
      <c r="H39" s="60">
        <v>1590681</v>
      </c>
      <c r="I39" s="60">
        <v>1920365</v>
      </c>
      <c r="J39" s="60">
        <v>5178526</v>
      </c>
      <c r="K39" s="60">
        <v>2447893</v>
      </c>
      <c r="L39" s="60">
        <v>1941923</v>
      </c>
      <c r="M39" s="60">
        <v>2097986</v>
      </c>
      <c r="N39" s="60">
        <v>6487802</v>
      </c>
      <c r="O39" s="60">
        <v>1561485</v>
      </c>
      <c r="P39" s="60">
        <v>1656051</v>
      </c>
      <c r="Q39" s="60">
        <v>2075392</v>
      </c>
      <c r="R39" s="60">
        <v>5292928</v>
      </c>
      <c r="S39" s="60">
        <v>1495130</v>
      </c>
      <c r="T39" s="60">
        <v>1604099</v>
      </c>
      <c r="U39" s="60">
        <v>1671883</v>
      </c>
      <c r="V39" s="60">
        <v>4771112</v>
      </c>
      <c r="W39" s="60">
        <v>21730368</v>
      </c>
      <c r="X39" s="60">
        <v>18965052</v>
      </c>
      <c r="Y39" s="60">
        <v>2765316</v>
      </c>
      <c r="Z39" s="140">
        <v>14.58</v>
      </c>
      <c r="AA39" s="155">
        <v>19748121</v>
      </c>
    </row>
    <row r="40" spans="1:27" ht="13.5">
      <c r="A40" s="138" t="s">
        <v>86</v>
      </c>
      <c r="B40" s="136"/>
      <c r="C40" s="155">
        <v>76505544</v>
      </c>
      <c r="D40" s="155"/>
      <c r="E40" s="156">
        <v>35026909</v>
      </c>
      <c r="F40" s="60">
        <v>8061040</v>
      </c>
      <c r="G40" s="60">
        <v>507229</v>
      </c>
      <c r="H40" s="60">
        <v>514717</v>
      </c>
      <c r="I40" s="60">
        <v>647308</v>
      </c>
      <c r="J40" s="60">
        <v>1669254</v>
      </c>
      <c r="K40" s="60">
        <v>594061</v>
      </c>
      <c r="L40" s="60">
        <v>552994</v>
      </c>
      <c r="M40" s="60">
        <v>548692</v>
      </c>
      <c r="N40" s="60">
        <v>1695747</v>
      </c>
      <c r="O40" s="60">
        <v>871127</v>
      </c>
      <c r="P40" s="60">
        <v>595217</v>
      </c>
      <c r="Q40" s="60">
        <v>631961</v>
      </c>
      <c r="R40" s="60">
        <v>2098305</v>
      </c>
      <c r="S40" s="60">
        <v>615710</v>
      </c>
      <c r="T40" s="60">
        <v>706647</v>
      </c>
      <c r="U40" s="60">
        <v>1560480</v>
      </c>
      <c r="V40" s="60">
        <v>2882837</v>
      </c>
      <c r="W40" s="60">
        <v>8346143</v>
      </c>
      <c r="X40" s="60">
        <v>35026800</v>
      </c>
      <c r="Y40" s="60">
        <v>-26680657</v>
      </c>
      <c r="Z40" s="140">
        <v>-76.17</v>
      </c>
      <c r="AA40" s="155">
        <v>8061040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652927748</v>
      </c>
      <c r="D42" s="153">
        <f>SUM(D43:D46)</f>
        <v>0</v>
      </c>
      <c r="E42" s="154">
        <f t="shared" si="8"/>
        <v>576779589</v>
      </c>
      <c r="F42" s="100">
        <f t="shared" si="8"/>
        <v>720191517</v>
      </c>
      <c r="G42" s="100">
        <f t="shared" si="8"/>
        <v>49405764</v>
      </c>
      <c r="H42" s="100">
        <f t="shared" si="8"/>
        <v>48767700</v>
      </c>
      <c r="I42" s="100">
        <f t="shared" si="8"/>
        <v>50450044</v>
      </c>
      <c r="J42" s="100">
        <f t="shared" si="8"/>
        <v>148623508</v>
      </c>
      <c r="K42" s="100">
        <f t="shared" si="8"/>
        <v>39834406</v>
      </c>
      <c r="L42" s="100">
        <f t="shared" si="8"/>
        <v>22604440</v>
      </c>
      <c r="M42" s="100">
        <f t="shared" si="8"/>
        <v>40684268</v>
      </c>
      <c r="N42" s="100">
        <f t="shared" si="8"/>
        <v>103123114</v>
      </c>
      <c r="O42" s="100">
        <f t="shared" si="8"/>
        <v>36005214</v>
      </c>
      <c r="P42" s="100">
        <f t="shared" si="8"/>
        <v>37300120</v>
      </c>
      <c r="Q42" s="100">
        <f t="shared" si="8"/>
        <v>45014790</v>
      </c>
      <c r="R42" s="100">
        <f t="shared" si="8"/>
        <v>118320124</v>
      </c>
      <c r="S42" s="100">
        <f t="shared" si="8"/>
        <v>37089679</v>
      </c>
      <c r="T42" s="100">
        <f t="shared" si="8"/>
        <v>36539207</v>
      </c>
      <c r="U42" s="100">
        <f t="shared" si="8"/>
        <v>38968456</v>
      </c>
      <c r="V42" s="100">
        <f t="shared" si="8"/>
        <v>112597342</v>
      </c>
      <c r="W42" s="100">
        <f t="shared" si="8"/>
        <v>482664088</v>
      </c>
      <c r="X42" s="100">
        <f t="shared" si="8"/>
        <v>576778918</v>
      </c>
      <c r="Y42" s="100">
        <f t="shared" si="8"/>
        <v>-94114830</v>
      </c>
      <c r="Z42" s="137">
        <f>+IF(X42&lt;&gt;0,+(Y42/X42)*100,0)</f>
        <v>-16.31731449657458</v>
      </c>
      <c r="AA42" s="153">
        <f>SUM(AA43:AA46)</f>
        <v>720191517</v>
      </c>
    </row>
    <row r="43" spans="1:27" ht="13.5">
      <c r="A43" s="138" t="s">
        <v>89</v>
      </c>
      <c r="B43" s="136"/>
      <c r="C43" s="155">
        <v>225673171</v>
      </c>
      <c r="D43" s="155"/>
      <c r="E43" s="156">
        <v>258719505</v>
      </c>
      <c r="F43" s="60">
        <v>322839204</v>
      </c>
      <c r="G43" s="60">
        <v>28136150</v>
      </c>
      <c r="H43" s="60">
        <v>29566361</v>
      </c>
      <c r="I43" s="60">
        <v>27051050</v>
      </c>
      <c r="J43" s="60">
        <v>84753561</v>
      </c>
      <c r="K43" s="60">
        <v>16926394</v>
      </c>
      <c r="L43" s="60">
        <v>16720890</v>
      </c>
      <c r="M43" s="60">
        <v>4435854</v>
      </c>
      <c r="N43" s="60">
        <v>38083138</v>
      </c>
      <c r="O43" s="60">
        <v>16284937</v>
      </c>
      <c r="P43" s="60">
        <v>16677738</v>
      </c>
      <c r="Q43" s="60">
        <v>21253412</v>
      </c>
      <c r="R43" s="60">
        <v>54216087</v>
      </c>
      <c r="S43" s="60">
        <v>15622037</v>
      </c>
      <c r="T43" s="60">
        <v>15907720</v>
      </c>
      <c r="U43" s="60">
        <v>18036345</v>
      </c>
      <c r="V43" s="60">
        <v>49566102</v>
      </c>
      <c r="W43" s="60">
        <v>226618888</v>
      </c>
      <c r="X43" s="60">
        <v>258719038</v>
      </c>
      <c r="Y43" s="60">
        <v>-32100150</v>
      </c>
      <c r="Z43" s="140">
        <v>-12.41</v>
      </c>
      <c r="AA43" s="155">
        <v>322839204</v>
      </c>
    </row>
    <row r="44" spans="1:27" ht="13.5">
      <c r="A44" s="138" t="s">
        <v>90</v>
      </c>
      <c r="B44" s="136"/>
      <c r="C44" s="155">
        <v>352396236</v>
      </c>
      <c r="D44" s="155"/>
      <c r="E44" s="156">
        <v>257532140</v>
      </c>
      <c r="F44" s="60">
        <v>324399464</v>
      </c>
      <c r="G44" s="60">
        <v>18144704</v>
      </c>
      <c r="H44" s="60">
        <v>16059189</v>
      </c>
      <c r="I44" s="60">
        <v>19492440</v>
      </c>
      <c r="J44" s="60">
        <v>53696333</v>
      </c>
      <c r="K44" s="60">
        <v>18841321</v>
      </c>
      <c r="L44" s="60">
        <v>2067000</v>
      </c>
      <c r="M44" s="60">
        <v>32655490</v>
      </c>
      <c r="N44" s="60">
        <v>53563811</v>
      </c>
      <c r="O44" s="60">
        <v>16287173</v>
      </c>
      <c r="P44" s="60">
        <v>16619952</v>
      </c>
      <c r="Q44" s="60">
        <v>20171382</v>
      </c>
      <c r="R44" s="60">
        <v>53078507</v>
      </c>
      <c r="S44" s="60">
        <v>17375209</v>
      </c>
      <c r="T44" s="60">
        <v>17177674</v>
      </c>
      <c r="U44" s="60">
        <v>17120484</v>
      </c>
      <c r="V44" s="60">
        <v>51673367</v>
      </c>
      <c r="W44" s="60">
        <v>212012018</v>
      </c>
      <c r="X44" s="60">
        <v>257532108</v>
      </c>
      <c r="Y44" s="60">
        <v>-45520090</v>
      </c>
      <c r="Z44" s="140">
        <v>-17.68</v>
      </c>
      <c r="AA44" s="155">
        <v>324399464</v>
      </c>
    </row>
    <row r="45" spans="1:27" ht="13.5">
      <c r="A45" s="138" t="s">
        <v>91</v>
      </c>
      <c r="B45" s="136"/>
      <c r="C45" s="157">
        <v>28176706</v>
      </c>
      <c r="D45" s="157"/>
      <c r="E45" s="158">
        <v>20773260</v>
      </c>
      <c r="F45" s="159">
        <v>19137432</v>
      </c>
      <c r="G45" s="159">
        <v>763245</v>
      </c>
      <c r="H45" s="159">
        <v>737657</v>
      </c>
      <c r="I45" s="159">
        <v>1311246</v>
      </c>
      <c r="J45" s="159">
        <v>2812148</v>
      </c>
      <c r="K45" s="159">
        <v>1130131</v>
      </c>
      <c r="L45" s="159">
        <v>1048180</v>
      </c>
      <c r="M45" s="159">
        <v>982008</v>
      </c>
      <c r="N45" s="159">
        <v>3160319</v>
      </c>
      <c r="O45" s="159">
        <v>943937</v>
      </c>
      <c r="P45" s="159">
        <v>974311</v>
      </c>
      <c r="Q45" s="159">
        <v>1051993</v>
      </c>
      <c r="R45" s="159">
        <v>2970241</v>
      </c>
      <c r="S45" s="159">
        <v>1579636</v>
      </c>
      <c r="T45" s="159">
        <v>976739</v>
      </c>
      <c r="U45" s="159">
        <v>1487364</v>
      </c>
      <c r="V45" s="159">
        <v>4043739</v>
      </c>
      <c r="W45" s="159">
        <v>12986447</v>
      </c>
      <c r="X45" s="159">
        <v>20773116</v>
      </c>
      <c r="Y45" s="159">
        <v>-7786669</v>
      </c>
      <c r="Z45" s="141">
        <v>-37.48</v>
      </c>
      <c r="AA45" s="157">
        <v>19137432</v>
      </c>
    </row>
    <row r="46" spans="1:27" ht="13.5">
      <c r="A46" s="138" t="s">
        <v>92</v>
      </c>
      <c r="B46" s="136"/>
      <c r="C46" s="155">
        <v>46681635</v>
      </c>
      <c r="D46" s="155"/>
      <c r="E46" s="156">
        <v>39754684</v>
      </c>
      <c r="F46" s="60">
        <v>53815417</v>
      </c>
      <c r="G46" s="60">
        <v>2361665</v>
      </c>
      <c r="H46" s="60">
        <v>2404493</v>
      </c>
      <c r="I46" s="60">
        <v>2595308</v>
      </c>
      <c r="J46" s="60">
        <v>7361466</v>
      </c>
      <c r="K46" s="60">
        <v>2936560</v>
      </c>
      <c r="L46" s="60">
        <v>2768370</v>
      </c>
      <c r="M46" s="60">
        <v>2610916</v>
      </c>
      <c r="N46" s="60">
        <v>8315846</v>
      </c>
      <c r="O46" s="60">
        <v>2489167</v>
      </c>
      <c r="P46" s="60">
        <v>3028119</v>
      </c>
      <c r="Q46" s="60">
        <v>2538003</v>
      </c>
      <c r="R46" s="60">
        <v>8055289</v>
      </c>
      <c r="S46" s="60">
        <v>2512797</v>
      </c>
      <c r="T46" s="60">
        <v>2477074</v>
      </c>
      <c r="U46" s="60">
        <v>2324263</v>
      </c>
      <c r="V46" s="60">
        <v>7314134</v>
      </c>
      <c r="W46" s="60">
        <v>31046735</v>
      </c>
      <c r="X46" s="60">
        <v>39754656</v>
      </c>
      <c r="Y46" s="60">
        <v>-8707921</v>
      </c>
      <c r="Z46" s="140">
        <v>-21.9</v>
      </c>
      <c r="AA46" s="155">
        <v>53815417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1408824947</v>
      </c>
      <c r="D48" s="168">
        <f>+D28+D32+D38+D42+D47</f>
        <v>0</v>
      </c>
      <c r="E48" s="169">
        <f t="shared" si="9"/>
        <v>1152383856</v>
      </c>
      <c r="F48" s="73">
        <f t="shared" si="9"/>
        <v>1295288931</v>
      </c>
      <c r="G48" s="73">
        <f t="shared" si="9"/>
        <v>77444727</v>
      </c>
      <c r="H48" s="73">
        <f t="shared" si="9"/>
        <v>73805915</v>
      </c>
      <c r="I48" s="73">
        <f t="shared" si="9"/>
        <v>135226801</v>
      </c>
      <c r="J48" s="73">
        <f t="shared" si="9"/>
        <v>286477443</v>
      </c>
      <c r="K48" s="73">
        <f t="shared" si="9"/>
        <v>84255090</v>
      </c>
      <c r="L48" s="73">
        <f t="shared" si="9"/>
        <v>68736376</v>
      </c>
      <c r="M48" s="73">
        <f t="shared" si="9"/>
        <v>196511096</v>
      </c>
      <c r="N48" s="73">
        <f t="shared" si="9"/>
        <v>349502562</v>
      </c>
      <c r="O48" s="73">
        <f t="shared" si="9"/>
        <v>89461579</v>
      </c>
      <c r="P48" s="73">
        <f t="shared" si="9"/>
        <v>74105140</v>
      </c>
      <c r="Q48" s="73">
        <f t="shared" si="9"/>
        <v>111024267</v>
      </c>
      <c r="R48" s="73">
        <f t="shared" si="9"/>
        <v>274590986</v>
      </c>
      <c r="S48" s="73">
        <f t="shared" si="9"/>
        <v>106282139</v>
      </c>
      <c r="T48" s="73">
        <f t="shared" si="9"/>
        <v>90793406</v>
      </c>
      <c r="U48" s="73">
        <f t="shared" si="9"/>
        <v>111727851</v>
      </c>
      <c r="V48" s="73">
        <f t="shared" si="9"/>
        <v>308803396</v>
      </c>
      <c r="W48" s="73">
        <f t="shared" si="9"/>
        <v>1219374387</v>
      </c>
      <c r="X48" s="73">
        <f t="shared" si="9"/>
        <v>1152384292</v>
      </c>
      <c r="Y48" s="73">
        <f t="shared" si="9"/>
        <v>66990095</v>
      </c>
      <c r="Z48" s="170">
        <f>+IF(X48&lt;&gt;0,+(Y48/X48)*100,0)</f>
        <v>5.813173215311408</v>
      </c>
      <c r="AA48" s="168">
        <f>+AA28+AA32+AA38+AA42+AA47</f>
        <v>1295288931</v>
      </c>
    </row>
    <row r="49" spans="1:27" ht="13.5">
      <c r="A49" s="148" t="s">
        <v>49</v>
      </c>
      <c r="B49" s="149"/>
      <c r="C49" s="171">
        <f aca="true" t="shared" si="10" ref="C49:Y49">+C25-C48</f>
        <v>-159810693</v>
      </c>
      <c r="D49" s="171">
        <f>+D25-D48</f>
        <v>0</v>
      </c>
      <c r="E49" s="172">
        <f t="shared" si="10"/>
        <v>-311146</v>
      </c>
      <c r="F49" s="173">
        <f t="shared" si="10"/>
        <v>-116575178</v>
      </c>
      <c r="G49" s="173">
        <f t="shared" si="10"/>
        <v>62516043</v>
      </c>
      <c r="H49" s="173">
        <f t="shared" si="10"/>
        <v>-292004</v>
      </c>
      <c r="I49" s="173">
        <f t="shared" si="10"/>
        <v>-35959979</v>
      </c>
      <c r="J49" s="173">
        <f t="shared" si="10"/>
        <v>26264060</v>
      </c>
      <c r="K49" s="173">
        <f t="shared" si="10"/>
        <v>-4906319</v>
      </c>
      <c r="L49" s="173">
        <f t="shared" si="10"/>
        <v>70148273</v>
      </c>
      <c r="M49" s="173">
        <f t="shared" si="10"/>
        <v>-117355417</v>
      </c>
      <c r="N49" s="173">
        <f t="shared" si="10"/>
        <v>-52113463</v>
      </c>
      <c r="O49" s="173">
        <f t="shared" si="10"/>
        <v>-17982162</v>
      </c>
      <c r="P49" s="173">
        <f t="shared" si="10"/>
        <v>5199023</v>
      </c>
      <c r="Q49" s="173">
        <f t="shared" si="10"/>
        <v>1451951</v>
      </c>
      <c r="R49" s="173">
        <f t="shared" si="10"/>
        <v>-11331188</v>
      </c>
      <c r="S49" s="173">
        <f t="shared" si="10"/>
        <v>-23499898</v>
      </c>
      <c r="T49" s="173">
        <f t="shared" si="10"/>
        <v>-15946657</v>
      </c>
      <c r="U49" s="173">
        <f t="shared" si="10"/>
        <v>-38472343</v>
      </c>
      <c r="V49" s="173">
        <f t="shared" si="10"/>
        <v>-77918898</v>
      </c>
      <c r="W49" s="173">
        <f t="shared" si="10"/>
        <v>-115099489</v>
      </c>
      <c r="X49" s="173">
        <f>IF(F25=F48,0,X25-X48)</f>
        <v>-1616258</v>
      </c>
      <c r="Y49" s="173">
        <f t="shared" si="10"/>
        <v>-113483231</v>
      </c>
      <c r="Z49" s="174">
        <f>+IF(X49&lt;&gt;0,+(Y49/X49)*100,0)</f>
        <v>7021.356181995697</v>
      </c>
      <c r="AA49" s="171">
        <f>+AA25-AA48</f>
        <v>-116575178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141181681</v>
      </c>
      <c r="D5" s="155">
        <v>0</v>
      </c>
      <c r="E5" s="156">
        <v>151228924</v>
      </c>
      <c r="F5" s="60">
        <v>212175894</v>
      </c>
      <c r="G5" s="60">
        <v>12391868</v>
      </c>
      <c r="H5" s="60">
        <v>16673602</v>
      </c>
      <c r="I5" s="60">
        <v>27006460</v>
      </c>
      <c r="J5" s="60">
        <v>56071930</v>
      </c>
      <c r="K5" s="60">
        <v>17473082</v>
      </c>
      <c r="L5" s="60">
        <v>22669099</v>
      </c>
      <c r="M5" s="60">
        <v>16884204</v>
      </c>
      <c r="N5" s="60">
        <v>57026385</v>
      </c>
      <c r="O5" s="60">
        <v>17334459</v>
      </c>
      <c r="P5" s="60">
        <v>16860055</v>
      </c>
      <c r="Q5" s="60">
        <v>16851031</v>
      </c>
      <c r="R5" s="60">
        <v>51045545</v>
      </c>
      <c r="S5" s="60">
        <v>16707833</v>
      </c>
      <c r="T5" s="60">
        <v>16606514</v>
      </c>
      <c r="U5" s="60">
        <v>16822757</v>
      </c>
      <c r="V5" s="60">
        <v>50137104</v>
      </c>
      <c r="W5" s="60">
        <v>214280964</v>
      </c>
      <c r="X5" s="60">
        <v>151228920</v>
      </c>
      <c r="Y5" s="60">
        <v>63052044</v>
      </c>
      <c r="Z5" s="140">
        <v>41.69</v>
      </c>
      <c r="AA5" s="155">
        <v>212175894</v>
      </c>
    </row>
    <row r="6" spans="1:27" ht="13.5">
      <c r="A6" s="181" t="s">
        <v>102</v>
      </c>
      <c r="B6" s="182"/>
      <c r="C6" s="155">
        <v>969528</v>
      </c>
      <c r="D6" s="155">
        <v>0</v>
      </c>
      <c r="E6" s="156">
        <v>366196</v>
      </c>
      <c r="F6" s="60">
        <v>366196</v>
      </c>
      <c r="G6" s="60">
        <v>22862</v>
      </c>
      <c r="H6" s="60">
        <v>12557</v>
      </c>
      <c r="I6" s="60">
        <v>22693</v>
      </c>
      <c r="J6" s="60">
        <v>58112</v>
      </c>
      <c r="K6" s="60">
        <v>545078</v>
      </c>
      <c r="L6" s="60">
        <v>21999</v>
      </c>
      <c r="M6" s="60">
        <v>189434</v>
      </c>
      <c r="N6" s="60">
        <v>756511</v>
      </c>
      <c r="O6" s="60">
        <v>16690</v>
      </c>
      <c r="P6" s="60">
        <v>2805</v>
      </c>
      <c r="Q6" s="60">
        <v>13314</v>
      </c>
      <c r="R6" s="60">
        <v>32809</v>
      </c>
      <c r="S6" s="60">
        <v>11980</v>
      </c>
      <c r="T6" s="60">
        <v>13894</v>
      </c>
      <c r="U6" s="60">
        <v>120443</v>
      </c>
      <c r="V6" s="60">
        <v>146317</v>
      </c>
      <c r="W6" s="60">
        <v>993749</v>
      </c>
      <c r="X6" s="60">
        <v>366192</v>
      </c>
      <c r="Y6" s="60">
        <v>627557</v>
      </c>
      <c r="Z6" s="140">
        <v>171.37</v>
      </c>
      <c r="AA6" s="155">
        <v>366196</v>
      </c>
    </row>
    <row r="7" spans="1:27" ht="13.5">
      <c r="A7" s="183" t="s">
        <v>103</v>
      </c>
      <c r="B7" s="182"/>
      <c r="C7" s="155">
        <v>220161696</v>
      </c>
      <c r="D7" s="155">
        <v>0</v>
      </c>
      <c r="E7" s="156">
        <v>247251753</v>
      </c>
      <c r="F7" s="60">
        <v>261479828</v>
      </c>
      <c r="G7" s="60">
        <v>22278969</v>
      </c>
      <c r="H7" s="60">
        <v>20130550</v>
      </c>
      <c r="I7" s="60">
        <v>22272823</v>
      </c>
      <c r="J7" s="60">
        <v>64682342</v>
      </c>
      <c r="K7" s="60">
        <v>21357423</v>
      </c>
      <c r="L7" s="60">
        <v>20275206</v>
      </c>
      <c r="M7" s="60">
        <v>24445939</v>
      </c>
      <c r="N7" s="60">
        <v>66078568</v>
      </c>
      <c r="O7" s="60">
        <v>14830684</v>
      </c>
      <c r="P7" s="60">
        <v>21673947</v>
      </c>
      <c r="Q7" s="60">
        <v>18637743</v>
      </c>
      <c r="R7" s="60">
        <v>55142374</v>
      </c>
      <c r="S7" s="60">
        <v>23262845</v>
      </c>
      <c r="T7" s="60">
        <v>19900238</v>
      </c>
      <c r="U7" s="60">
        <v>21588920</v>
      </c>
      <c r="V7" s="60">
        <v>64752003</v>
      </c>
      <c r="W7" s="60">
        <v>250655287</v>
      </c>
      <c r="X7" s="60">
        <v>247251756</v>
      </c>
      <c r="Y7" s="60">
        <v>3403531</v>
      </c>
      <c r="Z7" s="140">
        <v>1.38</v>
      </c>
      <c r="AA7" s="155">
        <v>261479828</v>
      </c>
    </row>
    <row r="8" spans="1:27" ht="13.5">
      <c r="A8" s="183" t="s">
        <v>104</v>
      </c>
      <c r="B8" s="182"/>
      <c r="C8" s="155">
        <v>237782202</v>
      </c>
      <c r="D8" s="155">
        <v>0</v>
      </c>
      <c r="E8" s="156">
        <v>284066636</v>
      </c>
      <c r="F8" s="60">
        <v>260902836</v>
      </c>
      <c r="G8" s="60">
        <v>19290636</v>
      </c>
      <c r="H8" s="60">
        <v>20826351</v>
      </c>
      <c r="I8" s="60">
        <v>21498325</v>
      </c>
      <c r="J8" s="60">
        <v>61615312</v>
      </c>
      <c r="K8" s="60">
        <v>22996042</v>
      </c>
      <c r="L8" s="60">
        <v>24567050</v>
      </c>
      <c r="M8" s="60">
        <v>21272382</v>
      </c>
      <c r="N8" s="60">
        <v>68835474</v>
      </c>
      <c r="O8" s="60">
        <v>20816446</v>
      </c>
      <c r="P8" s="60">
        <v>22692020</v>
      </c>
      <c r="Q8" s="60">
        <v>17112273</v>
      </c>
      <c r="R8" s="60">
        <v>60620739</v>
      </c>
      <c r="S8" s="60">
        <v>22740206</v>
      </c>
      <c r="T8" s="60">
        <v>20512414</v>
      </c>
      <c r="U8" s="60">
        <v>17954078</v>
      </c>
      <c r="V8" s="60">
        <v>61206698</v>
      </c>
      <c r="W8" s="60">
        <v>252278223</v>
      </c>
      <c r="X8" s="60">
        <v>284066640</v>
      </c>
      <c r="Y8" s="60">
        <v>-31788417</v>
      </c>
      <c r="Z8" s="140">
        <v>-11.19</v>
      </c>
      <c r="AA8" s="155">
        <v>260902836</v>
      </c>
    </row>
    <row r="9" spans="1:27" ht="13.5">
      <c r="A9" s="183" t="s">
        <v>105</v>
      </c>
      <c r="B9" s="182"/>
      <c r="C9" s="155">
        <v>26453260</v>
      </c>
      <c r="D9" s="155">
        <v>0</v>
      </c>
      <c r="E9" s="156">
        <v>35836241</v>
      </c>
      <c r="F9" s="60">
        <v>38590092</v>
      </c>
      <c r="G9" s="60">
        <v>3141279</v>
      </c>
      <c r="H9" s="60">
        <v>3406556</v>
      </c>
      <c r="I9" s="60">
        <v>2904936</v>
      </c>
      <c r="J9" s="60">
        <v>9452771</v>
      </c>
      <c r="K9" s="60">
        <v>3254424</v>
      </c>
      <c r="L9" s="60">
        <v>2937457</v>
      </c>
      <c r="M9" s="60">
        <v>4065182</v>
      </c>
      <c r="N9" s="60">
        <v>10257063</v>
      </c>
      <c r="O9" s="60">
        <v>3432128</v>
      </c>
      <c r="P9" s="60">
        <v>3617828</v>
      </c>
      <c r="Q9" s="60">
        <v>2441727</v>
      </c>
      <c r="R9" s="60">
        <v>9491683</v>
      </c>
      <c r="S9" s="60">
        <v>3764514</v>
      </c>
      <c r="T9" s="60">
        <v>3125593</v>
      </c>
      <c r="U9" s="60">
        <v>2632095</v>
      </c>
      <c r="V9" s="60">
        <v>9522202</v>
      </c>
      <c r="W9" s="60">
        <v>38723719</v>
      </c>
      <c r="X9" s="60">
        <v>35836236</v>
      </c>
      <c r="Y9" s="60">
        <v>2887483</v>
      </c>
      <c r="Z9" s="140">
        <v>8.06</v>
      </c>
      <c r="AA9" s="155">
        <v>38590092</v>
      </c>
    </row>
    <row r="10" spans="1:27" ht="13.5">
      <c r="A10" s="183" t="s">
        <v>106</v>
      </c>
      <c r="B10" s="182"/>
      <c r="C10" s="155">
        <v>51156468</v>
      </c>
      <c r="D10" s="155">
        <v>0</v>
      </c>
      <c r="E10" s="156">
        <v>54331408</v>
      </c>
      <c r="F10" s="54">
        <v>54900206</v>
      </c>
      <c r="G10" s="54">
        <v>4570476</v>
      </c>
      <c r="H10" s="54">
        <v>4585677</v>
      </c>
      <c r="I10" s="54">
        <v>4573494</v>
      </c>
      <c r="J10" s="54">
        <v>13729647</v>
      </c>
      <c r="K10" s="54">
        <v>4586023</v>
      </c>
      <c r="L10" s="54">
        <v>4581424</v>
      </c>
      <c r="M10" s="54">
        <v>4585509</v>
      </c>
      <c r="N10" s="54">
        <v>13752956</v>
      </c>
      <c r="O10" s="54">
        <v>4586185</v>
      </c>
      <c r="P10" s="54">
        <v>4575998</v>
      </c>
      <c r="Q10" s="54">
        <v>4585794</v>
      </c>
      <c r="R10" s="54">
        <v>13747977</v>
      </c>
      <c r="S10" s="54">
        <v>4585212</v>
      </c>
      <c r="T10" s="54">
        <v>4585485</v>
      </c>
      <c r="U10" s="54">
        <v>4576325</v>
      </c>
      <c r="V10" s="54">
        <v>13747022</v>
      </c>
      <c r="W10" s="54">
        <v>54977602</v>
      </c>
      <c r="X10" s="54">
        <v>54331404</v>
      </c>
      <c r="Y10" s="54">
        <v>646198</v>
      </c>
      <c r="Z10" s="184">
        <v>1.19</v>
      </c>
      <c r="AA10" s="130">
        <v>54900206</v>
      </c>
    </row>
    <row r="11" spans="1:27" ht="13.5">
      <c r="A11" s="183" t="s">
        <v>107</v>
      </c>
      <c r="B11" s="185"/>
      <c r="C11" s="155">
        <v>786193</v>
      </c>
      <c r="D11" s="155">
        <v>0</v>
      </c>
      <c r="E11" s="156">
        <v>801652</v>
      </c>
      <c r="F11" s="60">
        <v>820228</v>
      </c>
      <c r="G11" s="60">
        <v>67885</v>
      </c>
      <c r="H11" s="60">
        <v>68037</v>
      </c>
      <c r="I11" s="60">
        <v>69208</v>
      </c>
      <c r="J11" s="60">
        <v>205130</v>
      </c>
      <c r="K11" s="60">
        <v>68193</v>
      </c>
      <c r="L11" s="60">
        <v>69766</v>
      </c>
      <c r="M11" s="60">
        <v>68063</v>
      </c>
      <c r="N11" s="60">
        <v>206022</v>
      </c>
      <c r="O11" s="60">
        <v>68067</v>
      </c>
      <c r="P11" s="60">
        <v>68067</v>
      </c>
      <c r="Q11" s="60">
        <v>68067</v>
      </c>
      <c r="R11" s="60">
        <v>204201</v>
      </c>
      <c r="S11" s="60">
        <v>68580</v>
      </c>
      <c r="T11" s="60">
        <v>68083</v>
      </c>
      <c r="U11" s="60">
        <v>68067</v>
      </c>
      <c r="V11" s="60">
        <v>204730</v>
      </c>
      <c r="W11" s="60">
        <v>820083</v>
      </c>
      <c r="X11" s="60">
        <v>801648</v>
      </c>
      <c r="Y11" s="60">
        <v>18435</v>
      </c>
      <c r="Z11" s="140">
        <v>2.3</v>
      </c>
      <c r="AA11" s="155">
        <v>820228</v>
      </c>
    </row>
    <row r="12" spans="1:27" ht="13.5">
      <c r="A12" s="183" t="s">
        <v>108</v>
      </c>
      <c r="B12" s="185"/>
      <c r="C12" s="155">
        <v>1189401</v>
      </c>
      <c r="D12" s="155">
        <v>0</v>
      </c>
      <c r="E12" s="156">
        <v>1072192</v>
      </c>
      <c r="F12" s="60">
        <v>1105169</v>
      </c>
      <c r="G12" s="60">
        <v>93821</v>
      </c>
      <c r="H12" s="60">
        <v>93914</v>
      </c>
      <c r="I12" s="60">
        <v>93022</v>
      </c>
      <c r="J12" s="60">
        <v>280757</v>
      </c>
      <c r="K12" s="60">
        <v>90785</v>
      </c>
      <c r="L12" s="60">
        <v>86436</v>
      </c>
      <c r="M12" s="60">
        <v>81664</v>
      </c>
      <c r="N12" s="60">
        <v>258885</v>
      </c>
      <c r="O12" s="60">
        <v>86799</v>
      </c>
      <c r="P12" s="60">
        <v>88470</v>
      </c>
      <c r="Q12" s="60">
        <v>144231</v>
      </c>
      <c r="R12" s="60">
        <v>319500</v>
      </c>
      <c r="S12" s="60">
        <v>100397</v>
      </c>
      <c r="T12" s="60">
        <v>97862</v>
      </c>
      <c r="U12" s="60">
        <v>85492</v>
      </c>
      <c r="V12" s="60">
        <v>283751</v>
      </c>
      <c r="W12" s="60">
        <v>1142893</v>
      </c>
      <c r="X12" s="60">
        <v>1072188</v>
      </c>
      <c r="Y12" s="60">
        <v>70705</v>
      </c>
      <c r="Z12" s="140">
        <v>6.59</v>
      </c>
      <c r="AA12" s="155">
        <v>1105169</v>
      </c>
    </row>
    <row r="13" spans="1:27" ht="13.5">
      <c r="A13" s="181" t="s">
        <v>109</v>
      </c>
      <c r="B13" s="185"/>
      <c r="C13" s="155">
        <v>8194090</v>
      </c>
      <c r="D13" s="155">
        <v>0</v>
      </c>
      <c r="E13" s="156">
        <v>8385751</v>
      </c>
      <c r="F13" s="60">
        <v>2786000</v>
      </c>
      <c r="G13" s="60">
        <v>26653</v>
      </c>
      <c r="H13" s="60">
        <v>142089</v>
      </c>
      <c r="I13" s="60">
        <v>229065</v>
      </c>
      <c r="J13" s="60">
        <v>397807</v>
      </c>
      <c r="K13" s="60">
        <v>181567</v>
      </c>
      <c r="L13" s="60">
        <v>129487</v>
      </c>
      <c r="M13" s="60">
        <v>683943</v>
      </c>
      <c r="N13" s="60">
        <v>994997</v>
      </c>
      <c r="O13" s="60">
        <v>85327</v>
      </c>
      <c r="P13" s="60">
        <v>593003</v>
      </c>
      <c r="Q13" s="60">
        <v>555292</v>
      </c>
      <c r="R13" s="60">
        <v>1233622</v>
      </c>
      <c r="S13" s="60">
        <v>636233</v>
      </c>
      <c r="T13" s="60">
        <v>734673</v>
      </c>
      <c r="U13" s="60">
        <v>1205469</v>
      </c>
      <c r="V13" s="60">
        <v>2576375</v>
      </c>
      <c r="W13" s="60">
        <v>5202801</v>
      </c>
      <c r="X13" s="60">
        <v>8385756</v>
      </c>
      <c r="Y13" s="60">
        <v>-3182955</v>
      </c>
      <c r="Z13" s="140">
        <v>-37.96</v>
      </c>
      <c r="AA13" s="155">
        <v>2786000</v>
      </c>
    </row>
    <row r="14" spans="1:27" ht="13.5">
      <c r="A14" s="181" t="s">
        <v>110</v>
      </c>
      <c r="B14" s="185"/>
      <c r="C14" s="155">
        <v>43477465</v>
      </c>
      <c r="D14" s="155">
        <v>0</v>
      </c>
      <c r="E14" s="156">
        <v>43672450</v>
      </c>
      <c r="F14" s="60">
        <v>51586195</v>
      </c>
      <c r="G14" s="60">
        <v>4149772</v>
      </c>
      <c r="H14" s="60">
        <v>4352302</v>
      </c>
      <c r="I14" s="60">
        <v>4368055</v>
      </c>
      <c r="J14" s="60">
        <v>12870129</v>
      </c>
      <c r="K14" s="60">
        <v>4282702</v>
      </c>
      <c r="L14" s="60">
        <v>4384253</v>
      </c>
      <c r="M14" s="60">
        <v>4295333</v>
      </c>
      <c r="N14" s="60">
        <v>12962288</v>
      </c>
      <c r="O14" s="60">
        <v>4473256</v>
      </c>
      <c r="P14" s="60">
        <v>5148577</v>
      </c>
      <c r="Q14" s="60">
        <v>4895868</v>
      </c>
      <c r="R14" s="60">
        <v>14517701</v>
      </c>
      <c r="S14" s="60">
        <v>3225697</v>
      </c>
      <c r="T14" s="60">
        <v>5332194</v>
      </c>
      <c r="U14" s="60">
        <v>5549879</v>
      </c>
      <c r="V14" s="60">
        <v>14107770</v>
      </c>
      <c r="W14" s="60">
        <v>54457888</v>
      </c>
      <c r="X14" s="60">
        <v>43672848</v>
      </c>
      <c r="Y14" s="60">
        <v>10785040</v>
      </c>
      <c r="Z14" s="140">
        <v>24.7</v>
      </c>
      <c r="AA14" s="155">
        <v>51586195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3107805</v>
      </c>
      <c r="D16" s="155">
        <v>0</v>
      </c>
      <c r="E16" s="156">
        <v>3725645</v>
      </c>
      <c r="F16" s="60">
        <v>2837900</v>
      </c>
      <c r="G16" s="60">
        <v>276590</v>
      </c>
      <c r="H16" s="60">
        <v>180460</v>
      </c>
      <c r="I16" s="60">
        <v>283016</v>
      </c>
      <c r="J16" s="60">
        <v>740066</v>
      </c>
      <c r="K16" s="60">
        <v>327857</v>
      </c>
      <c r="L16" s="60">
        <v>224964</v>
      </c>
      <c r="M16" s="60">
        <v>140521</v>
      </c>
      <c r="N16" s="60">
        <v>693342</v>
      </c>
      <c r="O16" s="60">
        <v>152550</v>
      </c>
      <c r="P16" s="60">
        <v>54508</v>
      </c>
      <c r="Q16" s="60">
        <v>276535</v>
      </c>
      <c r="R16" s="60">
        <v>483593</v>
      </c>
      <c r="S16" s="60">
        <v>43209</v>
      </c>
      <c r="T16" s="60">
        <v>37004</v>
      </c>
      <c r="U16" s="60">
        <v>43490</v>
      </c>
      <c r="V16" s="60">
        <v>123703</v>
      </c>
      <c r="W16" s="60">
        <v>2040704</v>
      </c>
      <c r="X16" s="60">
        <v>3725640</v>
      </c>
      <c r="Y16" s="60">
        <v>-1684936</v>
      </c>
      <c r="Z16" s="140">
        <v>-45.23</v>
      </c>
      <c r="AA16" s="155">
        <v>2837900</v>
      </c>
    </row>
    <row r="17" spans="1:27" ht="13.5">
      <c r="A17" s="181" t="s">
        <v>113</v>
      </c>
      <c r="B17" s="185"/>
      <c r="C17" s="155">
        <v>7798257</v>
      </c>
      <c r="D17" s="155">
        <v>0</v>
      </c>
      <c r="E17" s="156">
        <v>35377182</v>
      </c>
      <c r="F17" s="60">
        <v>38735851</v>
      </c>
      <c r="G17" s="60">
        <v>3309594</v>
      </c>
      <c r="H17" s="60">
        <v>2827179</v>
      </c>
      <c r="I17" s="60">
        <v>3330544</v>
      </c>
      <c r="J17" s="60">
        <v>9467317</v>
      </c>
      <c r="K17" s="60">
        <v>3441788</v>
      </c>
      <c r="L17" s="60">
        <v>3106690</v>
      </c>
      <c r="M17" s="60">
        <v>2131736</v>
      </c>
      <c r="N17" s="60">
        <v>8680214</v>
      </c>
      <c r="O17" s="60">
        <v>3749238</v>
      </c>
      <c r="P17" s="60">
        <v>2706753</v>
      </c>
      <c r="Q17" s="60">
        <v>3491490</v>
      </c>
      <c r="R17" s="60">
        <v>9947481</v>
      </c>
      <c r="S17" s="60">
        <v>2559213</v>
      </c>
      <c r="T17" s="60">
        <v>3563162</v>
      </c>
      <c r="U17" s="60">
        <v>2411805</v>
      </c>
      <c r="V17" s="60">
        <v>8534180</v>
      </c>
      <c r="W17" s="60">
        <v>36629192</v>
      </c>
      <c r="X17" s="60">
        <v>35377188</v>
      </c>
      <c r="Y17" s="60">
        <v>1252004</v>
      </c>
      <c r="Z17" s="140">
        <v>3.54</v>
      </c>
      <c r="AA17" s="155">
        <v>38735851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324707998</v>
      </c>
      <c r="D19" s="155">
        <v>0</v>
      </c>
      <c r="E19" s="156">
        <v>183241398</v>
      </c>
      <c r="F19" s="60">
        <v>231874599</v>
      </c>
      <c r="G19" s="60">
        <v>70133000</v>
      </c>
      <c r="H19" s="60">
        <v>0</v>
      </c>
      <c r="I19" s="60">
        <v>12292000</v>
      </c>
      <c r="J19" s="60">
        <v>82425000</v>
      </c>
      <c r="K19" s="60">
        <v>0</v>
      </c>
      <c r="L19" s="60">
        <v>55257585</v>
      </c>
      <c r="M19" s="60">
        <v>348000</v>
      </c>
      <c r="N19" s="60">
        <v>55605585</v>
      </c>
      <c r="O19" s="60">
        <v>1564398</v>
      </c>
      <c r="P19" s="60">
        <v>1032000</v>
      </c>
      <c r="Q19" s="60">
        <v>42583000</v>
      </c>
      <c r="R19" s="60">
        <v>45179398</v>
      </c>
      <c r="S19" s="60">
        <v>4900000</v>
      </c>
      <c r="T19" s="60">
        <v>0</v>
      </c>
      <c r="U19" s="60">
        <v>0</v>
      </c>
      <c r="V19" s="60">
        <v>4900000</v>
      </c>
      <c r="W19" s="60">
        <v>188109983</v>
      </c>
      <c r="X19" s="60">
        <v>183241398</v>
      </c>
      <c r="Y19" s="60">
        <v>4868585</v>
      </c>
      <c r="Z19" s="140">
        <v>2.66</v>
      </c>
      <c r="AA19" s="155">
        <v>231874599</v>
      </c>
    </row>
    <row r="20" spans="1:27" ht="13.5">
      <c r="A20" s="181" t="s">
        <v>35</v>
      </c>
      <c r="B20" s="185"/>
      <c r="C20" s="155">
        <v>17387511</v>
      </c>
      <c r="D20" s="155">
        <v>0</v>
      </c>
      <c r="E20" s="156">
        <v>24923999</v>
      </c>
      <c r="F20" s="54">
        <v>19769476</v>
      </c>
      <c r="G20" s="54">
        <v>207365</v>
      </c>
      <c r="H20" s="54">
        <v>214637</v>
      </c>
      <c r="I20" s="54">
        <v>323181</v>
      </c>
      <c r="J20" s="54">
        <v>745183</v>
      </c>
      <c r="K20" s="54">
        <v>743807</v>
      </c>
      <c r="L20" s="54">
        <v>573233</v>
      </c>
      <c r="M20" s="54">
        <v>-48667</v>
      </c>
      <c r="N20" s="54">
        <v>1268373</v>
      </c>
      <c r="O20" s="54">
        <v>283190</v>
      </c>
      <c r="P20" s="54">
        <v>190132</v>
      </c>
      <c r="Q20" s="54">
        <v>819853</v>
      </c>
      <c r="R20" s="54">
        <v>1293175</v>
      </c>
      <c r="S20" s="54">
        <v>176322</v>
      </c>
      <c r="T20" s="54">
        <v>269633</v>
      </c>
      <c r="U20" s="54">
        <v>161150</v>
      </c>
      <c r="V20" s="54">
        <v>607105</v>
      </c>
      <c r="W20" s="54">
        <v>3913836</v>
      </c>
      <c r="X20" s="54">
        <v>24923780</v>
      </c>
      <c r="Y20" s="54">
        <v>-21009944</v>
      </c>
      <c r="Z20" s="184">
        <v>-84.3</v>
      </c>
      <c r="AA20" s="130">
        <v>19769476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1783283</v>
      </c>
      <c r="F21" s="60">
        <v>783283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12436</v>
      </c>
      <c r="N21" s="60">
        <v>12436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35538</v>
      </c>
      <c r="V21" s="60">
        <v>35538</v>
      </c>
      <c r="W21" s="82">
        <v>47974</v>
      </c>
      <c r="X21" s="60">
        <v>1782883</v>
      </c>
      <c r="Y21" s="60">
        <v>-1734909</v>
      </c>
      <c r="Z21" s="140">
        <v>-97.31</v>
      </c>
      <c r="AA21" s="155">
        <v>783283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1084353555</v>
      </c>
      <c r="D22" s="188">
        <f>SUM(D5:D21)</f>
        <v>0</v>
      </c>
      <c r="E22" s="189">
        <f t="shared" si="0"/>
        <v>1076064710</v>
      </c>
      <c r="F22" s="190">
        <f t="shared" si="0"/>
        <v>1178713753</v>
      </c>
      <c r="G22" s="190">
        <f t="shared" si="0"/>
        <v>139960770</v>
      </c>
      <c r="H22" s="190">
        <f t="shared" si="0"/>
        <v>73513911</v>
      </c>
      <c r="I22" s="190">
        <f t="shared" si="0"/>
        <v>99266822</v>
      </c>
      <c r="J22" s="190">
        <f t="shared" si="0"/>
        <v>312741503</v>
      </c>
      <c r="K22" s="190">
        <f t="shared" si="0"/>
        <v>79348771</v>
      </c>
      <c r="L22" s="190">
        <f t="shared" si="0"/>
        <v>138884649</v>
      </c>
      <c r="M22" s="190">
        <f t="shared" si="0"/>
        <v>79155679</v>
      </c>
      <c r="N22" s="190">
        <f t="shared" si="0"/>
        <v>297389099</v>
      </c>
      <c r="O22" s="190">
        <f t="shared" si="0"/>
        <v>71479417</v>
      </c>
      <c r="P22" s="190">
        <f t="shared" si="0"/>
        <v>79304163</v>
      </c>
      <c r="Q22" s="190">
        <f t="shared" si="0"/>
        <v>112476218</v>
      </c>
      <c r="R22" s="190">
        <f t="shared" si="0"/>
        <v>263259798</v>
      </c>
      <c r="S22" s="190">
        <f t="shared" si="0"/>
        <v>82782241</v>
      </c>
      <c r="T22" s="190">
        <f t="shared" si="0"/>
        <v>74846749</v>
      </c>
      <c r="U22" s="190">
        <f t="shared" si="0"/>
        <v>73255508</v>
      </c>
      <c r="V22" s="190">
        <f t="shared" si="0"/>
        <v>230884498</v>
      </c>
      <c r="W22" s="190">
        <f t="shared" si="0"/>
        <v>1104274898</v>
      </c>
      <c r="X22" s="190">
        <f t="shared" si="0"/>
        <v>1076064477</v>
      </c>
      <c r="Y22" s="190">
        <f t="shared" si="0"/>
        <v>28210421</v>
      </c>
      <c r="Z22" s="191">
        <f>+IF(X22&lt;&gt;0,+(Y22/X22)*100,0)</f>
        <v>2.6216292427614447</v>
      </c>
      <c r="AA22" s="188">
        <f>SUM(AA5:AA21)</f>
        <v>1178713753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312717437</v>
      </c>
      <c r="D25" s="155">
        <v>0</v>
      </c>
      <c r="E25" s="156">
        <v>290898998</v>
      </c>
      <c r="F25" s="60">
        <v>306238190</v>
      </c>
      <c r="G25" s="60">
        <v>22842353</v>
      </c>
      <c r="H25" s="60">
        <v>22562823</v>
      </c>
      <c r="I25" s="60">
        <v>27411240</v>
      </c>
      <c r="J25" s="60">
        <v>72816416</v>
      </c>
      <c r="K25" s="60">
        <v>24548121</v>
      </c>
      <c r="L25" s="60">
        <v>23556037</v>
      </c>
      <c r="M25" s="60">
        <v>24285730</v>
      </c>
      <c r="N25" s="60">
        <v>72389888</v>
      </c>
      <c r="O25" s="60">
        <v>24376310</v>
      </c>
      <c r="P25" s="60">
        <v>25056058</v>
      </c>
      <c r="Q25" s="60">
        <v>25162142</v>
      </c>
      <c r="R25" s="60">
        <v>74594510</v>
      </c>
      <c r="S25" s="60">
        <v>25676282</v>
      </c>
      <c r="T25" s="60">
        <v>23466453</v>
      </c>
      <c r="U25" s="60">
        <v>29799084</v>
      </c>
      <c r="V25" s="60">
        <v>78941819</v>
      </c>
      <c r="W25" s="60">
        <v>298742633</v>
      </c>
      <c r="X25" s="60">
        <v>290899377</v>
      </c>
      <c r="Y25" s="60">
        <v>7843256</v>
      </c>
      <c r="Z25" s="140">
        <v>2.7</v>
      </c>
      <c r="AA25" s="155">
        <v>306238190</v>
      </c>
    </row>
    <row r="26" spans="1:27" ht="13.5">
      <c r="A26" s="183" t="s">
        <v>38</v>
      </c>
      <c r="B26" s="182"/>
      <c r="C26" s="155">
        <v>18761865</v>
      </c>
      <c r="D26" s="155">
        <v>0</v>
      </c>
      <c r="E26" s="156">
        <v>18466422</v>
      </c>
      <c r="F26" s="60">
        <v>19795490</v>
      </c>
      <c r="G26" s="60">
        <v>1565830</v>
      </c>
      <c r="H26" s="60">
        <v>1565830</v>
      </c>
      <c r="I26" s="60">
        <v>1565830</v>
      </c>
      <c r="J26" s="60">
        <v>4697490</v>
      </c>
      <c r="K26" s="60">
        <v>1565830</v>
      </c>
      <c r="L26" s="60">
        <v>1565830</v>
      </c>
      <c r="M26" s="60">
        <v>1565830</v>
      </c>
      <c r="N26" s="60">
        <v>4697490</v>
      </c>
      <c r="O26" s="60">
        <v>2152120</v>
      </c>
      <c r="P26" s="60">
        <v>1649586</v>
      </c>
      <c r="Q26" s="60">
        <v>1649586</v>
      </c>
      <c r="R26" s="60">
        <v>5451292</v>
      </c>
      <c r="S26" s="60">
        <v>1649586</v>
      </c>
      <c r="T26" s="60">
        <v>1649586</v>
      </c>
      <c r="U26" s="60">
        <v>1649586</v>
      </c>
      <c r="V26" s="60">
        <v>4948758</v>
      </c>
      <c r="W26" s="60">
        <v>19795030</v>
      </c>
      <c r="X26" s="60">
        <v>18466428</v>
      </c>
      <c r="Y26" s="60">
        <v>1328602</v>
      </c>
      <c r="Z26" s="140">
        <v>7.19</v>
      </c>
      <c r="AA26" s="155">
        <v>19795490</v>
      </c>
    </row>
    <row r="27" spans="1:27" ht="13.5">
      <c r="A27" s="183" t="s">
        <v>118</v>
      </c>
      <c r="B27" s="182"/>
      <c r="C27" s="155">
        <v>236473661</v>
      </c>
      <c r="D27" s="155">
        <v>0</v>
      </c>
      <c r="E27" s="156">
        <v>96589370</v>
      </c>
      <c r="F27" s="60">
        <v>298698197</v>
      </c>
      <c r="G27" s="60">
        <v>0</v>
      </c>
      <c r="H27" s="60">
        <v>0</v>
      </c>
      <c r="I27" s="60">
        <v>24147342</v>
      </c>
      <c r="J27" s="60">
        <v>24147342</v>
      </c>
      <c r="K27" s="60">
        <v>8049114</v>
      </c>
      <c r="L27" s="60">
        <v>8049114</v>
      </c>
      <c r="M27" s="60">
        <v>108021764</v>
      </c>
      <c r="N27" s="60">
        <v>124119992</v>
      </c>
      <c r="O27" s="60">
        <v>8049114</v>
      </c>
      <c r="P27" s="60">
        <v>8049114</v>
      </c>
      <c r="Q27" s="60">
        <v>24891516</v>
      </c>
      <c r="R27" s="60">
        <v>40989744</v>
      </c>
      <c r="S27" s="60">
        <v>24891516</v>
      </c>
      <c r="T27" s="60">
        <v>24891516</v>
      </c>
      <c r="U27" s="60">
        <v>24891516</v>
      </c>
      <c r="V27" s="60">
        <v>74674548</v>
      </c>
      <c r="W27" s="60">
        <v>263931626</v>
      </c>
      <c r="X27" s="60">
        <v>96589368</v>
      </c>
      <c r="Y27" s="60">
        <v>167342258</v>
      </c>
      <c r="Z27" s="140">
        <v>173.25</v>
      </c>
      <c r="AA27" s="155">
        <v>298698197</v>
      </c>
    </row>
    <row r="28" spans="1:27" ht="13.5">
      <c r="A28" s="183" t="s">
        <v>39</v>
      </c>
      <c r="B28" s="182"/>
      <c r="C28" s="155">
        <v>127213277</v>
      </c>
      <c r="D28" s="155">
        <v>0</v>
      </c>
      <c r="E28" s="156">
        <v>109946800</v>
      </c>
      <c r="F28" s="60">
        <v>29906073</v>
      </c>
      <c r="G28" s="60">
        <v>0</v>
      </c>
      <c r="H28" s="60">
        <v>0</v>
      </c>
      <c r="I28" s="60">
        <v>27486699</v>
      </c>
      <c r="J28" s="60">
        <v>27486699</v>
      </c>
      <c r="K28" s="60">
        <v>9162233</v>
      </c>
      <c r="L28" s="60">
        <v>9162233</v>
      </c>
      <c r="M28" s="60">
        <v>7443029</v>
      </c>
      <c r="N28" s="60">
        <v>25767495</v>
      </c>
      <c r="O28" s="60">
        <v>9162233</v>
      </c>
      <c r="P28" s="60">
        <v>2492173</v>
      </c>
      <c r="Q28" s="60">
        <v>2492173</v>
      </c>
      <c r="R28" s="60">
        <v>14146579</v>
      </c>
      <c r="S28" s="60">
        <v>2492173</v>
      </c>
      <c r="T28" s="60">
        <v>2492173</v>
      </c>
      <c r="U28" s="60">
        <v>2492173</v>
      </c>
      <c r="V28" s="60">
        <v>7476519</v>
      </c>
      <c r="W28" s="60">
        <v>74877292</v>
      </c>
      <c r="X28" s="60">
        <v>109946796</v>
      </c>
      <c r="Y28" s="60">
        <v>-35069504</v>
      </c>
      <c r="Z28" s="140">
        <v>-31.9</v>
      </c>
      <c r="AA28" s="155">
        <v>29906073</v>
      </c>
    </row>
    <row r="29" spans="1:27" ht="13.5">
      <c r="A29" s="183" t="s">
        <v>40</v>
      </c>
      <c r="B29" s="182"/>
      <c r="C29" s="155">
        <v>3818737</v>
      </c>
      <c r="D29" s="155">
        <v>0</v>
      </c>
      <c r="E29" s="156">
        <v>8458976</v>
      </c>
      <c r="F29" s="60">
        <v>7200000</v>
      </c>
      <c r="G29" s="60">
        <v>72758</v>
      </c>
      <c r="H29" s="60">
        <v>67005</v>
      </c>
      <c r="I29" s="60">
        <v>1370914</v>
      </c>
      <c r="J29" s="60">
        <v>1510677</v>
      </c>
      <c r="K29" s="60">
        <v>196138</v>
      </c>
      <c r="L29" s="60">
        <v>309724</v>
      </c>
      <c r="M29" s="60">
        <v>944162</v>
      </c>
      <c r="N29" s="60">
        <v>1450024</v>
      </c>
      <c r="O29" s="60">
        <v>377952</v>
      </c>
      <c r="P29" s="60">
        <v>419338</v>
      </c>
      <c r="Q29" s="60">
        <v>1738637</v>
      </c>
      <c r="R29" s="60">
        <v>2535927</v>
      </c>
      <c r="S29" s="60">
        <v>656855</v>
      </c>
      <c r="T29" s="60">
        <v>516291</v>
      </c>
      <c r="U29" s="60">
        <v>1983908</v>
      </c>
      <c r="V29" s="60">
        <v>3157054</v>
      </c>
      <c r="W29" s="60">
        <v>8653682</v>
      </c>
      <c r="X29" s="60">
        <v>8458974</v>
      </c>
      <c r="Y29" s="60">
        <v>194708</v>
      </c>
      <c r="Z29" s="140">
        <v>2.3</v>
      </c>
      <c r="AA29" s="155">
        <v>7200000</v>
      </c>
    </row>
    <row r="30" spans="1:27" ht="13.5">
      <c r="A30" s="183" t="s">
        <v>119</v>
      </c>
      <c r="B30" s="182"/>
      <c r="C30" s="155">
        <v>341599234</v>
      </c>
      <c r="D30" s="155">
        <v>0</v>
      </c>
      <c r="E30" s="156">
        <v>392390430</v>
      </c>
      <c r="F30" s="60">
        <v>397887471</v>
      </c>
      <c r="G30" s="60">
        <v>41689850</v>
      </c>
      <c r="H30" s="60">
        <v>41415795</v>
      </c>
      <c r="I30" s="60">
        <v>40560158</v>
      </c>
      <c r="J30" s="60">
        <v>123665803</v>
      </c>
      <c r="K30" s="60">
        <v>31469220</v>
      </c>
      <c r="L30" s="60">
        <v>14042732</v>
      </c>
      <c r="M30" s="60">
        <v>32363559</v>
      </c>
      <c r="N30" s="60">
        <v>77875511</v>
      </c>
      <c r="O30" s="60">
        <v>27576392</v>
      </c>
      <c r="P30" s="60">
        <v>27983153</v>
      </c>
      <c r="Q30" s="60">
        <v>35587434</v>
      </c>
      <c r="R30" s="60">
        <v>91146979</v>
      </c>
      <c r="S30" s="60">
        <v>28467558</v>
      </c>
      <c r="T30" s="60">
        <v>28382867</v>
      </c>
      <c r="U30" s="60">
        <v>30843317</v>
      </c>
      <c r="V30" s="60">
        <v>87693742</v>
      </c>
      <c r="W30" s="60">
        <v>380382035</v>
      </c>
      <c r="X30" s="60">
        <v>392390430</v>
      </c>
      <c r="Y30" s="60">
        <v>-12008395</v>
      </c>
      <c r="Z30" s="140">
        <v>-3.06</v>
      </c>
      <c r="AA30" s="155">
        <v>397887471</v>
      </c>
    </row>
    <row r="31" spans="1:27" ht="13.5">
      <c r="A31" s="183" t="s">
        <v>120</v>
      </c>
      <c r="B31" s="182"/>
      <c r="C31" s="155">
        <v>32317353</v>
      </c>
      <c r="D31" s="155">
        <v>0</v>
      </c>
      <c r="E31" s="156">
        <v>0</v>
      </c>
      <c r="F31" s="60">
        <v>0</v>
      </c>
      <c r="G31" s="60">
        <v>510782</v>
      </c>
      <c r="H31" s="60">
        <v>149818</v>
      </c>
      <c r="I31" s="60">
        <v>1597832</v>
      </c>
      <c r="J31" s="60">
        <v>2258432</v>
      </c>
      <c r="K31" s="60">
        <v>399159</v>
      </c>
      <c r="L31" s="60">
        <v>746249</v>
      </c>
      <c r="M31" s="60">
        <v>757094</v>
      </c>
      <c r="N31" s="60">
        <v>1902502</v>
      </c>
      <c r="O31" s="60">
        <v>721336</v>
      </c>
      <c r="P31" s="60">
        <v>941514</v>
      </c>
      <c r="Q31" s="60">
        <v>1835155</v>
      </c>
      <c r="R31" s="60">
        <v>3498005</v>
      </c>
      <c r="S31" s="60">
        <v>789545</v>
      </c>
      <c r="T31" s="60">
        <v>389742</v>
      </c>
      <c r="U31" s="60">
        <v>2158354</v>
      </c>
      <c r="V31" s="60">
        <v>3337641</v>
      </c>
      <c r="W31" s="60">
        <v>10996580</v>
      </c>
      <c r="X31" s="60"/>
      <c r="Y31" s="60">
        <v>10996580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128301487</v>
      </c>
      <c r="D32" s="155">
        <v>0</v>
      </c>
      <c r="E32" s="156">
        <v>83532756</v>
      </c>
      <c r="F32" s="60">
        <v>67607510</v>
      </c>
      <c r="G32" s="60">
        <v>7297038</v>
      </c>
      <c r="H32" s="60">
        <v>3512931</v>
      </c>
      <c r="I32" s="60">
        <v>4518617</v>
      </c>
      <c r="J32" s="60">
        <v>15328586</v>
      </c>
      <c r="K32" s="60">
        <v>1826242</v>
      </c>
      <c r="L32" s="60">
        <v>4762654</v>
      </c>
      <c r="M32" s="60">
        <v>6651706</v>
      </c>
      <c r="N32" s="60">
        <v>13240602</v>
      </c>
      <c r="O32" s="60">
        <v>10327143</v>
      </c>
      <c r="P32" s="60">
        <v>1951324</v>
      </c>
      <c r="Q32" s="60">
        <v>5119235</v>
      </c>
      <c r="R32" s="60">
        <v>17397702</v>
      </c>
      <c r="S32" s="60">
        <v>7231661</v>
      </c>
      <c r="T32" s="60">
        <v>3015939</v>
      </c>
      <c r="U32" s="60">
        <v>10736476</v>
      </c>
      <c r="V32" s="60">
        <v>20984076</v>
      </c>
      <c r="W32" s="60">
        <v>66950966</v>
      </c>
      <c r="X32" s="60">
        <v>83532756</v>
      </c>
      <c r="Y32" s="60">
        <v>-16581790</v>
      </c>
      <c r="Z32" s="140">
        <v>-19.85</v>
      </c>
      <c r="AA32" s="155">
        <v>67607510</v>
      </c>
    </row>
    <row r="33" spans="1:27" ht="13.5">
      <c r="A33" s="183" t="s">
        <v>42</v>
      </c>
      <c r="B33" s="182"/>
      <c r="C33" s="155">
        <v>111711563</v>
      </c>
      <c r="D33" s="155">
        <v>0</v>
      </c>
      <c r="E33" s="156">
        <v>0</v>
      </c>
      <c r="F33" s="60">
        <v>0</v>
      </c>
      <c r="G33" s="60">
        <v>320803</v>
      </c>
      <c r="H33" s="60">
        <v>3705</v>
      </c>
      <c r="I33" s="60">
        <v>318389</v>
      </c>
      <c r="J33" s="60">
        <v>642897</v>
      </c>
      <c r="K33" s="60">
        <v>1208767</v>
      </c>
      <c r="L33" s="60">
        <v>1051188</v>
      </c>
      <c r="M33" s="60">
        <v>1679287</v>
      </c>
      <c r="N33" s="60">
        <v>3939242</v>
      </c>
      <c r="O33" s="60">
        <v>519201</v>
      </c>
      <c r="P33" s="60">
        <v>513878</v>
      </c>
      <c r="Q33" s="60">
        <v>499796</v>
      </c>
      <c r="R33" s="60">
        <v>1532875</v>
      </c>
      <c r="S33" s="60">
        <v>512577</v>
      </c>
      <c r="T33" s="60">
        <v>1250377</v>
      </c>
      <c r="U33" s="60">
        <v>16688</v>
      </c>
      <c r="V33" s="60">
        <v>1779642</v>
      </c>
      <c r="W33" s="60">
        <v>7894656</v>
      </c>
      <c r="X33" s="60"/>
      <c r="Y33" s="60">
        <v>7894656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95910333</v>
      </c>
      <c r="D34" s="155">
        <v>0</v>
      </c>
      <c r="E34" s="156">
        <v>152100104</v>
      </c>
      <c r="F34" s="60">
        <v>167930950</v>
      </c>
      <c r="G34" s="60">
        <v>3145313</v>
      </c>
      <c r="H34" s="60">
        <v>4528008</v>
      </c>
      <c r="I34" s="60">
        <v>6249780</v>
      </c>
      <c r="J34" s="60">
        <v>13923101</v>
      </c>
      <c r="K34" s="60">
        <v>5830266</v>
      </c>
      <c r="L34" s="60">
        <v>5490615</v>
      </c>
      <c r="M34" s="60">
        <v>12798935</v>
      </c>
      <c r="N34" s="60">
        <v>24119816</v>
      </c>
      <c r="O34" s="60">
        <v>6199778</v>
      </c>
      <c r="P34" s="60">
        <v>5049002</v>
      </c>
      <c r="Q34" s="60">
        <v>12048593</v>
      </c>
      <c r="R34" s="60">
        <v>23297373</v>
      </c>
      <c r="S34" s="60">
        <v>13914386</v>
      </c>
      <c r="T34" s="60">
        <v>4738462</v>
      </c>
      <c r="U34" s="60">
        <v>7156749</v>
      </c>
      <c r="V34" s="60">
        <v>25809597</v>
      </c>
      <c r="W34" s="60">
        <v>87149887</v>
      </c>
      <c r="X34" s="60">
        <v>152100154</v>
      </c>
      <c r="Y34" s="60">
        <v>-64950267</v>
      </c>
      <c r="Z34" s="140">
        <v>-42.7</v>
      </c>
      <c r="AA34" s="155">
        <v>167930950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25050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25050</v>
      </c>
    </row>
    <row r="36" spans="1:27" ht="12.75">
      <c r="A36" s="193" t="s">
        <v>44</v>
      </c>
      <c r="B36" s="187"/>
      <c r="C36" s="188">
        <f aca="true" t="shared" si="1" ref="C36:Y36">SUM(C25:C35)</f>
        <v>1408824947</v>
      </c>
      <c r="D36" s="188">
        <f>SUM(D25:D35)</f>
        <v>0</v>
      </c>
      <c r="E36" s="189">
        <f t="shared" si="1"/>
        <v>1152383856</v>
      </c>
      <c r="F36" s="190">
        <f t="shared" si="1"/>
        <v>1295288931</v>
      </c>
      <c r="G36" s="190">
        <f t="shared" si="1"/>
        <v>77444727</v>
      </c>
      <c r="H36" s="190">
        <f t="shared" si="1"/>
        <v>73805915</v>
      </c>
      <c r="I36" s="190">
        <f t="shared" si="1"/>
        <v>135226801</v>
      </c>
      <c r="J36" s="190">
        <f t="shared" si="1"/>
        <v>286477443</v>
      </c>
      <c r="K36" s="190">
        <f t="shared" si="1"/>
        <v>84255090</v>
      </c>
      <c r="L36" s="190">
        <f t="shared" si="1"/>
        <v>68736376</v>
      </c>
      <c r="M36" s="190">
        <f t="shared" si="1"/>
        <v>196511096</v>
      </c>
      <c r="N36" s="190">
        <f t="shared" si="1"/>
        <v>349502562</v>
      </c>
      <c r="O36" s="190">
        <f t="shared" si="1"/>
        <v>89461579</v>
      </c>
      <c r="P36" s="190">
        <f t="shared" si="1"/>
        <v>74105140</v>
      </c>
      <c r="Q36" s="190">
        <f t="shared" si="1"/>
        <v>111024267</v>
      </c>
      <c r="R36" s="190">
        <f t="shared" si="1"/>
        <v>274590986</v>
      </c>
      <c r="S36" s="190">
        <f t="shared" si="1"/>
        <v>106282139</v>
      </c>
      <c r="T36" s="190">
        <f t="shared" si="1"/>
        <v>90793406</v>
      </c>
      <c r="U36" s="190">
        <f t="shared" si="1"/>
        <v>111727851</v>
      </c>
      <c r="V36" s="190">
        <f t="shared" si="1"/>
        <v>308803396</v>
      </c>
      <c r="W36" s="190">
        <f t="shared" si="1"/>
        <v>1219374387</v>
      </c>
      <c r="X36" s="190">
        <f t="shared" si="1"/>
        <v>1152384283</v>
      </c>
      <c r="Y36" s="190">
        <f t="shared" si="1"/>
        <v>66990104</v>
      </c>
      <c r="Z36" s="191">
        <f>+IF(X36&lt;&gt;0,+(Y36/X36)*100,0)</f>
        <v>5.813174041701157</v>
      </c>
      <c r="AA36" s="188">
        <f>SUM(AA25:AA35)</f>
        <v>1295288931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-324471392</v>
      </c>
      <c r="D38" s="199">
        <f>+D22-D36</f>
        <v>0</v>
      </c>
      <c r="E38" s="200">
        <f t="shared" si="2"/>
        <v>-76319146</v>
      </c>
      <c r="F38" s="106">
        <f t="shared" si="2"/>
        <v>-116575178</v>
      </c>
      <c r="G38" s="106">
        <f t="shared" si="2"/>
        <v>62516043</v>
      </c>
      <c r="H38" s="106">
        <f t="shared" si="2"/>
        <v>-292004</v>
      </c>
      <c r="I38" s="106">
        <f t="shared" si="2"/>
        <v>-35959979</v>
      </c>
      <c r="J38" s="106">
        <f t="shared" si="2"/>
        <v>26264060</v>
      </c>
      <c r="K38" s="106">
        <f t="shared" si="2"/>
        <v>-4906319</v>
      </c>
      <c r="L38" s="106">
        <f t="shared" si="2"/>
        <v>70148273</v>
      </c>
      <c r="M38" s="106">
        <f t="shared" si="2"/>
        <v>-117355417</v>
      </c>
      <c r="N38" s="106">
        <f t="shared" si="2"/>
        <v>-52113463</v>
      </c>
      <c r="O38" s="106">
        <f t="shared" si="2"/>
        <v>-17982162</v>
      </c>
      <c r="P38" s="106">
        <f t="shared" si="2"/>
        <v>5199023</v>
      </c>
      <c r="Q38" s="106">
        <f t="shared" si="2"/>
        <v>1451951</v>
      </c>
      <c r="R38" s="106">
        <f t="shared" si="2"/>
        <v>-11331188</v>
      </c>
      <c r="S38" s="106">
        <f t="shared" si="2"/>
        <v>-23499898</v>
      </c>
      <c r="T38" s="106">
        <f t="shared" si="2"/>
        <v>-15946657</v>
      </c>
      <c r="U38" s="106">
        <f t="shared" si="2"/>
        <v>-38472343</v>
      </c>
      <c r="V38" s="106">
        <f t="shared" si="2"/>
        <v>-77918898</v>
      </c>
      <c r="W38" s="106">
        <f t="shared" si="2"/>
        <v>-115099489</v>
      </c>
      <c r="X38" s="106">
        <f>IF(F22=F36,0,X22-X36)</f>
        <v>-76319806</v>
      </c>
      <c r="Y38" s="106">
        <f t="shared" si="2"/>
        <v>-38779683</v>
      </c>
      <c r="Z38" s="201">
        <f>+IF(X38&lt;&gt;0,+(Y38/X38)*100,0)</f>
        <v>50.8120827770448</v>
      </c>
      <c r="AA38" s="199">
        <f>+AA22-AA36</f>
        <v>-116575178</v>
      </c>
    </row>
    <row r="39" spans="1:27" ht="13.5">
      <c r="A39" s="181" t="s">
        <v>46</v>
      </c>
      <c r="B39" s="185"/>
      <c r="C39" s="155">
        <v>164660699</v>
      </c>
      <c r="D39" s="155">
        <v>0</v>
      </c>
      <c r="E39" s="156">
        <v>76008000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76008000</v>
      </c>
      <c r="Y39" s="60">
        <v>-76008000</v>
      </c>
      <c r="Z39" s="140">
        <v>-100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-159810693</v>
      </c>
      <c r="D42" s="206">
        <f>SUM(D38:D41)</f>
        <v>0</v>
      </c>
      <c r="E42" s="207">
        <f t="shared" si="3"/>
        <v>-311146</v>
      </c>
      <c r="F42" s="88">
        <f t="shared" si="3"/>
        <v>-116575178</v>
      </c>
      <c r="G42" s="88">
        <f t="shared" si="3"/>
        <v>62516043</v>
      </c>
      <c r="H42" s="88">
        <f t="shared" si="3"/>
        <v>-292004</v>
      </c>
      <c r="I42" s="88">
        <f t="shared" si="3"/>
        <v>-35959979</v>
      </c>
      <c r="J42" s="88">
        <f t="shared" si="3"/>
        <v>26264060</v>
      </c>
      <c r="K42" s="88">
        <f t="shared" si="3"/>
        <v>-4906319</v>
      </c>
      <c r="L42" s="88">
        <f t="shared" si="3"/>
        <v>70148273</v>
      </c>
      <c r="M42" s="88">
        <f t="shared" si="3"/>
        <v>-117355417</v>
      </c>
      <c r="N42" s="88">
        <f t="shared" si="3"/>
        <v>-52113463</v>
      </c>
      <c r="O42" s="88">
        <f t="shared" si="3"/>
        <v>-17982162</v>
      </c>
      <c r="P42" s="88">
        <f t="shared" si="3"/>
        <v>5199023</v>
      </c>
      <c r="Q42" s="88">
        <f t="shared" si="3"/>
        <v>1451951</v>
      </c>
      <c r="R42" s="88">
        <f t="shared" si="3"/>
        <v>-11331188</v>
      </c>
      <c r="S42" s="88">
        <f t="shared" si="3"/>
        <v>-23499898</v>
      </c>
      <c r="T42" s="88">
        <f t="shared" si="3"/>
        <v>-15946657</v>
      </c>
      <c r="U42" s="88">
        <f t="shared" si="3"/>
        <v>-38472343</v>
      </c>
      <c r="V42" s="88">
        <f t="shared" si="3"/>
        <v>-77918898</v>
      </c>
      <c r="W42" s="88">
        <f t="shared" si="3"/>
        <v>-115099489</v>
      </c>
      <c r="X42" s="88">
        <f t="shared" si="3"/>
        <v>-311806</v>
      </c>
      <c r="Y42" s="88">
        <f t="shared" si="3"/>
        <v>-114787683</v>
      </c>
      <c r="Z42" s="208">
        <f>+IF(X42&lt;&gt;0,+(Y42/X42)*100,0)</f>
        <v>36813.81467964055</v>
      </c>
      <c r="AA42" s="206">
        <f>SUM(AA38:AA41)</f>
        <v>-116575178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-159810693</v>
      </c>
      <c r="D44" s="210">
        <f>+D42-D43</f>
        <v>0</v>
      </c>
      <c r="E44" s="211">
        <f t="shared" si="4"/>
        <v>-311146</v>
      </c>
      <c r="F44" s="77">
        <f t="shared" si="4"/>
        <v>-116575178</v>
      </c>
      <c r="G44" s="77">
        <f t="shared" si="4"/>
        <v>62516043</v>
      </c>
      <c r="H44" s="77">
        <f t="shared" si="4"/>
        <v>-292004</v>
      </c>
      <c r="I44" s="77">
        <f t="shared" si="4"/>
        <v>-35959979</v>
      </c>
      <c r="J44" s="77">
        <f t="shared" si="4"/>
        <v>26264060</v>
      </c>
      <c r="K44" s="77">
        <f t="shared" si="4"/>
        <v>-4906319</v>
      </c>
      <c r="L44" s="77">
        <f t="shared" si="4"/>
        <v>70148273</v>
      </c>
      <c r="M44" s="77">
        <f t="shared" si="4"/>
        <v>-117355417</v>
      </c>
      <c r="N44" s="77">
        <f t="shared" si="4"/>
        <v>-52113463</v>
      </c>
      <c r="O44" s="77">
        <f t="shared" si="4"/>
        <v>-17982162</v>
      </c>
      <c r="P44" s="77">
        <f t="shared" si="4"/>
        <v>5199023</v>
      </c>
      <c r="Q44" s="77">
        <f t="shared" si="4"/>
        <v>1451951</v>
      </c>
      <c r="R44" s="77">
        <f t="shared" si="4"/>
        <v>-11331188</v>
      </c>
      <c r="S44" s="77">
        <f t="shared" si="4"/>
        <v>-23499898</v>
      </c>
      <c r="T44" s="77">
        <f t="shared" si="4"/>
        <v>-15946657</v>
      </c>
      <c r="U44" s="77">
        <f t="shared" si="4"/>
        <v>-38472343</v>
      </c>
      <c r="V44" s="77">
        <f t="shared" si="4"/>
        <v>-77918898</v>
      </c>
      <c r="W44" s="77">
        <f t="shared" si="4"/>
        <v>-115099489</v>
      </c>
      <c r="X44" s="77">
        <f t="shared" si="4"/>
        <v>-311806</v>
      </c>
      <c r="Y44" s="77">
        <f t="shared" si="4"/>
        <v>-114787683</v>
      </c>
      <c r="Z44" s="212">
        <f>+IF(X44&lt;&gt;0,+(Y44/X44)*100,0)</f>
        <v>36813.81467964055</v>
      </c>
      <c r="AA44" s="210">
        <f>+AA42-AA43</f>
        <v>-116575178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-159810693</v>
      </c>
      <c r="D46" s="206">
        <f>SUM(D44:D45)</f>
        <v>0</v>
      </c>
      <c r="E46" s="207">
        <f t="shared" si="5"/>
        <v>-311146</v>
      </c>
      <c r="F46" s="88">
        <f t="shared" si="5"/>
        <v>-116575178</v>
      </c>
      <c r="G46" s="88">
        <f t="shared" si="5"/>
        <v>62516043</v>
      </c>
      <c r="H46" s="88">
        <f t="shared" si="5"/>
        <v>-292004</v>
      </c>
      <c r="I46" s="88">
        <f t="shared" si="5"/>
        <v>-35959979</v>
      </c>
      <c r="J46" s="88">
        <f t="shared" si="5"/>
        <v>26264060</v>
      </c>
      <c r="K46" s="88">
        <f t="shared" si="5"/>
        <v>-4906319</v>
      </c>
      <c r="L46" s="88">
        <f t="shared" si="5"/>
        <v>70148273</v>
      </c>
      <c r="M46" s="88">
        <f t="shared" si="5"/>
        <v>-117355417</v>
      </c>
      <c r="N46" s="88">
        <f t="shared" si="5"/>
        <v>-52113463</v>
      </c>
      <c r="O46" s="88">
        <f t="shared" si="5"/>
        <v>-17982162</v>
      </c>
      <c r="P46" s="88">
        <f t="shared" si="5"/>
        <v>5199023</v>
      </c>
      <c r="Q46" s="88">
        <f t="shared" si="5"/>
        <v>1451951</v>
      </c>
      <c r="R46" s="88">
        <f t="shared" si="5"/>
        <v>-11331188</v>
      </c>
      <c r="S46" s="88">
        <f t="shared" si="5"/>
        <v>-23499898</v>
      </c>
      <c r="T46" s="88">
        <f t="shared" si="5"/>
        <v>-15946657</v>
      </c>
      <c r="U46" s="88">
        <f t="shared" si="5"/>
        <v>-38472343</v>
      </c>
      <c r="V46" s="88">
        <f t="shared" si="5"/>
        <v>-77918898</v>
      </c>
      <c r="W46" s="88">
        <f t="shared" si="5"/>
        <v>-115099489</v>
      </c>
      <c r="X46" s="88">
        <f t="shared" si="5"/>
        <v>-311806</v>
      </c>
      <c r="Y46" s="88">
        <f t="shared" si="5"/>
        <v>-114787683</v>
      </c>
      <c r="Z46" s="208">
        <f>+IF(X46&lt;&gt;0,+(Y46/X46)*100,0)</f>
        <v>36813.81467964055</v>
      </c>
      <c r="AA46" s="206">
        <f>SUM(AA44:AA45)</f>
        <v>-116575178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-159810693</v>
      </c>
      <c r="D48" s="217">
        <f>SUM(D46:D47)</f>
        <v>0</v>
      </c>
      <c r="E48" s="218">
        <f t="shared" si="6"/>
        <v>-311146</v>
      </c>
      <c r="F48" s="219">
        <f t="shared" si="6"/>
        <v>-116575178</v>
      </c>
      <c r="G48" s="219">
        <f t="shared" si="6"/>
        <v>62516043</v>
      </c>
      <c r="H48" s="220">
        <f t="shared" si="6"/>
        <v>-292004</v>
      </c>
      <c r="I48" s="220">
        <f t="shared" si="6"/>
        <v>-35959979</v>
      </c>
      <c r="J48" s="220">
        <f t="shared" si="6"/>
        <v>26264060</v>
      </c>
      <c r="K48" s="220">
        <f t="shared" si="6"/>
        <v>-4906319</v>
      </c>
      <c r="L48" s="220">
        <f t="shared" si="6"/>
        <v>70148273</v>
      </c>
      <c r="M48" s="219">
        <f t="shared" si="6"/>
        <v>-117355417</v>
      </c>
      <c r="N48" s="219">
        <f t="shared" si="6"/>
        <v>-52113463</v>
      </c>
      <c r="O48" s="220">
        <f t="shared" si="6"/>
        <v>-17982162</v>
      </c>
      <c r="P48" s="220">
        <f t="shared" si="6"/>
        <v>5199023</v>
      </c>
      <c r="Q48" s="220">
        <f t="shared" si="6"/>
        <v>1451951</v>
      </c>
      <c r="R48" s="220">
        <f t="shared" si="6"/>
        <v>-11331188</v>
      </c>
      <c r="S48" s="220">
        <f t="shared" si="6"/>
        <v>-23499898</v>
      </c>
      <c r="T48" s="219">
        <f t="shared" si="6"/>
        <v>-15946657</v>
      </c>
      <c r="U48" s="219">
        <f t="shared" si="6"/>
        <v>-38472343</v>
      </c>
      <c r="V48" s="220">
        <f t="shared" si="6"/>
        <v>-77918898</v>
      </c>
      <c r="W48" s="220">
        <f t="shared" si="6"/>
        <v>-115099489</v>
      </c>
      <c r="X48" s="220">
        <f t="shared" si="6"/>
        <v>-311806</v>
      </c>
      <c r="Y48" s="220">
        <f t="shared" si="6"/>
        <v>-114787683</v>
      </c>
      <c r="Z48" s="221">
        <f>+IF(X48&lt;&gt;0,+(Y48/X48)*100,0)</f>
        <v>36813.81467964055</v>
      </c>
      <c r="AA48" s="222">
        <f>SUM(AA46:AA47)</f>
        <v>-116575178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14945708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300000</v>
      </c>
      <c r="R5" s="100">
        <f t="shared" si="0"/>
        <v>300000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300000</v>
      </c>
      <c r="X5" s="100">
        <f t="shared" si="0"/>
        <v>0</v>
      </c>
      <c r="Y5" s="100">
        <f t="shared" si="0"/>
        <v>300000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>
        <v>360058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1652206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>
        <v>300000</v>
      </c>
      <c r="R7" s="159">
        <v>300000</v>
      </c>
      <c r="S7" s="159"/>
      <c r="T7" s="159"/>
      <c r="U7" s="159"/>
      <c r="V7" s="159"/>
      <c r="W7" s="159">
        <v>300000</v>
      </c>
      <c r="X7" s="159"/>
      <c r="Y7" s="159">
        <v>300000</v>
      </c>
      <c r="Z7" s="141"/>
      <c r="AA7" s="225"/>
    </row>
    <row r="8" spans="1:27" ht="13.5">
      <c r="A8" s="138" t="s">
        <v>77</v>
      </c>
      <c r="B8" s="136"/>
      <c r="C8" s="155">
        <v>12933444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5177297</v>
      </c>
      <c r="D9" s="153">
        <f>SUM(D10:D14)</f>
        <v>0</v>
      </c>
      <c r="E9" s="154">
        <f t="shared" si="1"/>
        <v>14000000</v>
      </c>
      <c r="F9" s="100">
        <f t="shared" si="1"/>
        <v>13000092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410393</v>
      </c>
      <c r="L9" s="100">
        <f t="shared" si="1"/>
        <v>6199929</v>
      </c>
      <c r="M9" s="100">
        <f t="shared" si="1"/>
        <v>0</v>
      </c>
      <c r="N9" s="100">
        <f t="shared" si="1"/>
        <v>6610322</v>
      </c>
      <c r="O9" s="100">
        <f t="shared" si="1"/>
        <v>931865</v>
      </c>
      <c r="P9" s="100">
        <f t="shared" si="1"/>
        <v>1033425</v>
      </c>
      <c r="Q9" s="100">
        <f t="shared" si="1"/>
        <v>101190</v>
      </c>
      <c r="R9" s="100">
        <f t="shared" si="1"/>
        <v>2066480</v>
      </c>
      <c r="S9" s="100">
        <f t="shared" si="1"/>
        <v>0</v>
      </c>
      <c r="T9" s="100">
        <f t="shared" si="1"/>
        <v>0</v>
      </c>
      <c r="U9" s="100">
        <f t="shared" si="1"/>
        <v>2690962</v>
      </c>
      <c r="V9" s="100">
        <f t="shared" si="1"/>
        <v>2690962</v>
      </c>
      <c r="W9" s="100">
        <f t="shared" si="1"/>
        <v>11367764</v>
      </c>
      <c r="X9" s="100">
        <f t="shared" si="1"/>
        <v>14000004</v>
      </c>
      <c r="Y9" s="100">
        <f t="shared" si="1"/>
        <v>-2632240</v>
      </c>
      <c r="Z9" s="137">
        <f>+IF(X9&lt;&gt;0,+(Y9/X9)*100,0)</f>
        <v>-18.80170891379745</v>
      </c>
      <c r="AA9" s="102">
        <f>SUM(AA10:AA14)</f>
        <v>13000092</v>
      </c>
    </row>
    <row r="10" spans="1:27" ht="13.5">
      <c r="A10" s="138" t="s">
        <v>79</v>
      </c>
      <c r="B10" s="136"/>
      <c r="C10" s="155">
        <v>3560840</v>
      </c>
      <c r="D10" s="155"/>
      <c r="E10" s="156">
        <v>14000000</v>
      </c>
      <c r="F10" s="60"/>
      <c r="G10" s="60"/>
      <c r="H10" s="60"/>
      <c r="I10" s="60"/>
      <c r="J10" s="60"/>
      <c r="K10" s="60">
        <v>410393</v>
      </c>
      <c r="L10" s="60"/>
      <c r="M10" s="60"/>
      <c r="N10" s="60">
        <v>410393</v>
      </c>
      <c r="O10" s="60"/>
      <c r="P10" s="60"/>
      <c r="Q10" s="60">
        <v>101190</v>
      </c>
      <c r="R10" s="60">
        <v>101190</v>
      </c>
      <c r="S10" s="60"/>
      <c r="T10" s="60"/>
      <c r="U10" s="60"/>
      <c r="V10" s="60"/>
      <c r="W10" s="60">
        <v>511583</v>
      </c>
      <c r="X10" s="60">
        <v>14000004</v>
      </c>
      <c r="Y10" s="60">
        <v>-13488421</v>
      </c>
      <c r="Z10" s="140">
        <v>-96.35</v>
      </c>
      <c r="AA10" s="62"/>
    </row>
    <row r="11" spans="1:27" ht="13.5">
      <c r="A11" s="138" t="s">
        <v>80</v>
      </c>
      <c r="B11" s="136"/>
      <c r="C11" s="155"/>
      <c r="D11" s="155"/>
      <c r="E11" s="156"/>
      <c r="F11" s="60">
        <v>13000092</v>
      </c>
      <c r="G11" s="60"/>
      <c r="H11" s="60"/>
      <c r="I11" s="60"/>
      <c r="J11" s="60"/>
      <c r="K11" s="60"/>
      <c r="L11" s="60">
        <v>2405707</v>
      </c>
      <c r="M11" s="60"/>
      <c r="N11" s="60">
        <v>2405707</v>
      </c>
      <c r="O11" s="60">
        <v>931865</v>
      </c>
      <c r="P11" s="60">
        <v>1033425</v>
      </c>
      <c r="Q11" s="60"/>
      <c r="R11" s="60">
        <v>1965290</v>
      </c>
      <c r="S11" s="60"/>
      <c r="T11" s="60"/>
      <c r="U11" s="60">
        <v>2690962</v>
      </c>
      <c r="V11" s="60">
        <v>2690962</v>
      </c>
      <c r="W11" s="60">
        <v>7061959</v>
      </c>
      <c r="X11" s="60"/>
      <c r="Y11" s="60">
        <v>7061959</v>
      </c>
      <c r="Z11" s="140"/>
      <c r="AA11" s="62">
        <v>13000092</v>
      </c>
    </row>
    <row r="12" spans="1:27" ht="13.5">
      <c r="A12" s="138" t="s">
        <v>81</v>
      </c>
      <c r="B12" s="136"/>
      <c r="C12" s="155">
        <v>1579000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>
        <v>3794222</v>
      </c>
      <c r="M13" s="60"/>
      <c r="N13" s="60">
        <v>3794222</v>
      </c>
      <c r="O13" s="60"/>
      <c r="P13" s="60"/>
      <c r="Q13" s="60"/>
      <c r="R13" s="60"/>
      <c r="S13" s="60"/>
      <c r="T13" s="60"/>
      <c r="U13" s="60"/>
      <c r="V13" s="60"/>
      <c r="W13" s="60">
        <v>3794222</v>
      </c>
      <c r="X13" s="60"/>
      <c r="Y13" s="60">
        <v>3794222</v>
      </c>
      <c r="Z13" s="140"/>
      <c r="AA13" s="62"/>
    </row>
    <row r="14" spans="1:27" ht="13.5">
      <c r="A14" s="138" t="s">
        <v>83</v>
      </c>
      <c r="B14" s="136"/>
      <c r="C14" s="157">
        <v>37457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152944360</v>
      </c>
      <c r="D15" s="153">
        <f>SUM(D16:D18)</f>
        <v>0</v>
      </c>
      <c r="E15" s="154">
        <f t="shared" si="2"/>
        <v>20008000</v>
      </c>
      <c r="F15" s="100">
        <f t="shared" si="2"/>
        <v>123334675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4779393</v>
      </c>
      <c r="L15" s="100">
        <f t="shared" si="2"/>
        <v>12555655</v>
      </c>
      <c r="M15" s="100">
        <f t="shared" si="2"/>
        <v>6628155</v>
      </c>
      <c r="N15" s="100">
        <f t="shared" si="2"/>
        <v>23963203</v>
      </c>
      <c r="O15" s="100">
        <f t="shared" si="2"/>
        <v>10743105</v>
      </c>
      <c r="P15" s="100">
        <f t="shared" si="2"/>
        <v>10378569</v>
      </c>
      <c r="Q15" s="100">
        <f t="shared" si="2"/>
        <v>9314704</v>
      </c>
      <c r="R15" s="100">
        <f t="shared" si="2"/>
        <v>30436378</v>
      </c>
      <c r="S15" s="100">
        <f t="shared" si="2"/>
        <v>8901423</v>
      </c>
      <c r="T15" s="100">
        <f t="shared" si="2"/>
        <v>8901423</v>
      </c>
      <c r="U15" s="100">
        <f t="shared" si="2"/>
        <v>40287514</v>
      </c>
      <c r="V15" s="100">
        <f t="shared" si="2"/>
        <v>58090360</v>
      </c>
      <c r="W15" s="100">
        <f t="shared" si="2"/>
        <v>112489941</v>
      </c>
      <c r="X15" s="100">
        <f t="shared" si="2"/>
        <v>20007996</v>
      </c>
      <c r="Y15" s="100">
        <f t="shared" si="2"/>
        <v>92481945</v>
      </c>
      <c r="Z15" s="137">
        <f>+IF(X15&lt;&gt;0,+(Y15/X15)*100,0)</f>
        <v>462.2249274739959</v>
      </c>
      <c r="AA15" s="102">
        <f>SUM(AA16:AA18)</f>
        <v>123334675</v>
      </c>
    </row>
    <row r="16" spans="1:27" ht="13.5">
      <c r="A16" s="138" t="s">
        <v>85</v>
      </c>
      <c r="B16" s="136"/>
      <c r="C16" s="155">
        <v>42360</v>
      </c>
      <c r="D16" s="155"/>
      <c r="E16" s="156">
        <v>4200000</v>
      </c>
      <c r="F16" s="60">
        <v>2600000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1788925</v>
      </c>
      <c r="V16" s="60">
        <v>1788925</v>
      </c>
      <c r="W16" s="60">
        <v>1788925</v>
      </c>
      <c r="X16" s="60">
        <v>4200000</v>
      </c>
      <c r="Y16" s="60">
        <v>-2411075</v>
      </c>
      <c r="Z16" s="140">
        <v>-57.41</v>
      </c>
      <c r="AA16" s="62">
        <v>2600000</v>
      </c>
    </row>
    <row r="17" spans="1:27" ht="13.5">
      <c r="A17" s="138" t="s">
        <v>86</v>
      </c>
      <c r="B17" s="136"/>
      <c r="C17" s="155">
        <v>152902000</v>
      </c>
      <c r="D17" s="155"/>
      <c r="E17" s="156">
        <v>15808000</v>
      </c>
      <c r="F17" s="60">
        <v>120734675</v>
      </c>
      <c r="G17" s="60"/>
      <c r="H17" s="60"/>
      <c r="I17" s="60"/>
      <c r="J17" s="60"/>
      <c r="K17" s="60">
        <v>4779393</v>
      </c>
      <c r="L17" s="60">
        <v>12555655</v>
      </c>
      <c r="M17" s="60">
        <v>6628155</v>
      </c>
      <c r="N17" s="60">
        <v>23963203</v>
      </c>
      <c r="O17" s="60">
        <v>10743105</v>
      </c>
      <c r="P17" s="60">
        <v>10378569</v>
      </c>
      <c r="Q17" s="60">
        <v>9314704</v>
      </c>
      <c r="R17" s="60">
        <v>30436378</v>
      </c>
      <c r="S17" s="60">
        <v>8901423</v>
      </c>
      <c r="T17" s="60">
        <v>8901423</v>
      </c>
      <c r="U17" s="60">
        <v>38498589</v>
      </c>
      <c r="V17" s="60">
        <v>56301435</v>
      </c>
      <c r="W17" s="60">
        <v>110701016</v>
      </c>
      <c r="X17" s="60">
        <v>15807996</v>
      </c>
      <c r="Y17" s="60">
        <v>94893020</v>
      </c>
      <c r="Z17" s="140">
        <v>600.28</v>
      </c>
      <c r="AA17" s="62">
        <v>120734675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26974928</v>
      </c>
      <c r="D19" s="153">
        <f>SUM(D20:D23)</f>
        <v>0</v>
      </c>
      <c r="E19" s="154">
        <f t="shared" si="3"/>
        <v>42000000</v>
      </c>
      <c r="F19" s="100">
        <f t="shared" si="3"/>
        <v>76613000</v>
      </c>
      <c r="G19" s="100">
        <f t="shared" si="3"/>
        <v>0</v>
      </c>
      <c r="H19" s="100">
        <f t="shared" si="3"/>
        <v>0</v>
      </c>
      <c r="I19" s="100">
        <f t="shared" si="3"/>
        <v>2904298</v>
      </c>
      <c r="J19" s="100">
        <f t="shared" si="3"/>
        <v>2904298</v>
      </c>
      <c r="K19" s="100">
        <f t="shared" si="3"/>
        <v>221513</v>
      </c>
      <c r="L19" s="100">
        <f t="shared" si="3"/>
        <v>530943</v>
      </c>
      <c r="M19" s="100">
        <f t="shared" si="3"/>
        <v>702581</v>
      </c>
      <c r="N19" s="100">
        <f t="shared" si="3"/>
        <v>1455037</v>
      </c>
      <c r="O19" s="100">
        <f t="shared" si="3"/>
        <v>2366284</v>
      </c>
      <c r="P19" s="100">
        <f t="shared" si="3"/>
        <v>0</v>
      </c>
      <c r="Q19" s="100">
        <f t="shared" si="3"/>
        <v>5845311</v>
      </c>
      <c r="R19" s="100">
        <f t="shared" si="3"/>
        <v>8211595</v>
      </c>
      <c r="S19" s="100">
        <f t="shared" si="3"/>
        <v>2495335</v>
      </c>
      <c r="T19" s="100">
        <f t="shared" si="3"/>
        <v>2495335</v>
      </c>
      <c r="U19" s="100">
        <f t="shared" si="3"/>
        <v>14182392</v>
      </c>
      <c r="V19" s="100">
        <f t="shared" si="3"/>
        <v>19173062</v>
      </c>
      <c r="W19" s="100">
        <f t="shared" si="3"/>
        <v>31743992</v>
      </c>
      <c r="X19" s="100">
        <f t="shared" si="3"/>
        <v>42000012</v>
      </c>
      <c r="Y19" s="100">
        <f t="shared" si="3"/>
        <v>-10256020</v>
      </c>
      <c r="Z19" s="137">
        <f>+IF(X19&lt;&gt;0,+(Y19/X19)*100,0)</f>
        <v>-24.419088261212877</v>
      </c>
      <c r="AA19" s="102">
        <f>SUM(AA20:AA23)</f>
        <v>76613000</v>
      </c>
    </row>
    <row r="20" spans="1:27" ht="13.5">
      <c r="A20" s="138" t="s">
        <v>89</v>
      </c>
      <c r="B20" s="136"/>
      <c r="C20" s="155">
        <v>17965928</v>
      </c>
      <c r="D20" s="155"/>
      <c r="E20" s="156">
        <v>23000000</v>
      </c>
      <c r="F20" s="60">
        <v>46300000</v>
      </c>
      <c r="G20" s="60"/>
      <c r="H20" s="60"/>
      <c r="I20" s="60"/>
      <c r="J20" s="60"/>
      <c r="K20" s="60"/>
      <c r="L20" s="60">
        <v>530943</v>
      </c>
      <c r="M20" s="60">
        <v>702581</v>
      </c>
      <c r="N20" s="60">
        <v>1233524</v>
      </c>
      <c r="O20" s="60"/>
      <c r="P20" s="60"/>
      <c r="Q20" s="60">
        <v>5845311</v>
      </c>
      <c r="R20" s="60">
        <v>5845311</v>
      </c>
      <c r="S20" s="60">
        <v>1292932</v>
      </c>
      <c r="T20" s="60">
        <v>1292932</v>
      </c>
      <c r="U20" s="60">
        <v>9962300</v>
      </c>
      <c r="V20" s="60">
        <v>12548164</v>
      </c>
      <c r="W20" s="60">
        <v>19626999</v>
      </c>
      <c r="X20" s="60">
        <v>23000004</v>
      </c>
      <c r="Y20" s="60">
        <v>-3373005</v>
      </c>
      <c r="Z20" s="140">
        <v>-14.67</v>
      </c>
      <c r="AA20" s="62">
        <v>46300000</v>
      </c>
    </row>
    <row r="21" spans="1:27" ht="13.5">
      <c r="A21" s="138" t="s">
        <v>90</v>
      </c>
      <c r="B21" s="136"/>
      <c r="C21" s="155">
        <v>7735000</v>
      </c>
      <c r="D21" s="155"/>
      <c r="E21" s="156">
        <v>5000000</v>
      </c>
      <c r="F21" s="60">
        <v>26813000</v>
      </c>
      <c r="G21" s="60"/>
      <c r="H21" s="60"/>
      <c r="I21" s="60"/>
      <c r="J21" s="60"/>
      <c r="K21" s="60"/>
      <c r="L21" s="60"/>
      <c r="M21" s="60"/>
      <c r="N21" s="60"/>
      <c r="O21" s="60">
        <v>2366284</v>
      </c>
      <c r="P21" s="60"/>
      <c r="Q21" s="60"/>
      <c r="R21" s="60">
        <v>2366284</v>
      </c>
      <c r="S21" s="60">
        <v>1202403</v>
      </c>
      <c r="T21" s="60">
        <v>1202403</v>
      </c>
      <c r="U21" s="60">
        <v>4220092</v>
      </c>
      <c r="V21" s="60">
        <v>6624898</v>
      </c>
      <c r="W21" s="60">
        <v>8991182</v>
      </c>
      <c r="X21" s="60">
        <v>5000004</v>
      </c>
      <c r="Y21" s="60">
        <v>3991178</v>
      </c>
      <c r="Z21" s="140">
        <v>79.82</v>
      </c>
      <c r="AA21" s="62">
        <v>26813000</v>
      </c>
    </row>
    <row r="22" spans="1:27" ht="13.5">
      <c r="A22" s="138" t="s">
        <v>91</v>
      </c>
      <c r="B22" s="136"/>
      <c r="C22" s="157">
        <v>1274000</v>
      </c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>
        <v>14000000</v>
      </c>
      <c r="F23" s="60">
        <v>3500000</v>
      </c>
      <c r="G23" s="60"/>
      <c r="H23" s="60"/>
      <c r="I23" s="60">
        <v>2904298</v>
      </c>
      <c r="J23" s="60">
        <v>2904298</v>
      </c>
      <c r="K23" s="60">
        <v>221513</v>
      </c>
      <c r="L23" s="60"/>
      <c r="M23" s="60"/>
      <c r="N23" s="60">
        <v>221513</v>
      </c>
      <c r="O23" s="60"/>
      <c r="P23" s="60"/>
      <c r="Q23" s="60"/>
      <c r="R23" s="60"/>
      <c r="S23" s="60"/>
      <c r="T23" s="60"/>
      <c r="U23" s="60"/>
      <c r="V23" s="60"/>
      <c r="W23" s="60">
        <v>3125811</v>
      </c>
      <c r="X23" s="60">
        <v>14000004</v>
      </c>
      <c r="Y23" s="60">
        <v>-10874193</v>
      </c>
      <c r="Z23" s="140">
        <v>-77.67</v>
      </c>
      <c r="AA23" s="62">
        <v>3500000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200042293</v>
      </c>
      <c r="D25" s="217">
        <f>+D5+D9+D15+D19+D24</f>
        <v>0</v>
      </c>
      <c r="E25" s="230">
        <f t="shared" si="4"/>
        <v>76008000</v>
      </c>
      <c r="F25" s="219">
        <f t="shared" si="4"/>
        <v>212947767</v>
      </c>
      <c r="G25" s="219">
        <f t="shared" si="4"/>
        <v>0</v>
      </c>
      <c r="H25" s="219">
        <f t="shared" si="4"/>
        <v>0</v>
      </c>
      <c r="I25" s="219">
        <f t="shared" si="4"/>
        <v>2904298</v>
      </c>
      <c r="J25" s="219">
        <f t="shared" si="4"/>
        <v>2904298</v>
      </c>
      <c r="K25" s="219">
        <f t="shared" si="4"/>
        <v>5411299</v>
      </c>
      <c r="L25" s="219">
        <f t="shared" si="4"/>
        <v>19286527</v>
      </c>
      <c r="M25" s="219">
        <f t="shared" si="4"/>
        <v>7330736</v>
      </c>
      <c r="N25" s="219">
        <f t="shared" si="4"/>
        <v>32028562</v>
      </c>
      <c r="O25" s="219">
        <f t="shared" si="4"/>
        <v>14041254</v>
      </c>
      <c r="P25" s="219">
        <f t="shared" si="4"/>
        <v>11411994</v>
      </c>
      <c r="Q25" s="219">
        <f t="shared" si="4"/>
        <v>15561205</v>
      </c>
      <c r="R25" s="219">
        <f t="shared" si="4"/>
        <v>41014453</v>
      </c>
      <c r="S25" s="219">
        <f t="shared" si="4"/>
        <v>11396758</v>
      </c>
      <c r="T25" s="219">
        <f t="shared" si="4"/>
        <v>11396758</v>
      </c>
      <c r="U25" s="219">
        <f t="shared" si="4"/>
        <v>57160868</v>
      </c>
      <c r="V25" s="219">
        <f t="shared" si="4"/>
        <v>79954384</v>
      </c>
      <c r="W25" s="219">
        <f t="shared" si="4"/>
        <v>155901697</v>
      </c>
      <c r="X25" s="219">
        <f t="shared" si="4"/>
        <v>76008012</v>
      </c>
      <c r="Y25" s="219">
        <f t="shared" si="4"/>
        <v>79893685</v>
      </c>
      <c r="Z25" s="231">
        <f>+IF(X25&lt;&gt;0,+(Y25/X25)*100,0)</f>
        <v>105.11218869926502</v>
      </c>
      <c r="AA25" s="232">
        <f>+AA5+AA9+AA15+AA19+AA24</f>
        <v>212947767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84510183</v>
      </c>
      <c r="D28" s="155"/>
      <c r="E28" s="156">
        <v>76008000</v>
      </c>
      <c r="F28" s="60">
        <v>56008000</v>
      </c>
      <c r="G28" s="60"/>
      <c r="H28" s="60"/>
      <c r="I28" s="60">
        <v>2904298</v>
      </c>
      <c r="J28" s="60">
        <v>2904298</v>
      </c>
      <c r="K28" s="60">
        <v>5411299</v>
      </c>
      <c r="L28" s="60">
        <v>8948477</v>
      </c>
      <c r="M28" s="60">
        <v>2575416</v>
      </c>
      <c r="N28" s="60">
        <v>16935192</v>
      </c>
      <c r="O28" s="60">
        <v>2512045</v>
      </c>
      <c r="P28" s="60">
        <v>2993000</v>
      </c>
      <c r="Q28" s="60">
        <v>5225460</v>
      </c>
      <c r="R28" s="60">
        <v>10730505</v>
      </c>
      <c r="S28" s="60">
        <v>5078886</v>
      </c>
      <c r="T28" s="60">
        <v>5078886</v>
      </c>
      <c r="U28" s="60">
        <v>13334825</v>
      </c>
      <c r="V28" s="60">
        <v>23492597</v>
      </c>
      <c r="W28" s="60">
        <v>54062592</v>
      </c>
      <c r="X28" s="60">
        <v>76008000</v>
      </c>
      <c r="Y28" s="60">
        <v>-21945408</v>
      </c>
      <c r="Z28" s="140">
        <v>-28.87</v>
      </c>
      <c r="AA28" s="155">
        <v>56008000</v>
      </c>
    </row>
    <row r="29" spans="1:27" ht="13.5">
      <c r="A29" s="234" t="s">
        <v>134</v>
      </c>
      <c r="B29" s="136"/>
      <c r="C29" s="155">
        <v>79985406</v>
      </c>
      <c r="D29" s="155"/>
      <c r="E29" s="156"/>
      <c r="F29" s="60">
        <v>123639767</v>
      </c>
      <c r="G29" s="60"/>
      <c r="H29" s="60"/>
      <c r="I29" s="60"/>
      <c r="J29" s="60"/>
      <c r="K29" s="60"/>
      <c r="L29" s="60">
        <v>10338050</v>
      </c>
      <c r="M29" s="60">
        <v>4755320</v>
      </c>
      <c r="N29" s="60">
        <v>15093370</v>
      </c>
      <c r="O29" s="60">
        <v>11529209</v>
      </c>
      <c r="P29" s="60">
        <v>8418994</v>
      </c>
      <c r="Q29" s="60">
        <v>8360359</v>
      </c>
      <c r="R29" s="60">
        <v>28308562</v>
      </c>
      <c r="S29" s="60">
        <v>5115469</v>
      </c>
      <c r="T29" s="60">
        <v>5115469</v>
      </c>
      <c r="U29" s="60">
        <v>34373695</v>
      </c>
      <c r="V29" s="60">
        <v>44604633</v>
      </c>
      <c r="W29" s="60">
        <v>88006565</v>
      </c>
      <c r="X29" s="60"/>
      <c r="Y29" s="60">
        <v>88006565</v>
      </c>
      <c r="Z29" s="140"/>
      <c r="AA29" s="62">
        <v>123639767</v>
      </c>
    </row>
    <row r="30" spans="1:27" ht="13.5">
      <c r="A30" s="234" t="s">
        <v>135</v>
      </c>
      <c r="B30" s="136"/>
      <c r="C30" s="157"/>
      <c r="D30" s="157"/>
      <c r="E30" s="158"/>
      <c r="F30" s="159">
        <v>5000000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>
        <v>1202403</v>
      </c>
      <c r="T30" s="159">
        <v>1202403</v>
      </c>
      <c r="U30" s="159">
        <v>449852</v>
      </c>
      <c r="V30" s="159">
        <v>2854658</v>
      </c>
      <c r="W30" s="159">
        <v>2854658</v>
      </c>
      <c r="X30" s="159"/>
      <c r="Y30" s="159">
        <v>2854658</v>
      </c>
      <c r="Z30" s="141"/>
      <c r="AA30" s="225">
        <v>5000000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164495589</v>
      </c>
      <c r="D32" s="210">
        <f>SUM(D28:D31)</f>
        <v>0</v>
      </c>
      <c r="E32" s="211">
        <f t="shared" si="5"/>
        <v>76008000</v>
      </c>
      <c r="F32" s="77">
        <f t="shared" si="5"/>
        <v>184647767</v>
      </c>
      <c r="G32" s="77">
        <f t="shared" si="5"/>
        <v>0</v>
      </c>
      <c r="H32" s="77">
        <f t="shared" si="5"/>
        <v>0</v>
      </c>
      <c r="I32" s="77">
        <f t="shared" si="5"/>
        <v>2904298</v>
      </c>
      <c r="J32" s="77">
        <f t="shared" si="5"/>
        <v>2904298</v>
      </c>
      <c r="K32" s="77">
        <f t="shared" si="5"/>
        <v>5411299</v>
      </c>
      <c r="L32" s="77">
        <f t="shared" si="5"/>
        <v>19286527</v>
      </c>
      <c r="M32" s="77">
        <f t="shared" si="5"/>
        <v>7330736</v>
      </c>
      <c r="N32" s="77">
        <f t="shared" si="5"/>
        <v>32028562</v>
      </c>
      <c r="O32" s="77">
        <f t="shared" si="5"/>
        <v>14041254</v>
      </c>
      <c r="P32" s="77">
        <f t="shared" si="5"/>
        <v>11411994</v>
      </c>
      <c r="Q32" s="77">
        <f t="shared" si="5"/>
        <v>13585819</v>
      </c>
      <c r="R32" s="77">
        <f t="shared" si="5"/>
        <v>39039067</v>
      </c>
      <c r="S32" s="77">
        <f t="shared" si="5"/>
        <v>11396758</v>
      </c>
      <c r="T32" s="77">
        <f t="shared" si="5"/>
        <v>11396758</v>
      </c>
      <c r="U32" s="77">
        <f t="shared" si="5"/>
        <v>48158372</v>
      </c>
      <c r="V32" s="77">
        <f t="shared" si="5"/>
        <v>70951888</v>
      </c>
      <c r="W32" s="77">
        <f t="shared" si="5"/>
        <v>144923815</v>
      </c>
      <c r="X32" s="77">
        <f t="shared" si="5"/>
        <v>76008000</v>
      </c>
      <c r="Y32" s="77">
        <f t="shared" si="5"/>
        <v>68915815</v>
      </c>
      <c r="Z32" s="212">
        <f>+IF(X32&lt;&gt;0,+(Y32/X32)*100,0)</f>
        <v>90.66915982528155</v>
      </c>
      <c r="AA32" s="79">
        <f>SUM(AA28:AA31)</f>
        <v>184647767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23388749</v>
      </c>
      <c r="D34" s="155"/>
      <c r="E34" s="156"/>
      <c r="F34" s="60">
        <v>28300000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>
        <v>1556579</v>
      </c>
      <c r="R34" s="60">
        <v>1556579</v>
      </c>
      <c r="S34" s="60"/>
      <c r="T34" s="60"/>
      <c r="U34" s="60">
        <v>9002496</v>
      </c>
      <c r="V34" s="60">
        <v>9002496</v>
      </c>
      <c r="W34" s="60">
        <v>10559075</v>
      </c>
      <c r="X34" s="60"/>
      <c r="Y34" s="60">
        <v>10559075</v>
      </c>
      <c r="Z34" s="140"/>
      <c r="AA34" s="62">
        <v>28300000</v>
      </c>
    </row>
    <row r="35" spans="1:27" ht="13.5">
      <c r="A35" s="237" t="s">
        <v>53</v>
      </c>
      <c r="B35" s="136"/>
      <c r="C35" s="155">
        <v>12157955</v>
      </c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418807</v>
      </c>
      <c r="R35" s="60">
        <v>418807</v>
      </c>
      <c r="S35" s="60"/>
      <c r="T35" s="60"/>
      <c r="U35" s="60"/>
      <c r="V35" s="60"/>
      <c r="W35" s="60">
        <v>418807</v>
      </c>
      <c r="X35" s="60"/>
      <c r="Y35" s="60">
        <v>418807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200042293</v>
      </c>
      <c r="D36" s="222">
        <f>SUM(D32:D35)</f>
        <v>0</v>
      </c>
      <c r="E36" s="218">
        <f t="shared" si="6"/>
        <v>76008000</v>
      </c>
      <c r="F36" s="220">
        <f t="shared" si="6"/>
        <v>212947767</v>
      </c>
      <c r="G36" s="220">
        <f t="shared" si="6"/>
        <v>0</v>
      </c>
      <c r="H36" s="220">
        <f t="shared" si="6"/>
        <v>0</v>
      </c>
      <c r="I36" s="220">
        <f t="shared" si="6"/>
        <v>2904298</v>
      </c>
      <c r="J36" s="220">
        <f t="shared" si="6"/>
        <v>2904298</v>
      </c>
      <c r="K36" s="220">
        <f t="shared" si="6"/>
        <v>5411299</v>
      </c>
      <c r="L36" s="220">
        <f t="shared" si="6"/>
        <v>19286527</v>
      </c>
      <c r="M36" s="220">
        <f t="shared" si="6"/>
        <v>7330736</v>
      </c>
      <c r="N36" s="220">
        <f t="shared" si="6"/>
        <v>32028562</v>
      </c>
      <c r="O36" s="220">
        <f t="shared" si="6"/>
        <v>14041254</v>
      </c>
      <c r="P36" s="220">
        <f t="shared" si="6"/>
        <v>11411994</v>
      </c>
      <c r="Q36" s="220">
        <f t="shared" si="6"/>
        <v>15561205</v>
      </c>
      <c r="R36" s="220">
        <f t="shared" si="6"/>
        <v>41014453</v>
      </c>
      <c r="S36" s="220">
        <f t="shared" si="6"/>
        <v>11396758</v>
      </c>
      <c r="T36" s="220">
        <f t="shared" si="6"/>
        <v>11396758</v>
      </c>
      <c r="U36" s="220">
        <f t="shared" si="6"/>
        <v>57160868</v>
      </c>
      <c r="V36" s="220">
        <f t="shared" si="6"/>
        <v>79954384</v>
      </c>
      <c r="W36" s="220">
        <f t="shared" si="6"/>
        <v>155901697</v>
      </c>
      <c r="X36" s="220">
        <f t="shared" si="6"/>
        <v>76008000</v>
      </c>
      <c r="Y36" s="220">
        <f t="shared" si="6"/>
        <v>79893697</v>
      </c>
      <c r="Z36" s="221">
        <f>+IF(X36&lt;&gt;0,+(Y36/X36)*100,0)</f>
        <v>105.11222108199136</v>
      </c>
      <c r="AA36" s="239">
        <f>SUM(AA32:AA35)</f>
        <v>212947767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85947955</v>
      </c>
      <c r="D6" s="155"/>
      <c r="E6" s="59">
        <v>128551000</v>
      </c>
      <c r="F6" s="60">
        <v>-117900000</v>
      </c>
      <c r="G6" s="60">
        <v>-67522870</v>
      </c>
      <c r="H6" s="60">
        <v>-3683449</v>
      </c>
      <c r="I6" s="60">
        <v>-7885586</v>
      </c>
      <c r="J6" s="60">
        <v>-7885586</v>
      </c>
      <c r="K6" s="60">
        <v>-9734669</v>
      </c>
      <c r="L6" s="60">
        <v>45963540</v>
      </c>
      <c r="M6" s="60">
        <v>-30436837</v>
      </c>
      <c r="N6" s="60">
        <v>-30436837</v>
      </c>
      <c r="O6" s="60">
        <v>-37058550</v>
      </c>
      <c r="P6" s="60">
        <v>-35416157</v>
      </c>
      <c r="Q6" s="60">
        <v>2808836</v>
      </c>
      <c r="R6" s="60">
        <v>2808836</v>
      </c>
      <c r="S6" s="60">
        <v>-40508015</v>
      </c>
      <c r="T6" s="60">
        <v>-45450713</v>
      </c>
      <c r="U6" s="60">
        <v>-92413970</v>
      </c>
      <c r="V6" s="60">
        <v>-92413970</v>
      </c>
      <c r="W6" s="60">
        <v>-92413970</v>
      </c>
      <c r="X6" s="60">
        <v>-117900000</v>
      </c>
      <c r="Y6" s="60">
        <v>25486030</v>
      </c>
      <c r="Z6" s="140">
        <v>-21.62</v>
      </c>
      <c r="AA6" s="62">
        <v>-117900000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157998381</v>
      </c>
      <c r="D8" s="155"/>
      <c r="E8" s="59">
        <v>191704000</v>
      </c>
      <c r="F8" s="60">
        <v>219916159</v>
      </c>
      <c r="G8" s="60">
        <v>261462038</v>
      </c>
      <c r="H8" s="60">
        <v>165514214</v>
      </c>
      <c r="I8" s="60">
        <v>197426787</v>
      </c>
      <c r="J8" s="60">
        <v>197426787</v>
      </c>
      <c r="K8" s="60">
        <v>225772435</v>
      </c>
      <c r="L8" s="60">
        <v>245421913</v>
      </c>
      <c r="M8" s="60">
        <v>271976813</v>
      </c>
      <c r="N8" s="60">
        <v>271976813</v>
      </c>
      <c r="O8" s="60">
        <v>127842959</v>
      </c>
      <c r="P8" s="60">
        <v>150034967</v>
      </c>
      <c r="Q8" s="60">
        <v>163573812</v>
      </c>
      <c r="R8" s="60">
        <v>163573812</v>
      </c>
      <c r="S8" s="60">
        <v>189352402</v>
      </c>
      <c r="T8" s="60">
        <v>209595555</v>
      </c>
      <c r="U8" s="60">
        <v>230303068</v>
      </c>
      <c r="V8" s="60">
        <v>230303068</v>
      </c>
      <c r="W8" s="60">
        <v>230303068</v>
      </c>
      <c r="X8" s="60">
        <v>219916159</v>
      </c>
      <c r="Y8" s="60">
        <v>10386909</v>
      </c>
      <c r="Z8" s="140">
        <v>4.72</v>
      </c>
      <c r="AA8" s="62">
        <v>219916159</v>
      </c>
    </row>
    <row r="9" spans="1:27" ht="13.5">
      <c r="A9" s="249" t="s">
        <v>146</v>
      </c>
      <c r="B9" s="182"/>
      <c r="C9" s="155">
        <v>87972518</v>
      </c>
      <c r="D9" s="155"/>
      <c r="E9" s="59">
        <v>69752000</v>
      </c>
      <c r="F9" s="60">
        <v>45466615</v>
      </c>
      <c r="G9" s="60">
        <v>138301374</v>
      </c>
      <c r="H9" s="60">
        <v>134447611</v>
      </c>
      <c r="I9" s="60">
        <v>137338271</v>
      </c>
      <c r="J9" s="60">
        <v>137338271</v>
      </c>
      <c r="K9" s="60">
        <v>137747869</v>
      </c>
      <c r="L9" s="60">
        <v>166147742</v>
      </c>
      <c r="M9" s="60">
        <v>171857379</v>
      </c>
      <c r="N9" s="60">
        <v>171857379</v>
      </c>
      <c r="O9" s="60">
        <v>169053419</v>
      </c>
      <c r="P9" s="60">
        <v>168857305</v>
      </c>
      <c r="Q9" s="60">
        <v>169736050</v>
      </c>
      <c r="R9" s="60">
        <v>169736050</v>
      </c>
      <c r="S9" s="60">
        <v>169797258</v>
      </c>
      <c r="T9" s="60">
        <v>169794868</v>
      </c>
      <c r="U9" s="60">
        <v>170461270</v>
      </c>
      <c r="V9" s="60">
        <v>170461270</v>
      </c>
      <c r="W9" s="60">
        <v>170461270</v>
      </c>
      <c r="X9" s="60">
        <v>45466615</v>
      </c>
      <c r="Y9" s="60">
        <v>124994655</v>
      </c>
      <c r="Z9" s="140">
        <v>274.92</v>
      </c>
      <c r="AA9" s="62">
        <v>45466615</v>
      </c>
    </row>
    <row r="10" spans="1:27" ht="13.5">
      <c r="A10" s="249" t="s">
        <v>147</v>
      </c>
      <c r="B10" s="182"/>
      <c r="C10" s="155">
        <v>1816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23780603</v>
      </c>
      <c r="D11" s="155"/>
      <c r="E11" s="59">
        <v>22637000</v>
      </c>
      <c r="F11" s="60">
        <v>23361000</v>
      </c>
      <c r="G11" s="60">
        <v>23552903</v>
      </c>
      <c r="H11" s="60">
        <v>23406741</v>
      </c>
      <c r="I11" s="60">
        <v>23382405</v>
      </c>
      <c r="J11" s="60">
        <v>23382405</v>
      </c>
      <c r="K11" s="60">
        <v>23313532</v>
      </c>
      <c r="L11" s="60">
        <v>23414590</v>
      </c>
      <c r="M11" s="60">
        <v>23360971</v>
      </c>
      <c r="N11" s="60">
        <v>23360971</v>
      </c>
      <c r="O11" s="60">
        <v>23336934</v>
      </c>
      <c r="P11" s="60">
        <v>23305925</v>
      </c>
      <c r="Q11" s="60">
        <v>23298169</v>
      </c>
      <c r="R11" s="60">
        <v>23298169</v>
      </c>
      <c r="S11" s="60">
        <v>23568314</v>
      </c>
      <c r="T11" s="60">
        <v>24055919</v>
      </c>
      <c r="U11" s="60">
        <v>23774848</v>
      </c>
      <c r="V11" s="60">
        <v>23774848</v>
      </c>
      <c r="W11" s="60">
        <v>23774848</v>
      </c>
      <c r="X11" s="60">
        <v>23361000</v>
      </c>
      <c r="Y11" s="60">
        <v>413848</v>
      </c>
      <c r="Z11" s="140">
        <v>1.77</v>
      </c>
      <c r="AA11" s="62">
        <v>23361000</v>
      </c>
    </row>
    <row r="12" spans="1:27" ht="13.5">
      <c r="A12" s="250" t="s">
        <v>56</v>
      </c>
      <c r="B12" s="251"/>
      <c r="C12" s="168">
        <f aca="true" t="shared" si="0" ref="C12:Y12">SUM(C6:C11)</f>
        <v>355701273</v>
      </c>
      <c r="D12" s="168">
        <f>SUM(D6:D11)</f>
        <v>0</v>
      </c>
      <c r="E12" s="72">
        <f t="shared" si="0"/>
        <v>412644000</v>
      </c>
      <c r="F12" s="73">
        <f t="shared" si="0"/>
        <v>170843774</v>
      </c>
      <c r="G12" s="73">
        <f t="shared" si="0"/>
        <v>355793445</v>
      </c>
      <c r="H12" s="73">
        <f t="shared" si="0"/>
        <v>319685117</v>
      </c>
      <c r="I12" s="73">
        <f t="shared" si="0"/>
        <v>350261877</v>
      </c>
      <c r="J12" s="73">
        <f t="shared" si="0"/>
        <v>350261877</v>
      </c>
      <c r="K12" s="73">
        <f t="shared" si="0"/>
        <v>377099167</v>
      </c>
      <c r="L12" s="73">
        <f t="shared" si="0"/>
        <v>480947785</v>
      </c>
      <c r="M12" s="73">
        <f t="shared" si="0"/>
        <v>436758326</v>
      </c>
      <c r="N12" s="73">
        <f t="shared" si="0"/>
        <v>436758326</v>
      </c>
      <c r="O12" s="73">
        <f t="shared" si="0"/>
        <v>283174762</v>
      </c>
      <c r="P12" s="73">
        <f t="shared" si="0"/>
        <v>306782040</v>
      </c>
      <c r="Q12" s="73">
        <f t="shared" si="0"/>
        <v>359416867</v>
      </c>
      <c r="R12" s="73">
        <f t="shared" si="0"/>
        <v>359416867</v>
      </c>
      <c r="S12" s="73">
        <f t="shared" si="0"/>
        <v>342209959</v>
      </c>
      <c r="T12" s="73">
        <f t="shared" si="0"/>
        <v>357995629</v>
      </c>
      <c r="U12" s="73">
        <f t="shared" si="0"/>
        <v>332125216</v>
      </c>
      <c r="V12" s="73">
        <f t="shared" si="0"/>
        <v>332125216</v>
      </c>
      <c r="W12" s="73">
        <f t="shared" si="0"/>
        <v>332125216</v>
      </c>
      <c r="X12" s="73">
        <f t="shared" si="0"/>
        <v>170843774</v>
      </c>
      <c r="Y12" s="73">
        <f t="shared" si="0"/>
        <v>161281442</v>
      </c>
      <c r="Z12" s="170">
        <f>+IF(X12&lt;&gt;0,+(Y12/X12)*100,0)</f>
        <v>94.40287944001986</v>
      </c>
      <c r="AA12" s="74">
        <f>SUM(AA6:AA11)</f>
        <v>170843774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1523</v>
      </c>
      <c r="D15" s="155"/>
      <c r="E15" s="59"/>
      <c r="F15" s="60"/>
      <c r="G15" s="60">
        <v>3212</v>
      </c>
      <c r="H15" s="60">
        <v>3085</v>
      </c>
      <c r="I15" s="60">
        <v>2958</v>
      </c>
      <c r="J15" s="60">
        <v>2958</v>
      </c>
      <c r="K15" s="60">
        <v>2831</v>
      </c>
      <c r="L15" s="60">
        <v>2831</v>
      </c>
      <c r="M15" s="60">
        <v>2831</v>
      </c>
      <c r="N15" s="60">
        <v>2831</v>
      </c>
      <c r="O15" s="60">
        <v>2831</v>
      </c>
      <c r="P15" s="60">
        <v>2831</v>
      </c>
      <c r="Q15" s="60">
        <v>2831</v>
      </c>
      <c r="R15" s="60">
        <v>2831</v>
      </c>
      <c r="S15" s="60">
        <v>2831</v>
      </c>
      <c r="T15" s="60">
        <v>2831</v>
      </c>
      <c r="U15" s="60">
        <v>2831</v>
      </c>
      <c r="V15" s="60">
        <v>2831</v>
      </c>
      <c r="W15" s="60">
        <v>2831</v>
      </c>
      <c r="X15" s="60"/>
      <c r="Y15" s="60">
        <v>2831</v>
      </c>
      <c r="Z15" s="140"/>
      <c r="AA15" s="62"/>
    </row>
    <row r="16" spans="1:27" ht="13.5">
      <c r="A16" s="249" t="s">
        <v>151</v>
      </c>
      <c r="B16" s="182"/>
      <c r="C16" s="155">
        <v>11271568</v>
      </c>
      <c r="D16" s="155"/>
      <c r="E16" s="59">
        <v>11589000</v>
      </c>
      <c r="F16" s="60"/>
      <c r="G16" s="159">
        <v>97876830</v>
      </c>
      <c r="H16" s="159">
        <v>62774639</v>
      </c>
      <c r="I16" s="159">
        <v>32815992</v>
      </c>
      <c r="J16" s="60">
        <v>32815992</v>
      </c>
      <c r="K16" s="159">
        <v>22966289</v>
      </c>
      <c r="L16" s="159">
        <v>33376934</v>
      </c>
      <c r="M16" s="60">
        <v>124290530</v>
      </c>
      <c r="N16" s="159">
        <v>124290530</v>
      </c>
      <c r="O16" s="159">
        <v>108263934</v>
      </c>
      <c r="P16" s="159">
        <v>97202142</v>
      </c>
      <c r="Q16" s="60">
        <v>113865582</v>
      </c>
      <c r="R16" s="159">
        <v>113865582</v>
      </c>
      <c r="S16" s="159">
        <v>125154775</v>
      </c>
      <c r="T16" s="60">
        <v>107541923</v>
      </c>
      <c r="U16" s="159">
        <v>85915523</v>
      </c>
      <c r="V16" s="159">
        <v>85915523</v>
      </c>
      <c r="W16" s="159">
        <v>85915523</v>
      </c>
      <c r="X16" s="60"/>
      <c r="Y16" s="159">
        <v>85915523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>
        <v>3771568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3771568</v>
      </c>
      <c r="Y17" s="60">
        <v>-3771568</v>
      </c>
      <c r="Z17" s="140">
        <v>-100</v>
      </c>
      <c r="AA17" s="62">
        <v>3771568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2982274617</v>
      </c>
      <c r="D19" s="155"/>
      <c r="E19" s="59">
        <v>2992062000</v>
      </c>
      <c r="F19" s="60">
        <v>3128006430</v>
      </c>
      <c r="G19" s="60">
        <v>2998211365</v>
      </c>
      <c r="H19" s="60">
        <v>2981144979</v>
      </c>
      <c r="I19" s="60">
        <v>2984060632</v>
      </c>
      <c r="J19" s="60">
        <v>2984060632</v>
      </c>
      <c r="K19" s="60">
        <v>2989720859</v>
      </c>
      <c r="L19" s="60">
        <v>3024090738</v>
      </c>
      <c r="M19" s="60">
        <v>3033259906</v>
      </c>
      <c r="N19" s="60">
        <v>3033259906</v>
      </c>
      <c r="O19" s="60">
        <v>2993483922</v>
      </c>
      <c r="P19" s="60">
        <v>3004540864</v>
      </c>
      <c r="Q19" s="60">
        <v>3021027395</v>
      </c>
      <c r="R19" s="60">
        <v>3021027395</v>
      </c>
      <c r="S19" s="60">
        <v>3021655375</v>
      </c>
      <c r="T19" s="60">
        <v>3032941286</v>
      </c>
      <c r="U19" s="60">
        <v>3062081662</v>
      </c>
      <c r="V19" s="60">
        <v>3062081662</v>
      </c>
      <c r="W19" s="60">
        <v>3062081662</v>
      </c>
      <c r="X19" s="60">
        <v>3128006430</v>
      </c>
      <c r="Y19" s="60">
        <v>-65924768</v>
      </c>
      <c r="Z19" s="140">
        <v>-2.11</v>
      </c>
      <c r="AA19" s="62">
        <v>3128006430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3180190</v>
      </c>
      <c r="D22" s="155"/>
      <c r="E22" s="59">
        <v>3078000</v>
      </c>
      <c r="F22" s="60">
        <v>3077804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3077804</v>
      </c>
      <c r="Y22" s="60">
        <v>-3077804</v>
      </c>
      <c r="Z22" s="140">
        <v>-100</v>
      </c>
      <c r="AA22" s="62">
        <v>3077804</v>
      </c>
    </row>
    <row r="23" spans="1:27" ht="13.5">
      <c r="A23" s="249" t="s">
        <v>158</v>
      </c>
      <c r="B23" s="182"/>
      <c r="C23" s="155">
        <v>198084</v>
      </c>
      <c r="D23" s="155"/>
      <c r="E23" s="59">
        <v>15000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2996925982</v>
      </c>
      <c r="D24" s="168">
        <f>SUM(D15:D23)</f>
        <v>0</v>
      </c>
      <c r="E24" s="76">
        <f t="shared" si="1"/>
        <v>3006744000</v>
      </c>
      <c r="F24" s="77">
        <f t="shared" si="1"/>
        <v>3134855802</v>
      </c>
      <c r="G24" s="77">
        <f t="shared" si="1"/>
        <v>3096091407</v>
      </c>
      <c r="H24" s="77">
        <f t="shared" si="1"/>
        <v>3043922703</v>
      </c>
      <c r="I24" s="77">
        <f t="shared" si="1"/>
        <v>3016879582</v>
      </c>
      <c r="J24" s="77">
        <f t="shared" si="1"/>
        <v>3016879582</v>
      </c>
      <c r="K24" s="77">
        <f t="shared" si="1"/>
        <v>3012689979</v>
      </c>
      <c r="L24" s="77">
        <f t="shared" si="1"/>
        <v>3057470503</v>
      </c>
      <c r="M24" s="77">
        <f t="shared" si="1"/>
        <v>3157553267</v>
      </c>
      <c r="N24" s="77">
        <f t="shared" si="1"/>
        <v>3157553267</v>
      </c>
      <c r="O24" s="77">
        <f t="shared" si="1"/>
        <v>3101750687</v>
      </c>
      <c r="P24" s="77">
        <f t="shared" si="1"/>
        <v>3101745837</v>
      </c>
      <c r="Q24" s="77">
        <f t="shared" si="1"/>
        <v>3134895808</v>
      </c>
      <c r="R24" s="77">
        <f t="shared" si="1"/>
        <v>3134895808</v>
      </c>
      <c r="S24" s="77">
        <f t="shared" si="1"/>
        <v>3146812981</v>
      </c>
      <c r="T24" s="77">
        <f t="shared" si="1"/>
        <v>3140486040</v>
      </c>
      <c r="U24" s="77">
        <f t="shared" si="1"/>
        <v>3148000016</v>
      </c>
      <c r="V24" s="77">
        <f t="shared" si="1"/>
        <v>3148000016</v>
      </c>
      <c r="W24" s="77">
        <f t="shared" si="1"/>
        <v>3148000016</v>
      </c>
      <c r="X24" s="77">
        <f t="shared" si="1"/>
        <v>3134855802</v>
      </c>
      <c r="Y24" s="77">
        <f t="shared" si="1"/>
        <v>13144214</v>
      </c>
      <c r="Z24" s="212">
        <f>+IF(X24&lt;&gt;0,+(Y24/X24)*100,0)</f>
        <v>0.4192924596918988</v>
      </c>
      <c r="AA24" s="79">
        <f>SUM(AA15:AA23)</f>
        <v>3134855802</v>
      </c>
    </row>
    <row r="25" spans="1:27" ht="13.5">
      <c r="A25" s="250" t="s">
        <v>159</v>
      </c>
      <c r="B25" s="251"/>
      <c r="C25" s="168">
        <f aca="true" t="shared" si="2" ref="C25:Y25">+C12+C24</f>
        <v>3352627255</v>
      </c>
      <c r="D25" s="168">
        <f>+D12+D24</f>
        <v>0</v>
      </c>
      <c r="E25" s="72">
        <f t="shared" si="2"/>
        <v>3419388000</v>
      </c>
      <c r="F25" s="73">
        <f t="shared" si="2"/>
        <v>3305699576</v>
      </c>
      <c r="G25" s="73">
        <f t="shared" si="2"/>
        <v>3451884852</v>
      </c>
      <c r="H25" s="73">
        <f t="shared" si="2"/>
        <v>3363607820</v>
      </c>
      <c r="I25" s="73">
        <f t="shared" si="2"/>
        <v>3367141459</v>
      </c>
      <c r="J25" s="73">
        <f t="shared" si="2"/>
        <v>3367141459</v>
      </c>
      <c r="K25" s="73">
        <f t="shared" si="2"/>
        <v>3389789146</v>
      </c>
      <c r="L25" s="73">
        <f t="shared" si="2"/>
        <v>3538418288</v>
      </c>
      <c r="M25" s="73">
        <f t="shared" si="2"/>
        <v>3594311593</v>
      </c>
      <c r="N25" s="73">
        <f t="shared" si="2"/>
        <v>3594311593</v>
      </c>
      <c r="O25" s="73">
        <f t="shared" si="2"/>
        <v>3384925449</v>
      </c>
      <c r="P25" s="73">
        <f t="shared" si="2"/>
        <v>3408527877</v>
      </c>
      <c r="Q25" s="73">
        <f t="shared" si="2"/>
        <v>3494312675</v>
      </c>
      <c r="R25" s="73">
        <f t="shared" si="2"/>
        <v>3494312675</v>
      </c>
      <c r="S25" s="73">
        <f t="shared" si="2"/>
        <v>3489022940</v>
      </c>
      <c r="T25" s="73">
        <f t="shared" si="2"/>
        <v>3498481669</v>
      </c>
      <c r="U25" s="73">
        <f t="shared" si="2"/>
        <v>3480125232</v>
      </c>
      <c r="V25" s="73">
        <f t="shared" si="2"/>
        <v>3480125232</v>
      </c>
      <c r="W25" s="73">
        <f t="shared" si="2"/>
        <v>3480125232</v>
      </c>
      <c r="X25" s="73">
        <f t="shared" si="2"/>
        <v>3305699576</v>
      </c>
      <c r="Y25" s="73">
        <f t="shared" si="2"/>
        <v>174425656</v>
      </c>
      <c r="Z25" s="170">
        <f>+IF(X25&lt;&gt;0,+(Y25/X25)*100,0)</f>
        <v>5.276512640966017</v>
      </c>
      <c r="AA25" s="74">
        <f>+AA12+AA24</f>
        <v>3305699576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11644756</v>
      </c>
      <c r="D30" s="155"/>
      <c r="E30" s="59">
        <v>8653000</v>
      </c>
      <c r="F30" s="60">
        <v>8653000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8653000</v>
      </c>
      <c r="Y30" s="60">
        <v>-8653000</v>
      </c>
      <c r="Z30" s="140">
        <v>-100</v>
      </c>
      <c r="AA30" s="62">
        <v>8653000</v>
      </c>
    </row>
    <row r="31" spans="1:27" ht="13.5">
      <c r="A31" s="249" t="s">
        <v>163</v>
      </c>
      <c r="B31" s="182"/>
      <c r="C31" s="155">
        <v>12484996</v>
      </c>
      <c r="D31" s="155"/>
      <c r="E31" s="59">
        <v>11328000</v>
      </c>
      <c r="F31" s="60">
        <v>13190889</v>
      </c>
      <c r="G31" s="60">
        <v>13036575</v>
      </c>
      <c r="H31" s="60">
        <v>13110778</v>
      </c>
      <c r="I31" s="60">
        <v>13127930</v>
      </c>
      <c r="J31" s="60">
        <v>13127930</v>
      </c>
      <c r="K31" s="60">
        <v>13128966</v>
      </c>
      <c r="L31" s="60">
        <v>13154151</v>
      </c>
      <c r="M31" s="60">
        <v>13190889</v>
      </c>
      <c r="N31" s="60">
        <v>13190889</v>
      </c>
      <c r="O31" s="60">
        <v>13197475</v>
      </c>
      <c r="P31" s="60">
        <v>13218260</v>
      </c>
      <c r="Q31" s="60">
        <v>13273987</v>
      </c>
      <c r="R31" s="60">
        <v>13273987</v>
      </c>
      <c r="S31" s="60">
        <v>13313685</v>
      </c>
      <c r="T31" s="60">
        <v>13330277</v>
      </c>
      <c r="U31" s="60">
        <v>13341209</v>
      </c>
      <c r="V31" s="60">
        <v>13341209</v>
      </c>
      <c r="W31" s="60">
        <v>13341209</v>
      </c>
      <c r="X31" s="60">
        <v>13190889</v>
      </c>
      <c r="Y31" s="60">
        <v>150320</v>
      </c>
      <c r="Z31" s="140">
        <v>1.14</v>
      </c>
      <c r="AA31" s="62">
        <v>13190889</v>
      </c>
    </row>
    <row r="32" spans="1:27" ht="13.5">
      <c r="A32" s="249" t="s">
        <v>164</v>
      </c>
      <c r="B32" s="182"/>
      <c r="C32" s="155">
        <v>348370232</v>
      </c>
      <c r="D32" s="155"/>
      <c r="E32" s="59">
        <v>257604000</v>
      </c>
      <c r="F32" s="60">
        <v>214989842</v>
      </c>
      <c r="G32" s="60">
        <v>205083009</v>
      </c>
      <c r="H32" s="60">
        <v>260818678</v>
      </c>
      <c r="I32" s="60">
        <v>266148623</v>
      </c>
      <c r="J32" s="60">
        <v>266148623</v>
      </c>
      <c r="K32" s="60">
        <v>273054181</v>
      </c>
      <c r="L32" s="60">
        <v>301469983</v>
      </c>
      <c r="M32" s="60">
        <v>377012309</v>
      </c>
      <c r="N32" s="60">
        <v>377012309</v>
      </c>
      <c r="O32" s="60">
        <v>342083850</v>
      </c>
      <c r="P32" s="60">
        <v>351144331</v>
      </c>
      <c r="Q32" s="60">
        <v>371713085</v>
      </c>
      <c r="R32" s="60">
        <v>371713085</v>
      </c>
      <c r="S32" s="60">
        <v>370847350</v>
      </c>
      <c r="T32" s="60">
        <v>369523075</v>
      </c>
      <c r="U32" s="60">
        <v>362808175</v>
      </c>
      <c r="V32" s="60">
        <v>362808175</v>
      </c>
      <c r="W32" s="60">
        <v>362808175</v>
      </c>
      <c r="X32" s="60">
        <v>214989842</v>
      </c>
      <c r="Y32" s="60">
        <v>147818333</v>
      </c>
      <c r="Z32" s="140">
        <v>68.76</v>
      </c>
      <c r="AA32" s="62">
        <v>214989842</v>
      </c>
    </row>
    <row r="33" spans="1:27" ht="13.5">
      <c r="A33" s="249" t="s">
        <v>165</v>
      </c>
      <c r="B33" s="182"/>
      <c r="C33" s="155">
        <v>28209603</v>
      </c>
      <c r="D33" s="155"/>
      <c r="E33" s="59">
        <v>20374000</v>
      </c>
      <c r="F33" s="60">
        <v>26629203</v>
      </c>
      <c r="G33" s="60">
        <v>79781107</v>
      </c>
      <c r="H33" s="60">
        <v>78953236</v>
      </c>
      <c r="I33" s="60">
        <v>78953236</v>
      </c>
      <c r="J33" s="60">
        <v>78953236</v>
      </c>
      <c r="K33" s="60">
        <v>78953236</v>
      </c>
      <c r="L33" s="60">
        <v>29678751</v>
      </c>
      <c r="M33" s="60">
        <v>29678751</v>
      </c>
      <c r="N33" s="60">
        <v>29678751</v>
      </c>
      <c r="O33" s="60">
        <v>29678751</v>
      </c>
      <c r="P33" s="60">
        <v>29678751</v>
      </c>
      <c r="Q33" s="60">
        <v>29678751</v>
      </c>
      <c r="R33" s="60">
        <v>29678751</v>
      </c>
      <c r="S33" s="60">
        <v>29678751</v>
      </c>
      <c r="T33" s="60">
        <v>29678751</v>
      </c>
      <c r="U33" s="60">
        <v>28946980</v>
      </c>
      <c r="V33" s="60">
        <v>28946980</v>
      </c>
      <c r="W33" s="60">
        <v>28946980</v>
      </c>
      <c r="X33" s="60">
        <v>26629203</v>
      </c>
      <c r="Y33" s="60">
        <v>2317777</v>
      </c>
      <c r="Z33" s="140">
        <v>8.7</v>
      </c>
      <c r="AA33" s="62">
        <v>26629203</v>
      </c>
    </row>
    <row r="34" spans="1:27" ht="13.5">
      <c r="A34" s="250" t="s">
        <v>58</v>
      </c>
      <c r="B34" s="251"/>
      <c r="C34" s="168">
        <f aca="true" t="shared" si="3" ref="C34:Y34">SUM(C29:C33)</f>
        <v>400709587</v>
      </c>
      <c r="D34" s="168">
        <f>SUM(D29:D33)</f>
        <v>0</v>
      </c>
      <c r="E34" s="72">
        <f t="shared" si="3"/>
        <v>297959000</v>
      </c>
      <c r="F34" s="73">
        <f t="shared" si="3"/>
        <v>263462934</v>
      </c>
      <c r="G34" s="73">
        <f t="shared" si="3"/>
        <v>297900691</v>
      </c>
      <c r="H34" s="73">
        <f t="shared" si="3"/>
        <v>352882692</v>
      </c>
      <c r="I34" s="73">
        <f t="shared" si="3"/>
        <v>358229789</v>
      </c>
      <c r="J34" s="73">
        <f t="shared" si="3"/>
        <v>358229789</v>
      </c>
      <c r="K34" s="73">
        <f t="shared" si="3"/>
        <v>365136383</v>
      </c>
      <c r="L34" s="73">
        <f t="shared" si="3"/>
        <v>344302885</v>
      </c>
      <c r="M34" s="73">
        <f t="shared" si="3"/>
        <v>419881949</v>
      </c>
      <c r="N34" s="73">
        <f t="shared" si="3"/>
        <v>419881949</v>
      </c>
      <c r="O34" s="73">
        <f t="shared" si="3"/>
        <v>384960076</v>
      </c>
      <c r="P34" s="73">
        <f t="shared" si="3"/>
        <v>394041342</v>
      </c>
      <c r="Q34" s="73">
        <f t="shared" si="3"/>
        <v>414665823</v>
      </c>
      <c r="R34" s="73">
        <f t="shared" si="3"/>
        <v>414665823</v>
      </c>
      <c r="S34" s="73">
        <f t="shared" si="3"/>
        <v>413839786</v>
      </c>
      <c r="T34" s="73">
        <f t="shared" si="3"/>
        <v>412532103</v>
      </c>
      <c r="U34" s="73">
        <f t="shared" si="3"/>
        <v>405096364</v>
      </c>
      <c r="V34" s="73">
        <f t="shared" si="3"/>
        <v>405096364</v>
      </c>
      <c r="W34" s="73">
        <f t="shared" si="3"/>
        <v>405096364</v>
      </c>
      <c r="X34" s="73">
        <f t="shared" si="3"/>
        <v>263462934</v>
      </c>
      <c r="Y34" s="73">
        <f t="shared" si="3"/>
        <v>141633430</v>
      </c>
      <c r="Z34" s="170">
        <f>+IF(X34&lt;&gt;0,+(Y34/X34)*100,0)</f>
        <v>53.758389405926835</v>
      </c>
      <c r="AA34" s="74">
        <f>SUM(AA29:AA33)</f>
        <v>263462934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48049496</v>
      </c>
      <c r="D37" s="155"/>
      <c r="E37" s="59">
        <v>117680000</v>
      </c>
      <c r="F37" s="60">
        <v>145980081</v>
      </c>
      <c r="G37" s="60">
        <v>59076765</v>
      </c>
      <c r="H37" s="60">
        <v>58453525</v>
      </c>
      <c r="I37" s="60">
        <v>55521700</v>
      </c>
      <c r="J37" s="60">
        <v>55521700</v>
      </c>
      <c r="K37" s="60">
        <v>54884989</v>
      </c>
      <c r="L37" s="60">
        <v>54244131</v>
      </c>
      <c r="M37" s="60">
        <v>51660082</v>
      </c>
      <c r="N37" s="60">
        <v>51660082</v>
      </c>
      <c r="O37" s="60">
        <v>51004814</v>
      </c>
      <c r="P37" s="60">
        <v>50345853</v>
      </c>
      <c r="Q37" s="60">
        <v>77361225</v>
      </c>
      <c r="R37" s="60">
        <v>77361225</v>
      </c>
      <c r="S37" s="60">
        <v>76696125</v>
      </c>
      <c r="T37" s="60">
        <v>76018971</v>
      </c>
      <c r="U37" s="60">
        <v>74358890</v>
      </c>
      <c r="V37" s="60">
        <v>74358890</v>
      </c>
      <c r="W37" s="60">
        <v>74358890</v>
      </c>
      <c r="X37" s="60">
        <v>145980081</v>
      </c>
      <c r="Y37" s="60">
        <v>-71621191</v>
      </c>
      <c r="Z37" s="140">
        <v>-49.06</v>
      </c>
      <c r="AA37" s="62">
        <v>145980081</v>
      </c>
    </row>
    <row r="38" spans="1:27" ht="13.5">
      <c r="A38" s="249" t="s">
        <v>165</v>
      </c>
      <c r="B38" s="182"/>
      <c r="C38" s="155">
        <v>202597648</v>
      </c>
      <c r="D38" s="155"/>
      <c r="E38" s="59">
        <v>143163000</v>
      </c>
      <c r="F38" s="60">
        <v>152246000</v>
      </c>
      <c r="G38" s="60">
        <v>151854015</v>
      </c>
      <c r="H38" s="60">
        <v>151854015</v>
      </c>
      <c r="I38" s="60">
        <v>152371639</v>
      </c>
      <c r="J38" s="60">
        <v>152371639</v>
      </c>
      <c r="K38" s="60">
        <v>151854015</v>
      </c>
      <c r="L38" s="60">
        <v>151854015</v>
      </c>
      <c r="M38" s="60">
        <v>151854015</v>
      </c>
      <c r="N38" s="60">
        <v>151854015</v>
      </c>
      <c r="O38" s="60">
        <v>151854015</v>
      </c>
      <c r="P38" s="60">
        <v>151854015</v>
      </c>
      <c r="Q38" s="60">
        <v>151854015</v>
      </c>
      <c r="R38" s="60">
        <v>151854015</v>
      </c>
      <c r="S38" s="60">
        <v>151854015</v>
      </c>
      <c r="T38" s="60">
        <v>151854015</v>
      </c>
      <c r="U38" s="60">
        <v>151854015</v>
      </c>
      <c r="V38" s="60">
        <v>151854015</v>
      </c>
      <c r="W38" s="60">
        <v>151854015</v>
      </c>
      <c r="X38" s="60">
        <v>152246000</v>
      </c>
      <c r="Y38" s="60">
        <v>-391985</v>
      </c>
      <c r="Z38" s="140">
        <v>-0.26</v>
      </c>
      <c r="AA38" s="62">
        <v>152246000</v>
      </c>
    </row>
    <row r="39" spans="1:27" ht="13.5">
      <c r="A39" s="250" t="s">
        <v>59</v>
      </c>
      <c r="B39" s="253"/>
      <c r="C39" s="168">
        <f aca="true" t="shared" si="4" ref="C39:Y39">SUM(C37:C38)</f>
        <v>250647144</v>
      </c>
      <c r="D39" s="168">
        <f>SUM(D37:D38)</f>
        <v>0</v>
      </c>
      <c r="E39" s="76">
        <f t="shared" si="4"/>
        <v>260843000</v>
      </c>
      <c r="F39" s="77">
        <f t="shared" si="4"/>
        <v>298226081</v>
      </c>
      <c r="G39" s="77">
        <f t="shared" si="4"/>
        <v>210930780</v>
      </c>
      <c r="H39" s="77">
        <f t="shared" si="4"/>
        <v>210307540</v>
      </c>
      <c r="I39" s="77">
        <f t="shared" si="4"/>
        <v>207893339</v>
      </c>
      <c r="J39" s="77">
        <f t="shared" si="4"/>
        <v>207893339</v>
      </c>
      <c r="K39" s="77">
        <f t="shared" si="4"/>
        <v>206739004</v>
      </c>
      <c r="L39" s="77">
        <f t="shared" si="4"/>
        <v>206098146</v>
      </c>
      <c r="M39" s="77">
        <f t="shared" si="4"/>
        <v>203514097</v>
      </c>
      <c r="N39" s="77">
        <f t="shared" si="4"/>
        <v>203514097</v>
      </c>
      <c r="O39" s="77">
        <f t="shared" si="4"/>
        <v>202858829</v>
      </c>
      <c r="P39" s="77">
        <f t="shared" si="4"/>
        <v>202199868</v>
      </c>
      <c r="Q39" s="77">
        <f t="shared" si="4"/>
        <v>229215240</v>
      </c>
      <c r="R39" s="77">
        <f t="shared" si="4"/>
        <v>229215240</v>
      </c>
      <c r="S39" s="77">
        <f t="shared" si="4"/>
        <v>228550140</v>
      </c>
      <c r="T39" s="77">
        <f t="shared" si="4"/>
        <v>227872986</v>
      </c>
      <c r="U39" s="77">
        <f t="shared" si="4"/>
        <v>226212905</v>
      </c>
      <c r="V39" s="77">
        <f t="shared" si="4"/>
        <v>226212905</v>
      </c>
      <c r="W39" s="77">
        <f t="shared" si="4"/>
        <v>226212905</v>
      </c>
      <c r="X39" s="77">
        <f t="shared" si="4"/>
        <v>298226081</v>
      </c>
      <c r="Y39" s="77">
        <f t="shared" si="4"/>
        <v>-72013176</v>
      </c>
      <c r="Z39" s="212">
        <f>+IF(X39&lt;&gt;0,+(Y39/X39)*100,0)</f>
        <v>-24.147175779706537</v>
      </c>
      <c r="AA39" s="79">
        <f>SUM(AA37:AA38)</f>
        <v>298226081</v>
      </c>
    </row>
    <row r="40" spans="1:27" ht="13.5">
      <c r="A40" s="250" t="s">
        <v>167</v>
      </c>
      <c r="B40" s="251"/>
      <c r="C40" s="168">
        <f aca="true" t="shared" si="5" ref="C40:Y40">+C34+C39</f>
        <v>651356731</v>
      </c>
      <c r="D40" s="168">
        <f>+D34+D39</f>
        <v>0</v>
      </c>
      <c r="E40" s="72">
        <f t="shared" si="5"/>
        <v>558802000</v>
      </c>
      <c r="F40" s="73">
        <f t="shared" si="5"/>
        <v>561689015</v>
      </c>
      <c r="G40" s="73">
        <f t="shared" si="5"/>
        <v>508831471</v>
      </c>
      <c r="H40" s="73">
        <f t="shared" si="5"/>
        <v>563190232</v>
      </c>
      <c r="I40" s="73">
        <f t="shared" si="5"/>
        <v>566123128</v>
      </c>
      <c r="J40" s="73">
        <f t="shared" si="5"/>
        <v>566123128</v>
      </c>
      <c r="K40" s="73">
        <f t="shared" si="5"/>
        <v>571875387</v>
      </c>
      <c r="L40" s="73">
        <f t="shared" si="5"/>
        <v>550401031</v>
      </c>
      <c r="M40" s="73">
        <f t="shared" si="5"/>
        <v>623396046</v>
      </c>
      <c r="N40" s="73">
        <f t="shared" si="5"/>
        <v>623396046</v>
      </c>
      <c r="O40" s="73">
        <f t="shared" si="5"/>
        <v>587818905</v>
      </c>
      <c r="P40" s="73">
        <f t="shared" si="5"/>
        <v>596241210</v>
      </c>
      <c r="Q40" s="73">
        <f t="shared" si="5"/>
        <v>643881063</v>
      </c>
      <c r="R40" s="73">
        <f t="shared" si="5"/>
        <v>643881063</v>
      </c>
      <c r="S40" s="73">
        <f t="shared" si="5"/>
        <v>642389926</v>
      </c>
      <c r="T40" s="73">
        <f t="shared" si="5"/>
        <v>640405089</v>
      </c>
      <c r="U40" s="73">
        <f t="shared" si="5"/>
        <v>631309269</v>
      </c>
      <c r="V40" s="73">
        <f t="shared" si="5"/>
        <v>631309269</v>
      </c>
      <c r="W40" s="73">
        <f t="shared" si="5"/>
        <v>631309269</v>
      </c>
      <c r="X40" s="73">
        <f t="shared" si="5"/>
        <v>561689015</v>
      </c>
      <c r="Y40" s="73">
        <f t="shared" si="5"/>
        <v>69620254</v>
      </c>
      <c r="Z40" s="170">
        <f>+IF(X40&lt;&gt;0,+(Y40/X40)*100,0)</f>
        <v>12.394804267268784</v>
      </c>
      <c r="AA40" s="74">
        <f>+AA34+AA39</f>
        <v>561689015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2701270524</v>
      </c>
      <c r="D42" s="257">
        <f>+D25-D40</f>
        <v>0</v>
      </c>
      <c r="E42" s="258">
        <f t="shared" si="6"/>
        <v>2860586000</v>
      </c>
      <c r="F42" s="259">
        <f t="shared" si="6"/>
        <v>2744010561</v>
      </c>
      <c r="G42" s="259">
        <f t="shared" si="6"/>
        <v>2943053381</v>
      </c>
      <c r="H42" s="259">
        <f t="shared" si="6"/>
        <v>2800417588</v>
      </c>
      <c r="I42" s="259">
        <f t="shared" si="6"/>
        <v>2801018331</v>
      </c>
      <c r="J42" s="259">
        <f t="shared" si="6"/>
        <v>2801018331</v>
      </c>
      <c r="K42" s="259">
        <f t="shared" si="6"/>
        <v>2817913759</v>
      </c>
      <c r="L42" s="259">
        <f t="shared" si="6"/>
        <v>2988017257</v>
      </c>
      <c r="M42" s="259">
        <f t="shared" si="6"/>
        <v>2970915547</v>
      </c>
      <c r="N42" s="259">
        <f t="shared" si="6"/>
        <v>2970915547</v>
      </c>
      <c r="O42" s="259">
        <f t="shared" si="6"/>
        <v>2797106544</v>
      </c>
      <c r="P42" s="259">
        <f t="shared" si="6"/>
        <v>2812286667</v>
      </c>
      <c r="Q42" s="259">
        <f t="shared" si="6"/>
        <v>2850431612</v>
      </c>
      <c r="R42" s="259">
        <f t="shared" si="6"/>
        <v>2850431612</v>
      </c>
      <c r="S42" s="259">
        <f t="shared" si="6"/>
        <v>2846633014</v>
      </c>
      <c r="T42" s="259">
        <f t="shared" si="6"/>
        <v>2858076580</v>
      </c>
      <c r="U42" s="259">
        <f t="shared" si="6"/>
        <v>2848815963</v>
      </c>
      <c r="V42" s="259">
        <f t="shared" si="6"/>
        <v>2848815963</v>
      </c>
      <c r="W42" s="259">
        <f t="shared" si="6"/>
        <v>2848815963</v>
      </c>
      <c r="X42" s="259">
        <f t="shared" si="6"/>
        <v>2744010561</v>
      </c>
      <c r="Y42" s="259">
        <f t="shared" si="6"/>
        <v>104805402</v>
      </c>
      <c r="Z42" s="260">
        <f>+IF(X42&lt;&gt;0,+(Y42/X42)*100,0)</f>
        <v>3.8194241483460534</v>
      </c>
      <c r="AA42" s="261">
        <f>+AA25-AA40</f>
        <v>2744010561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2701270524</v>
      </c>
      <c r="D45" s="155"/>
      <c r="E45" s="59">
        <v>2860586000</v>
      </c>
      <c r="F45" s="60">
        <v>2744010561</v>
      </c>
      <c r="G45" s="60">
        <v>598684069</v>
      </c>
      <c r="H45" s="60">
        <v>456048276</v>
      </c>
      <c r="I45" s="60">
        <v>456649019</v>
      </c>
      <c r="J45" s="60">
        <v>456649019</v>
      </c>
      <c r="K45" s="60">
        <v>473544447</v>
      </c>
      <c r="L45" s="60">
        <v>643647945</v>
      </c>
      <c r="M45" s="60">
        <v>626546235</v>
      </c>
      <c r="N45" s="60">
        <v>626546235</v>
      </c>
      <c r="O45" s="60">
        <v>452737233</v>
      </c>
      <c r="P45" s="60">
        <v>467917356</v>
      </c>
      <c r="Q45" s="60">
        <v>506062301</v>
      </c>
      <c r="R45" s="60">
        <v>506062301</v>
      </c>
      <c r="S45" s="60">
        <v>502263702</v>
      </c>
      <c r="T45" s="60">
        <v>513707268</v>
      </c>
      <c r="U45" s="60">
        <v>504446653</v>
      </c>
      <c r="V45" s="60">
        <v>504446653</v>
      </c>
      <c r="W45" s="60">
        <v>504446653</v>
      </c>
      <c r="X45" s="60">
        <v>2744010561</v>
      </c>
      <c r="Y45" s="60">
        <v>-2239563908</v>
      </c>
      <c r="Z45" s="139">
        <v>-81.62</v>
      </c>
      <c r="AA45" s="62">
        <v>2744010561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2344369312</v>
      </c>
      <c r="H46" s="60">
        <v>2344369312</v>
      </c>
      <c r="I46" s="60">
        <v>2344369312</v>
      </c>
      <c r="J46" s="60">
        <v>2344369312</v>
      </c>
      <c r="K46" s="60">
        <v>2344369312</v>
      </c>
      <c r="L46" s="60">
        <v>2344369312</v>
      </c>
      <c r="M46" s="60">
        <v>2344369312</v>
      </c>
      <c r="N46" s="60">
        <v>2344369312</v>
      </c>
      <c r="O46" s="60">
        <v>2344369312</v>
      </c>
      <c r="P46" s="60">
        <v>2344369312</v>
      </c>
      <c r="Q46" s="60">
        <v>2344369312</v>
      </c>
      <c r="R46" s="60">
        <v>2344369312</v>
      </c>
      <c r="S46" s="60">
        <v>2344369312</v>
      </c>
      <c r="T46" s="60">
        <v>2344369312</v>
      </c>
      <c r="U46" s="60">
        <v>2344369312</v>
      </c>
      <c r="V46" s="60">
        <v>2344369312</v>
      </c>
      <c r="W46" s="60">
        <v>2344369312</v>
      </c>
      <c r="X46" s="60"/>
      <c r="Y46" s="60">
        <v>2344369312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2701270524</v>
      </c>
      <c r="D48" s="217">
        <f>SUM(D45:D47)</f>
        <v>0</v>
      </c>
      <c r="E48" s="264">
        <f t="shared" si="7"/>
        <v>2860586000</v>
      </c>
      <c r="F48" s="219">
        <f t="shared" si="7"/>
        <v>2744010561</v>
      </c>
      <c r="G48" s="219">
        <f t="shared" si="7"/>
        <v>2943053381</v>
      </c>
      <c r="H48" s="219">
        <f t="shared" si="7"/>
        <v>2800417588</v>
      </c>
      <c r="I48" s="219">
        <f t="shared" si="7"/>
        <v>2801018331</v>
      </c>
      <c r="J48" s="219">
        <f t="shared" si="7"/>
        <v>2801018331</v>
      </c>
      <c r="K48" s="219">
        <f t="shared" si="7"/>
        <v>2817913759</v>
      </c>
      <c r="L48" s="219">
        <f t="shared" si="7"/>
        <v>2988017257</v>
      </c>
      <c r="M48" s="219">
        <f t="shared" si="7"/>
        <v>2970915547</v>
      </c>
      <c r="N48" s="219">
        <f t="shared" si="7"/>
        <v>2970915547</v>
      </c>
      <c r="O48" s="219">
        <f t="shared" si="7"/>
        <v>2797106545</v>
      </c>
      <c r="P48" s="219">
        <f t="shared" si="7"/>
        <v>2812286668</v>
      </c>
      <c r="Q48" s="219">
        <f t="shared" si="7"/>
        <v>2850431613</v>
      </c>
      <c r="R48" s="219">
        <f t="shared" si="7"/>
        <v>2850431613</v>
      </c>
      <c r="S48" s="219">
        <f t="shared" si="7"/>
        <v>2846633014</v>
      </c>
      <c r="T48" s="219">
        <f t="shared" si="7"/>
        <v>2858076580</v>
      </c>
      <c r="U48" s="219">
        <f t="shared" si="7"/>
        <v>2848815965</v>
      </c>
      <c r="V48" s="219">
        <f t="shared" si="7"/>
        <v>2848815965</v>
      </c>
      <c r="W48" s="219">
        <f t="shared" si="7"/>
        <v>2848815965</v>
      </c>
      <c r="X48" s="219">
        <f t="shared" si="7"/>
        <v>2744010561</v>
      </c>
      <c r="Y48" s="219">
        <f t="shared" si="7"/>
        <v>104805404</v>
      </c>
      <c r="Z48" s="265">
        <f>+IF(X48&lt;&gt;0,+(Y48/X48)*100,0)</f>
        <v>3.8194242212320697</v>
      </c>
      <c r="AA48" s="232">
        <f>SUM(AA45:AA47)</f>
        <v>2744010561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147168920</v>
      </c>
      <c r="D6" s="155"/>
      <c r="E6" s="59">
        <v>132691000</v>
      </c>
      <c r="F6" s="60">
        <v>105315198</v>
      </c>
      <c r="G6" s="60">
        <v>10079529</v>
      </c>
      <c r="H6" s="60">
        <v>7220898</v>
      </c>
      <c r="I6" s="60">
        <v>8854747</v>
      </c>
      <c r="J6" s="60">
        <v>26155174</v>
      </c>
      <c r="K6" s="60">
        <v>8063983</v>
      </c>
      <c r="L6" s="60">
        <v>11783029</v>
      </c>
      <c r="M6" s="60">
        <v>4182676</v>
      </c>
      <c r="N6" s="60">
        <v>24029688</v>
      </c>
      <c r="O6" s="60">
        <v>9757671</v>
      </c>
      <c r="P6" s="60">
        <v>15172352</v>
      </c>
      <c r="Q6" s="60">
        <v>16956541</v>
      </c>
      <c r="R6" s="60">
        <v>41886564</v>
      </c>
      <c r="S6" s="60">
        <v>5072864</v>
      </c>
      <c r="T6" s="60">
        <v>6331811</v>
      </c>
      <c r="U6" s="60">
        <v>9273707</v>
      </c>
      <c r="V6" s="60">
        <v>20678382</v>
      </c>
      <c r="W6" s="60">
        <v>112749808</v>
      </c>
      <c r="X6" s="60">
        <v>105315198</v>
      </c>
      <c r="Y6" s="60">
        <v>7434610</v>
      </c>
      <c r="Z6" s="140">
        <v>7.06</v>
      </c>
      <c r="AA6" s="62">
        <v>105315198</v>
      </c>
    </row>
    <row r="7" spans="1:27" ht="13.5">
      <c r="A7" s="249" t="s">
        <v>32</v>
      </c>
      <c r="B7" s="182"/>
      <c r="C7" s="155">
        <v>412340424</v>
      </c>
      <c r="D7" s="155"/>
      <c r="E7" s="59">
        <v>544602000</v>
      </c>
      <c r="F7" s="60">
        <v>417916287</v>
      </c>
      <c r="G7" s="60">
        <v>29745678</v>
      </c>
      <c r="H7" s="60">
        <v>30144353</v>
      </c>
      <c r="I7" s="60">
        <v>34256539</v>
      </c>
      <c r="J7" s="60">
        <v>94146570</v>
      </c>
      <c r="K7" s="60">
        <v>44771115</v>
      </c>
      <c r="L7" s="60">
        <v>34323493</v>
      </c>
      <c r="M7" s="60">
        <v>41484071</v>
      </c>
      <c r="N7" s="60">
        <v>120578679</v>
      </c>
      <c r="O7" s="60">
        <v>36537056</v>
      </c>
      <c r="P7" s="60">
        <v>36820219</v>
      </c>
      <c r="Q7" s="60">
        <v>34269358</v>
      </c>
      <c r="R7" s="60">
        <v>107626633</v>
      </c>
      <c r="S7" s="60">
        <v>41014454</v>
      </c>
      <c r="T7" s="60">
        <v>41316073</v>
      </c>
      <c r="U7" s="60">
        <v>40651545</v>
      </c>
      <c r="V7" s="60">
        <v>122982072</v>
      </c>
      <c r="W7" s="60">
        <v>445333954</v>
      </c>
      <c r="X7" s="60">
        <v>417916287</v>
      </c>
      <c r="Y7" s="60">
        <v>27417667</v>
      </c>
      <c r="Z7" s="140">
        <v>6.56</v>
      </c>
      <c r="AA7" s="62">
        <v>417916287</v>
      </c>
    </row>
    <row r="8" spans="1:27" ht="13.5">
      <c r="A8" s="249" t="s">
        <v>178</v>
      </c>
      <c r="B8" s="182"/>
      <c r="C8" s="155">
        <v>40231393</v>
      </c>
      <c r="D8" s="155"/>
      <c r="E8" s="59">
        <v>65099999</v>
      </c>
      <c r="F8" s="60">
        <v>282539789</v>
      </c>
      <c r="G8" s="60">
        <v>3881832</v>
      </c>
      <c r="H8" s="60">
        <v>3316191</v>
      </c>
      <c r="I8" s="60">
        <v>4034558</v>
      </c>
      <c r="J8" s="60">
        <v>11232581</v>
      </c>
      <c r="K8" s="60">
        <v>80339483</v>
      </c>
      <c r="L8" s="60">
        <v>12104046</v>
      </c>
      <c r="M8" s="60">
        <v>2840560</v>
      </c>
      <c r="N8" s="60">
        <v>95284089</v>
      </c>
      <c r="O8" s="60">
        <v>4271778</v>
      </c>
      <c r="P8" s="60">
        <v>3039865</v>
      </c>
      <c r="Q8" s="60">
        <v>4732109</v>
      </c>
      <c r="R8" s="60">
        <v>12043752</v>
      </c>
      <c r="S8" s="60">
        <v>2879139</v>
      </c>
      <c r="T8" s="60">
        <v>3967661</v>
      </c>
      <c r="U8" s="60">
        <v>2701938</v>
      </c>
      <c r="V8" s="60">
        <v>9548738</v>
      </c>
      <c r="W8" s="60">
        <v>128109160</v>
      </c>
      <c r="X8" s="60">
        <v>282539789</v>
      </c>
      <c r="Y8" s="60">
        <v>-154430629</v>
      </c>
      <c r="Z8" s="140">
        <v>-54.66</v>
      </c>
      <c r="AA8" s="62">
        <v>282539789</v>
      </c>
    </row>
    <row r="9" spans="1:27" ht="13.5">
      <c r="A9" s="249" t="s">
        <v>179</v>
      </c>
      <c r="B9" s="182"/>
      <c r="C9" s="155">
        <v>311561998</v>
      </c>
      <c r="D9" s="155"/>
      <c r="E9" s="59">
        <v>183241000</v>
      </c>
      <c r="F9" s="60">
        <v>230198597</v>
      </c>
      <c r="G9" s="60">
        <v>81015000</v>
      </c>
      <c r="H9" s="60">
        <v>700000</v>
      </c>
      <c r="I9" s="60">
        <v>710000</v>
      </c>
      <c r="J9" s="60">
        <v>82425000</v>
      </c>
      <c r="K9" s="60">
        <v>167410</v>
      </c>
      <c r="L9" s="60">
        <v>56472590</v>
      </c>
      <c r="M9" s="60">
        <v>348000</v>
      </c>
      <c r="N9" s="60">
        <v>56988000</v>
      </c>
      <c r="O9" s="60">
        <v>1564398</v>
      </c>
      <c r="P9" s="60">
        <v>1032000</v>
      </c>
      <c r="Q9" s="60">
        <v>42583000</v>
      </c>
      <c r="R9" s="60">
        <v>45179398</v>
      </c>
      <c r="S9" s="60">
        <v>4900000</v>
      </c>
      <c r="T9" s="60"/>
      <c r="U9" s="60"/>
      <c r="V9" s="60">
        <v>4900000</v>
      </c>
      <c r="W9" s="60">
        <v>189492398</v>
      </c>
      <c r="X9" s="60">
        <v>230198597</v>
      </c>
      <c r="Y9" s="60">
        <v>-40706199</v>
      </c>
      <c r="Z9" s="140">
        <v>-17.68</v>
      </c>
      <c r="AA9" s="62">
        <v>230198597</v>
      </c>
    </row>
    <row r="10" spans="1:27" ht="13.5">
      <c r="A10" s="249" t="s">
        <v>180</v>
      </c>
      <c r="B10" s="182"/>
      <c r="C10" s="155">
        <v>72207826</v>
      </c>
      <c r="D10" s="155"/>
      <c r="E10" s="59">
        <v>76008000</v>
      </c>
      <c r="F10" s="60">
        <v>184647767</v>
      </c>
      <c r="G10" s="60">
        <v>14562000</v>
      </c>
      <c r="H10" s="60"/>
      <c r="I10" s="60">
        <v>5500000</v>
      </c>
      <c r="J10" s="60">
        <v>20062000</v>
      </c>
      <c r="K10" s="60"/>
      <c r="L10" s="60">
        <v>23670410</v>
      </c>
      <c r="M10" s="60">
        <v>83566162</v>
      </c>
      <c r="N10" s="60">
        <v>107236572</v>
      </c>
      <c r="O10" s="60">
        <v>2629205</v>
      </c>
      <c r="P10" s="60">
        <v>1000000</v>
      </c>
      <c r="Q10" s="60">
        <v>20443000</v>
      </c>
      <c r="R10" s="60">
        <v>24072205</v>
      </c>
      <c r="S10" s="60">
        <v>2132235</v>
      </c>
      <c r="T10" s="60"/>
      <c r="U10" s="60"/>
      <c r="V10" s="60">
        <v>2132235</v>
      </c>
      <c r="W10" s="60">
        <v>153503012</v>
      </c>
      <c r="X10" s="60">
        <v>184647767</v>
      </c>
      <c r="Y10" s="60">
        <v>-31144755</v>
      </c>
      <c r="Z10" s="140">
        <v>-16.87</v>
      </c>
      <c r="AA10" s="62">
        <v>184647767</v>
      </c>
    </row>
    <row r="11" spans="1:27" ht="13.5">
      <c r="A11" s="249" t="s">
        <v>181</v>
      </c>
      <c r="B11" s="182"/>
      <c r="C11" s="155">
        <v>41619758</v>
      </c>
      <c r="D11" s="155"/>
      <c r="E11" s="59">
        <v>52059000</v>
      </c>
      <c r="F11" s="60">
        <v>54372195</v>
      </c>
      <c r="G11" s="60">
        <v>4176878</v>
      </c>
      <c r="H11" s="60">
        <v>4494391</v>
      </c>
      <c r="I11" s="60">
        <v>4597120</v>
      </c>
      <c r="J11" s="60">
        <v>13268389</v>
      </c>
      <c r="K11" s="60">
        <v>4464269</v>
      </c>
      <c r="L11" s="60">
        <v>4513740</v>
      </c>
      <c r="M11" s="60">
        <v>5133819</v>
      </c>
      <c r="N11" s="60">
        <v>14111828</v>
      </c>
      <c r="O11" s="60">
        <v>4558583</v>
      </c>
      <c r="P11" s="60">
        <v>5741580</v>
      </c>
      <c r="Q11" s="60">
        <v>5452160</v>
      </c>
      <c r="R11" s="60">
        <v>15752323</v>
      </c>
      <c r="S11" s="60">
        <v>3861929</v>
      </c>
      <c r="T11" s="60">
        <v>6066867</v>
      </c>
      <c r="U11" s="60">
        <v>6755348</v>
      </c>
      <c r="V11" s="60">
        <v>16684144</v>
      </c>
      <c r="W11" s="60">
        <v>59816684</v>
      </c>
      <c r="X11" s="60">
        <v>54372195</v>
      </c>
      <c r="Y11" s="60">
        <v>5444489</v>
      </c>
      <c r="Z11" s="140">
        <v>10.01</v>
      </c>
      <c r="AA11" s="62">
        <v>54372195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-887158149</v>
      </c>
      <c r="D14" s="155"/>
      <c r="E14" s="59">
        <v>-937387939</v>
      </c>
      <c r="F14" s="60">
        <v>-1271924961</v>
      </c>
      <c r="G14" s="60">
        <v>-76779168</v>
      </c>
      <c r="H14" s="60">
        <v>-73738140</v>
      </c>
      <c r="I14" s="60">
        <v>-82814844</v>
      </c>
      <c r="J14" s="60">
        <v>-233332152</v>
      </c>
      <c r="K14" s="60">
        <v>-223129902</v>
      </c>
      <c r="L14" s="60">
        <v>-52795200</v>
      </c>
      <c r="M14" s="60">
        <v>-91193592</v>
      </c>
      <c r="N14" s="60">
        <v>-367118694</v>
      </c>
      <c r="O14" s="60">
        <v>-71872281</v>
      </c>
      <c r="P14" s="60">
        <v>-62123968</v>
      </c>
      <c r="Q14" s="60">
        <v>-81901936</v>
      </c>
      <c r="R14" s="60">
        <v>-215898185</v>
      </c>
      <c r="S14" s="60">
        <v>-78090998</v>
      </c>
      <c r="T14" s="60">
        <v>-62141960</v>
      </c>
      <c r="U14" s="60">
        <v>-82360253</v>
      </c>
      <c r="V14" s="60">
        <v>-222593211</v>
      </c>
      <c r="W14" s="60">
        <v>-1038942242</v>
      </c>
      <c r="X14" s="60">
        <v>-1271924961</v>
      </c>
      <c r="Y14" s="60">
        <v>232982719</v>
      </c>
      <c r="Z14" s="140">
        <v>-18.32</v>
      </c>
      <c r="AA14" s="62">
        <v>-1271924961</v>
      </c>
    </row>
    <row r="15" spans="1:27" ht="13.5">
      <c r="A15" s="249" t="s">
        <v>40</v>
      </c>
      <c r="B15" s="182"/>
      <c r="C15" s="155">
        <v>-3423177</v>
      </c>
      <c r="D15" s="155"/>
      <c r="E15" s="59">
        <v>-8458976</v>
      </c>
      <c r="F15" s="60">
        <v>-7199998</v>
      </c>
      <c r="G15" s="60">
        <v>-72758</v>
      </c>
      <c r="H15" s="60">
        <v>-67005</v>
      </c>
      <c r="I15" s="60">
        <v>-1370914</v>
      </c>
      <c r="J15" s="60">
        <v>-1510677</v>
      </c>
      <c r="K15" s="60">
        <v>-196138</v>
      </c>
      <c r="L15" s="60">
        <v>-309724</v>
      </c>
      <c r="M15" s="60">
        <v>-883559</v>
      </c>
      <c r="N15" s="60">
        <v>-1389421</v>
      </c>
      <c r="O15" s="60">
        <v>-377952</v>
      </c>
      <c r="P15" s="60">
        <v>-419338</v>
      </c>
      <c r="Q15" s="60">
        <v>-1738637</v>
      </c>
      <c r="R15" s="60">
        <v>-2535927</v>
      </c>
      <c r="S15" s="60">
        <v>-656855</v>
      </c>
      <c r="T15" s="60">
        <v>-516291</v>
      </c>
      <c r="U15" s="60">
        <v>-1983908</v>
      </c>
      <c r="V15" s="60">
        <v>-3157054</v>
      </c>
      <c r="W15" s="60">
        <v>-8593079</v>
      </c>
      <c r="X15" s="60">
        <v>-7199998</v>
      </c>
      <c r="Y15" s="60">
        <v>-1393081</v>
      </c>
      <c r="Z15" s="140">
        <v>19.35</v>
      </c>
      <c r="AA15" s="62">
        <v>-7199998</v>
      </c>
    </row>
    <row r="16" spans="1:27" ht="13.5">
      <c r="A16" s="249" t="s">
        <v>42</v>
      </c>
      <c r="B16" s="182"/>
      <c r="C16" s="155">
        <v>-63515940</v>
      </c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50" t="s">
        <v>185</v>
      </c>
      <c r="B17" s="251"/>
      <c r="C17" s="168">
        <f aca="true" t="shared" si="0" ref="C17:Y17">SUM(C6:C16)</f>
        <v>71033053</v>
      </c>
      <c r="D17" s="168">
        <f t="shared" si="0"/>
        <v>0</v>
      </c>
      <c r="E17" s="72">
        <f t="shared" si="0"/>
        <v>107854084</v>
      </c>
      <c r="F17" s="73">
        <f t="shared" si="0"/>
        <v>-4135126</v>
      </c>
      <c r="G17" s="73">
        <f t="shared" si="0"/>
        <v>66608991</v>
      </c>
      <c r="H17" s="73">
        <f t="shared" si="0"/>
        <v>-27929312</v>
      </c>
      <c r="I17" s="73">
        <f t="shared" si="0"/>
        <v>-26232794</v>
      </c>
      <c r="J17" s="73">
        <f t="shared" si="0"/>
        <v>12446885</v>
      </c>
      <c r="K17" s="73">
        <f t="shared" si="0"/>
        <v>-85519780</v>
      </c>
      <c r="L17" s="73">
        <f t="shared" si="0"/>
        <v>89762384</v>
      </c>
      <c r="M17" s="73">
        <f t="shared" si="0"/>
        <v>45478137</v>
      </c>
      <c r="N17" s="73">
        <f t="shared" si="0"/>
        <v>49720741</v>
      </c>
      <c r="O17" s="73">
        <f t="shared" si="0"/>
        <v>-12931542</v>
      </c>
      <c r="P17" s="73">
        <f t="shared" si="0"/>
        <v>262710</v>
      </c>
      <c r="Q17" s="73">
        <f t="shared" si="0"/>
        <v>40795595</v>
      </c>
      <c r="R17" s="73">
        <f t="shared" si="0"/>
        <v>28126763</v>
      </c>
      <c r="S17" s="73">
        <f t="shared" si="0"/>
        <v>-18887232</v>
      </c>
      <c r="T17" s="73">
        <f t="shared" si="0"/>
        <v>-4975839</v>
      </c>
      <c r="U17" s="73">
        <f t="shared" si="0"/>
        <v>-24961623</v>
      </c>
      <c r="V17" s="73">
        <f t="shared" si="0"/>
        <v>-48824694</v>
      </c>
      <c r="W17" s="73">
        <f t="shared" si="0"/>
        <v>41469695</v>
      </c>
      <c r="X17" s="73">
        <f t="shared" si="0"/>
        <v>-4135126</v>
      </c>
      <c r="Y17" s="73">
        <f t="shared" si="0"/>
        <v>45604821</v>
      </c>
      <c r="Z17" s="170">
        <f>+IF(X17&lt;&gt;0,+(Y17/X17)*100,0)</f>
        <v>-1102.864120706358</v>
      </c>
      <c r="AA17" s="74">
        <f>SUM(AA6:AA16)</f>
        <v>-4135126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1522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-573953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-199468340</v>
      </c>
      <c r="D26" s="155"/>
      <c r="E26" s="59">
        <v>-76008000</v>
      </c>
      <c r="F26" s="60">
        <v>-216213268</v>
      </c>
      <c r="G26" s="60"/>
      <c r="H26" s="60"/>
      <c r="I26" s="60">
        <v>-2904298</v>
      </c>
      <c r="J26" s="60">
        <v>-2904298</v>
      </c>
      <c r="K26" s="60">
        <v>-4221340</v>
      </c>
      <c r="L26" s="60">
        <v>-15492304</v>
      </c>
      <c r="M26" s="60">
        <v>-7041412</v>
      </c>
      <c r="N26" s="60">
        <v>-26755056</v>
      </c>
      <c r="O26" s="60">
        <v>-13110419</v>
      </c>
      <c r="P26" s="60">
        <v>-11411994</v>
      </c>
      <c r="Q26" s="60">
        <v>-16456543</v>
      </c>
      <c r="R26" s="60">
        <v>-40978956</v>
      </c>
      <c r="S26" s="60">
        <v>-10129273</v>
      </c>
      <c r="T26" s="60">
        <v>-11223539</v>
      </c>
      <c r="U26" s="60">
        <v>-32338980</v>
      </c>
      <c r="V26" s="60">
        <v>-53691792</v>
      </c>
      <c r="W26" s="60">
        <v>-124330102</v>
      </c>
      <c r="X26" s="60">
        <v>-216213268</v>
      </c>
      <c r="Y26" s="60">
        <v>91883166</v>
      </c>
      <c r="Z26" s="140">
        <v>-42.5</v>
      </c>
      <c r="AA26" s="62">
        <v>-216213268</v>
      </c>
    </row>
    <row r="27" spans="1:27" ht="13.5">
      <c r="A27" s="250" t="s">
        <v>192</v>
      </c>
      <c r="B27" s="251"/>
      <c r="C27" s="168">
        <f aca="true" t="shared" si="1" ref="C27:Y27">SUM(C21:C26)</f>
        <v>-200040771</v>
      </c>
      <c r="D27" s="168">
        <f>SUM(D21:D26)</f>
        <v>0</v>
      </c>
      <c r="E27" s="72">
        <f t="shared" si="1"/>
        <v>-76008000</v>
      </c>
      <c r="F27" s="73">
        <f t="shared" si="1"/>
        <v>-216213268</v>
      </c>
      <c r="G27" s="73">
        <f t="shared" si="1"/>
        <v>0</v>
      </c>
      <c r="H27" s="73">
        <f t="shared" si="1"/>
        <v>0</v>
      </c>
      <c r="I27" s="73">
        <f t="shared" si="1"/>
        <v>-2904298</v>
      </c>
      <c r="J27" s="73">
        <f t="shared" si="1"/>
        <v>-2904298</v>
      </c>
      <c r="K27" s="73">
        <f t="shared" si="1"/>
        <v>-4221340</v>
      </c>
      <c r="L27" s="73">
        <f t="shared" si="1"/>
        <v>-15492304</v>
      </c>
      <c r="M27" s="73">
        <f t="shared" si="1"/>
        <v>-7041412</v>
      </c>
      <c r="N27" s="73">
        <f t="shared" si="1"/>
        <v>-26755056</v>
      </c>
      <c r="O27" s="73">
        <f t="shared" si="1"/>
        <v>-13110419</v>
      </c>
      <c r="P27" s="73">
        <f t="shared" si="1"/>
        <v>-11411994</v>
      </c>
      <c r="Q27" s="73">
        <f t="shared" si="1"/>
        <v>-16456543</v>
      </c>
      <c r="R27" s="73">
        <f t="shared" si="1"/>
        <v>-40978956</v>
      </c>
      <c r="S27" s="73">
        <f t="shared" si="1"/>
        <v>-10129273</v>
      </c>
      <c r="T27" s="73">
        <f t="shared" si="1"/>
        <v>-11223539</v>
      </c>
      <c r="U27" s="73">
        <f t="shared" si="1"/>
        <v>-32338980</v>
      </c>
      <c r="V27" s="73">
        <f t="shared" si="1"/>
        <v>-53691792</v>
      </c>
      <c r="W27" s="73">
        <f t="shared" si="1"/>
        <v>-124330102</v>
      </c>
      <c r="X27" s="73">
        <f t="shared" si="1"/>
        <v>-216213268</v>
      </c>
      <c r="Y27" s="73">
        <f t="shared" si="1"/>
        <v>91883166</v>
      </c>
      <c r="Z27" s="170">
        <f>+IF(X27&lt;&gt;0,+(Y27/X27)*100,0)</f>
        <v>-42.49654373662212</v>
      </c>
      <c r="AA27" s="74">
        <f>SUM(AA21:AA26)</f>
        <v>-216213268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21000000</v>
      </c>
      <c r="D32" s="155"/>
      <c r="E32" s="59"/>
      <c r="F32" s="60">
        <v>28300000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28300000</v>
      </c>
      <c r="Y32" s="60">
        <v>-28300000</v>
      </c>
      <c r="Z32" s="140">
        <v>-100</v>
      </c>
      <c r="AA32" s="62">
        <v>28300000</v>
      </c>
    </row>
    <row r="33" spans="1:27" ht="13.5">
      <c r="A33" s="249" t="s">
        <v>196</v>
      </c>
      <c r="B33" s="182"/>
      <c r="C33" s="155"/>
      <c r="D33" s="155"/>
      <c r="E33" s="59"/>
      <c r="F33" s="60">
        <v>327</v>
      </c>
      <c r="G33" s="60">
        <v>17750</v>
      </c>
      <c r="H33" s="159">
        <v>15750</v>
      </c>
      <c r="I33" s="159"/>
      <c r="J33" s="159">
        <v>33500</v>
      </c>
      <c r="K33" s="60">
        <v>16750</v>
      </c>
      <c r="L33" s="60">
        <v>10527</v>
      </c>
      <c r="M33" s="60">
        <v>15550</v>
      </c>
      <c r="N33" s="60">
        <v>42827</v>
      </c>
      <c r="O33" s="159">
        <v>17250</v>
      </c>
      <c r="P33" s="159">
        <v>16550</v>
      </c>
      <c r="Q33" s="159">
        <v>14580</v>
      </c>
      <c r="R33" s="60">
        <v>48380</v>
      </c>
      <c r="S33" s="60">
        <v>17650</v>
      </c>
      <c r="T33" s="60">
        <v>16550</v>
      </c>
      <c r="U33" s="60">
        <v>13550</v>
      </c>
      <c r="V33" s="159">
        <v>47750</v>
      </c>
      <c r="W33" s="159">
        <v>172457</v>
      </c>
      <c r="X33" s="159">
        <v>327</v>
      </c>
      <c r="Y33" s="60">
        <v>172130</v>
      </c>
      <c r="Z33" s="140">
        <v>52639.14</v>
      </c>
      <c r="AA33" s="62">
        <v>327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-9990113</v>
      </c>
      <c r="D35" s="155"/>
      <c r="E35" s="59">
        <v>-11801000</v>
      </c>
      <c r="F35" s="60">
        <v>-11798828</v>
      </c>
      <c r="G35" s="60">
        <v>-617488</v>
      </c>
      <c r="H35" s="60">
        <v>-623241</v>
      </c>
      <c r="I35" s="60">
        <v>-1993071</v>
      </c>
      <c r="J35" s="60">
        <v>-3233800</v>
      </c>
      <c r="K35" s="60">
        <v>-636711</v>
      </c>
      <c r="L35" s="60">
        <v>-640859</v>
      </c>
      <c r="M35" s="60">
        <v>-2556122</v>
      </c>
      <c r="N35" s="60">
        <v>-3833692</v>
      </c>
      <c r="O35" s="60">
        <v>-655268</v>
      </c>
      <c r="P35" s="60">
        <v>-658961</v>
      </c>
      <c r="Q35" s="60">
        <v>-3062312</v>
      </c>
      <c r="R35" s="60">
        <v>-4376541</v>
      </c>
      <c r="S35" s="60">
        <v>-665100</v>
      </c>
      <c r="T35" s="60">
        <v>-677154</v>
      </c>
      <c r="U35" s="60">
        <v>-684250</v>
      </c>
      <c r="V35" s="60">
        <v>-2026504</v>
      </c>
      <c r="W35" s="60">
        <v>-13470537</v>
      </c>
      <c r="X35" s="60">
        <v>-11798828</v>
      </c>
      <c r="Y35" s="60">
        <v>-1671709</v>
      </c>
      <c r="Z35" s="140">
        <v>14.17</v>
      </c>
      <c r="AA35" s="62">
        <v>-11798828</v>
      </c>
    </row>
    <row r="36" spans="1:27" ht="13.5">
      <c r="A36" s="250" t="s">
        <v>198</v>
      </c>
      <c r="B36" s="251"/>
      <c r="C36" s="168">
        <f aca="true" t="shared" si="2" ref="C36:Y36">SUM(C31:C35)</f>
        <v>11009887</v>
      </c>
      <c r="D36" s="168">
        <f>SUM(D31:D35)</f>
        <v>0</v>
      </c>
      <c r="E36" s="72">
        <f t="shared" si="2"/>
        <v>-11801000</v>
      </c>
      <c r="F36" s="73">
        <f t="shared" si="2"/>
        <v>16501499</v>
      </c>
      <c r="G36" s="73">
        <f t="shared" si="2"/>
        <v>-599738</v>
      </c>
      <c r="H36" s="73">
        <f t="shared" si="2"/>
        <v>-607491</v>
      </c>
      <c r="I36" s="73">
        <f t="shared" si="2"/>
        <v>-1993071</v>
      </c>
      <c r="J36" s="73">
        <f t="shared" si="2"/>
        <v>-3200300</v>
      </c>
      <c r="K36" s="73">
        <f t="shared" si="2"/>
        <v>-619961</v>
      </c>
      <c r="L36" s="73">
        <f t="shared" si="2"/>
        <v>-630332</v>
      </c>
      <c r="M36" s="73">
        <f t="shared" si="2"/>
        <v>-2540572</v>
      </c>
      <c r="N36" s="73">
        <f t="shared" si="2"/>
        <v>-3790865</v>
      </c>
      <c r="O36" s="73">
        <f t="shared" si="2"/>
        <v>-638018</v>
      </c>
      <c r="P36" s="73">
        <f t="shared" si="2"/>
        <v>-642411</v>
      </c>
      <c r="Q36" s="73">
        <f t="shared" si="2"/>
        <v>-3047732</v>
      </c>
      <c r="R36" s="73">
        <f t="shared" si="2"/>
        <v>-4328161</v>
      </c>
      <c r="S36" s="73">
        <f t="shared" si="2"/>
        <v>-647450</v>
      </c>
      <c r="T36" s="73">
        <f t="shared" si="2"/>
        <v>-660604</v>
      </c>
      <c r="U36" s="73">
        <f t="shared" si="2"/>
        <v>-670700</v>
      </c>
      <c r="V36" s="73">
        <f t="shared" si="2"/>
        <v>-1978754</v>
      </c>
      <c r="W36" s="73">
        <f t="shared" si="2"/>
        <v>-13298080</v>
      </c>
      <c r="X36" s="73">
        <f t="shared" si="2"/>
        <v>16501499</v>
      </c>
      <c r="Y36" s="73">
        <f t="shared" si="2"/>
        <v>-29799579</v>
      </c>
      <c r="Z36" s="170">
        <f>+IF(X36&lt;&gt;0,+(Y36/X36)*100,0)</f>
        <v>-180.587103026216</v>
      </c>
      <c r="AA36" s="74">
        <f>SUM(AA31:AA35)</f>
        <v>16501499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-117997831</v>
      </c>
      <c r="D38" s="153">
        <f>+D17+D27+D36</f>
        <v>0</v>
      </c>
      <c r="E38" s="99">
        <f t="shared" si="3"/>
        <v>20045084</v>
      </c>
      <c r="F38" s="100">
        <f t="shared" si="3"/>
        <v>-203846895</v>
      </c>
      <c r="G38" s="100">
        <f t="shared" si="3"/>
        <v>66009253</v>
      </c>
      <c r="H38" s="100">
        <f t="shared" si="3"/>
        <v>-28536803</v>
      </c>
      <c r="I38" s="100">
        <f t="shared" si="3"/>
        <v>-31130163</v>
      </c>
      <c r="J38" s="100">
        <f t="shared" si="3"/>
        <v>6342287</v>
      </c>
      <c r="K38" s="100">
        <f t="shared" si="3"/>
        <v>-90361081</v>
      </c>
      <c r="L38" s="100">
        <f t="shared" si="3"/>
        <v>73639748</v>
      </c>
      <c r="M38" s="100">
        <f t="shared" si="3"/>
        <v>35896153</v>
      </c>
      <c r="N38" s="100">
        <f t="shared" si="3"/>
        <v>19174820</v>
      </c>
      <c r="O38" s="100">
        <f t="shared" si="3"/>
        <v>-26679979</v>
      </c>
      <c r="P38" s="100">
        <f t="shared" si="3"/>
        <v>-11791695</v>
      </c>
      <c r="Q38" s="100">
        <f t="shared" si="3"/>
        <v>21291320</v>
      </c>
      <c r="R38" s="100">
        <f t="shared" si="3"/>
        <v>-17180354</v>
      </c>
      <c r="S38" s="100">
        <f t="shared" si="3"/>
        <v>-29663955</v>
      </c>
      <c r="T38" s="100">
        <f t="shared" si="3"/>
        <v>-16859982</v>
      </c>
      <c r="U38" s="100">
        <f t="shared" si="3"/>
        <v>-57971303</v>
      </c>
      <c r="V38" s="100">
        <f t="shared" si="3"/>
        <v>-104495240</v>
      </c>
      <c r="W38" s="100">
        <f t="shared" si="3"/>
        <v>-96158487</v>
      </c>
      <c r="X38" s="100">
        <f t="shared" si="3"/>
        <v>-203846895</v>
      </c>
      <c r="Y38" s="100">
        <f t="shared" si="3"/>
        <v>107688408</v>
      </c>
      <c r="Z38" s="137">
        <f>+IF(X38&lt;&gt;0,+(Y38/X38)*100,0)</f>
        <v>-52.828083547703784</v>
      </c>
      <c r="AA38" s="102">
        <f>+AA17+AA27+AA36</f>
        <v>-203846895</v>
      </c>
    </row>
    <row r="39" spans="1:27" ht="13.5">
      <c r="A39" s="249" t="s">
        <v>200</v>
      </c>
      <c r="B39" s="182"/>
      <c r="C39" s="153">
        <v>203945783</v>
      </c>
      <c r="D39" s="153"/>
      <c r="E39" s="99">
        <v>108506000</v>
      </c>
      <c r="F39" s="100">
        <v>85947955</v>
      </c>
      <c r="G39" s="100">
        <v>85548794</v>
      </c>
      <c r="H39" s="100">
        <v>151558047</v>
      </c>
      <c r="I39" s="100">
        <v>123021244</v>
      </c>
      <c r="J39" s="100">
        <v>85548794</v>
      </c>
      <c r="K39" s="100">
        <v>91891081</v>
      </c>
      <c r="L39" s="100">
        <v>1530000</v>
      </c>
      <c r="M39" s="100">
        <v>75169748</v>
      </c>
      <c r="N39" s="100">
        <v>91891081</v>
      </c>
      <c r="O39" s="100">
        <v>111065901</v>
      </c>
      <c r="P39" s="100">
        <v>84385922</v>
      </c>
      <c r="Q39" s="100">
        <v>72594227</v>
      </c>
      <c r="R39" s="100">
        <v>111065901</v>
      </c>
      <c r="S39" s="100">
        <v>93885547</v>
      </c>
      <c r="T39" s="100">
        <v>64221592</v>
      </c>
      <c r="U39" s="100">
        <v>47361610</v>
      </c>
      <c r="V39" s="100">
        <v>93885547</v>
      </c>
      <c r="W39" s="100">
        <v>85548794</v>
      </c>
      <c r="X39" s="100">
        <v>85947955</v>
      </c>
      <c r="Y39" s="100">
        <v>-399161</v>
      </c>
      <c r="Z39" s="137">
        <v>-0.46</v>
      </c>
      <c r="AA39" s="102">
        <v>85947955</v>
      </c>
    </row>
    <row r="40" spans="1:27" ht="13.5">
      <c r="A40" s="269" t="s">
        <v>201</v>
      </c>
      <c r="B40" s="256"/>
      <c r="C40" s="257">
        <v>85947952</v>
      </c>
      <c r="D40" s="257"/>
      <c r="E40" s="258">
        <v>128551084</v>
      </c>
      <c r="F40" s="259">
        <v>-117898940</v>
      </c>
      <c r="G40" s="259">
        <v>151558047</v>
      </c>
      <c r="H40" s="259">
        <v>123021244</v>
      </c>
      <c r="I40" s="259">
        <v>91891081</v>
      </c>
      <c r="J40" s="259">
        <v>91891081</v>
      </c>
      <c r="K40" s="259">
        <v>1530000</v>
      </c>
      <c r="L40" s="259">
        <v>75169748</v>
      </c>
      <c r="M40" s="259">
        <v>111065901</v>
      </c>
      <c r="N40" s="259">
        <v>111065901</v>
      </c>
      <c r="O40" s="259">
        <v>84385922</v>
      </c>
      <c r="P40" s="259">
        <v>72594227</v>
      </c>
      <c r="Q40" s="259">
        <v>93885547</v>
      </c>
      <c r="R40" s="259">
        <v>84385922</v>
      </c>
      <c r="S40" s="259">
        <v>64221592</v>
      </c>
      <c r="T40" s="259">
        <v>47361610</v>
      </c>
      <c r="U40" s="259">
        <v>-10609693</v>
      </c>
      <c r="V40" s="259">
        <v>-10609693</v>
      </c>
      <c r="W40" s="259">
        <v>-10609693</v>
      </c>
      <c r="X40" s="259">
        <v>-117898940</v>
      </c>
      <c r="Y40" s="259">
        <v>107289247</v>
      </c>
      <c r="Z40" s="260">
        <v>-91</v>
      </c>
      <c r="AA40" s="261">
        <v>-117898940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200042293</v>
      </c>
      <c r="D5" s="200">
        <f t="shared" si="0"/>
        <v>0</v>
      </c>
      <c r="E5" s="106">
        <f t="shared" si="0"/>
        <v>76008000</v>
      </c>
      <c r="F5" s="106">
        <f t="shared" si="0"/>
        <v>212947767</v>
      </c>
      <c r="G5" s="106">
        <f t="shared" si="0"/>
        <v>0</v>
      </c>
      <c r="H5" s="106">
        <f t="shared" si="0"/>
        <v>0</v>
      </c>
      <c r="I5" s="106">
        <f t="shared" si="0"/>
        <v>2904298</v>
      </c>
      <c r="J5" s="106">
        <f t="shared" si="0"/>
        <v>2904298</v>
      </c>
      <c r="K5" s="106">
        <f t="shared" si="0"/>
        <v>5411299</v>
      </c>
      <c r="L5" s="106">
        <f t="shared" si="0"/>
        <v>19286527</v>
      </c>
      <c r="M5" s="106">
        <f t="shared" si="0"/>
        <v>7330736</v>
      </c>
      <c r="N5" s="106">
        <f t="shared" si="0"/>
        <v>32028562</v>
      </c>
      <c r="O5" s="106">
        <f t="shared" si="0"/>
        <v>14041254</v>
      </c>
      <c r="P5" s="106">
        <f t="shared" si="0"/>
        <v>11411994</v>
      </c>
      <c r="Q5" s="106">
        <f t="shared" si="0"/>
        <v>15561205</v>
      </c>
      <c r="R5" s="106">
        <f t="shared" si="0"/>
        <v>41014453</v>
      </c>
      <c r="S5" s="106">
        <f t="shared" si="0"/>
        <v>11396758</v>
      </c>
      <c r="T5" s="106">
        <f t="shared" si="0"/>
        <v>11396758</v>
      </c>
      <c r="U5" s="106">
        <f t="shared" si="0"/>
        <v>57160868</v>
      </c>
      <c r="V5" s="106">
        <f t="shared" si="0"/>
        <v>79954384</v>
      </c>
      <c r="W5" s="106">
        <f t="shared" si="0"/>
        <v>155901697</v>
      </c>
      <c r="X5" s="106">
        <f t="shared" si="0"/>
        <v>212947767</v>
      </c>
      <c r="Y5" s="106">
        <f t="shared" si="0"/>
        <v>-57046070</v>
      </c>
      <c r="Z5" s="201">
        <f>+IF(X5&lt;&gt;0,+(Y5/X5)*100,0)</f>
        <v>-26.788761771801063</v>
      </c>
      <c r="AA5" s="199">
        <f>SUM(AA11:AA18)</f>
        <v>212947767</v>
      </c>
    </row>
    <row r="6" spans="1:27" ht="13.5">
      <c r="A6" s="291" t="s">
        <v>205</v>
      </c>
      <c r="B6" s="142"/>
      <c r="C6" s="62">
        <v>152902000</v>
      </c>
      <c r="D6" s="156"/>
      <c r="E6" s="60">
        <v>15808000</v>
      </c>
      <c r="F6" s="60">
        <v>120734675</v>
      </c>
      <c r="G6" s="60"/>
      <c r="H6" s="60"/>
      <c r="I6" s="60"/>
      <c r="J6" s="60"/>
      <c r="K6" s="60">
        <v>4779393</v>
      </c>
      <c r="L6" s="60">
        <v>12555655</v>
      </c>
      <c r="M6" s="60">
        <v>3217733</v>
      </c>
      <c r="N6" s="60">
        <v>20552781</v>
      </c>
      <c r="O6" s="60">
        <v>10743105</v>
      </c>
      <c r="P6" s="60">
        <v>10285437</v>
      </c>
      <c r="Q6" s="60">
        <v>9314704</v>
      </c>
      <c r="R6" s="60">
        <v>30343246</v>
      </c>
      <c r="S6" s="60">
        <v>8901423</v>
      </c>
      <c r="T6" s="60">
        <v>8901423</v>
      </c>
      <c r="U6" s="60">
        <v>38498589</v>
      </c>
      <c r="V6" s="60">
        <v>56301435</v>
      </c>
      <c r="W6" s="60">
        <v>107197462</v>
      </c>
      <c r="X6" s="60">
        <v>120734675</v>
      </c>
      <c r="Y6" s="60">
        <v>-13537213</v>
      </c>
      <c r="Z6" s="140">
        <v>-11.21</v>
      </c>
      <c r="AA6" s="155">
        <v>120734675</v>
      </c>
    </row>
    <row r="7" spans="1:27" ht="13.5">
      <c r="A7" s="291" t="s">
        <v>206</v>
      </c>
      <c r="B7" s="142"/>
      <c r="C7" s="62">
        <v>17761891</v>
      </c>
      <c r="D7" s="156"/>
      <c r="E7" s="60">
        <v>23000000</v>
      </c>
      <c r="F7" s="60">
        <v>46300000</v>
      </c>
      <c r="G7" s="60"/>
      <c r="H7" s="60"/>
      <c r="I7" s="60"/>
      <c r="J7" s="60"/>
      <c r="K7" s="60"/>
      <c r="L7" s="60">
        <v>530943</v>
      </c>
      <c r="M7" s="60">
        <v>702581</v>
      </c>
      <c r="N7" s="60">
        <v>1233524</v>
      </c>
      <c r="O7" s="60">
        <v>2366284</v>
      </c>
      <c r="P7" s="60"/>
      <c r="Q7" s="60">
        <v>5845311</v>
      </c>
      <c r="R7" s="60">
        <v>8211595</v>
      </c>
      <c r="S7" s="60">
        <v>1292932</v>
      </c>
      <c r="T7" s="60">
        <v>1292932</v>
      </c>
      <c r="U7" s="60">
        <v>9962300</v>
      </c>
      <c r="V7" s="60">
        <v>12548164</v>
      </c>
      <c r="W7" s="60">
        <v>21993283</v>
      </c>
      <c r="X7" s="60">
        <v>46300000</v>
      </c>
      <c r="Y7" s="60">
        <v>-24306717</v>
      </c>
      <c r="Z7" s="140">
        <v>-52.5</v>
      </c>
      <c r="AA7" s="155">
        <v>46300000</v>
      </c>
    </row>
    <row r="8" spans="1:27" ht="13.5">
      <c r="A8" s="291" t="s">
        <v>207</v>
      </c>
      <c r="B8" s="142"/>
      <c r="C8" s="62">
        <v>7735000</v>
      </c>
      <c r="D8" s="156"/>
      <c r="E8" s="60">
        <v>5000000</v>
      </c>
      <c r="F8" s="60">
        <v>26813000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>
        <v>1202403</v>
      </c>
      <c r="T8" s="60">
        <v>1202403</v>
      </c>
      <c r="U8" s="60">
        <v>4220092</v>
      </c>
      <c r="V8" s="60">
        <v>6624898</v>
      </c>
      <c r="W8" s="60">
        <v>6624898</v>
      </c>
      <c r="X8" s="60">
        <v>26813000</v>
      </c>
      <c r="Y8" s="60">
        <v>-20188102</v>
      </c>
      <c r="Z8" s="140">
        <v>-75.29</v>
      </c>
      <c r="AA8" s="155">
        <v>26813000</v>
      </c>
    </row>
    <row r="9" spans="1:27" ht="13.5">
      <c r="A9" s="291" t="s">
        <v>208</v>
      </c>
      <c r="B9" s="142"/>
      <c r="C9" s="62">
        <v>1274000</v>
      </c>
      <c r="D9" s="156"/>
      <c r="E9" s="60"/>
      <c r="F9" s="60"/>
      <c r="G9" s="60"/>
      <c r="H9" s="60"/>
      <c r="I9" s="60"/>
      <c r="J9" s="60"/>
      <c r="K9" s="60">
        <v>221513</v>
      </c>
      <c r="L9" s="60"/>
      <c r="M9" s="60"/>
      <c r="N9" s="60">
        <v>221513</v>
      </c>
      <c r="O9" s="60"/>
      <c r="P9" s="60"/>
      <c r="Q9" s="60"/>
      <c r="R9" s="60"/>
      <c r="S9" s="60"/>
      <c r="T9" s="60"/>
      <c r="U9" s="60"/>
      <c r="V9" s="60"/>
      <c r="W9" s="60">
        <v>221513</v>
      </c>
      <c r="X9" s="60"/>
      <c r="Y9" s="60">
        <v>221513</v>
      </c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>
        <v>3500000</v>
      </c>
      <c r="G10" s="60"/>
      <c r="H10" s="60"/>
      <c r="I10" s="60">
        <v>2904298</v>
      </c>
      <c r="J10" s="60">
        <v>2904298</v>
      </c>
      <c r="K10" s="60"/>
      <c r="L10" s="60">
        <v>3794222</v>
      </c>
      <c r="M10" s="60">
        <v>3410422</v>
      </c>
      <c r="N10" s="60">
        <v>7204644</v>
      </c>
      <c r="O10" s="60"/>
      <c r="P10" s="60"/>
      <c r="Q10" s="60"/>
      <c r="R10" s="60"/>
      <c r="S10" s="60"/>
      <c r="T10" s="60"/>
      <c r="U10" s="60"/>
      <c r="V10" s="60"/>
      <c r="W10" s="60">
        <v>10108942</v>
      </c>
      <c r="X10" s="60">
        <v>3500000</v>
      </c>
      <c r="Y10" s="60">
        <v>6608942</v>
      </c>
      <c r="Z10" s="140">
        <v>188.83</v>
      </c>
      <c r="AA10" s="155">
        <v>3500000</v>
      </c>
    </row>
    <row r="11" spans="1:27" ht="13.5">
      <c r="A11" s="292" t="s">
        <v>210</v>
      </c>
      <c r="B11" s="142"/>
      <c r="C11" s="293">
        <f aca="true" t="shared" si="1" ref="C11:Y11">SUM(C6:C10)</f>
        <v>179672891</v>
      </c>
      <c r="D11" s="294">
        <f t="shared" si="1"/>
        <v>0</v>
      </c>
      <c r="E11" s="295">
        <f t="shared" si="1"/>
        <v>43808000</v>
      </c>
      <c r="F11" s="295">
        <f t="shared" si="1"/>
        <v>197347675</v>
      </c>
      <c r="G11" s="295">
        <f t="shared" si="1"/>
        <v>0</v>
      </c>
      <c r="H11" s="295">
        <f t="shared" si="1"/>
        <v>0</v>
      </c>
      <c r="I11" s="295">
        <f t="shared" si="1"/>
        <v>2904298</v>
      </c>
      <c r="J11" s="295">
        <f t="shared" si="1"/>
        <v>2904298</v>
      </c>
      <c r="K11" s="295">
        <f t="shared" si="1"/>
        <v>5000906</v>
      </c>
      <c r="L11" s="295">
        <f t="shared" si="1"/>
        <v>16880820</v>
      </c>
      <c r="M11" s="295">
        <f t="shared" si="1"/>
        <v>7330736</v>
      </c>
      <c r="N11" s="295">
        <f t="shared" si="1"/>
        <v>29212462</v>
      </c>
      <c r="O11" s="295">
        <f t="shared" si="1"/>
        <v>13109389</v>
      </c>
      <c r="P11" s="295">
        <f t="shared" si="1"/>
        <v>10285437</v>
      </c>
      <c r="Q11" s="295">
        <f t="shared" si="1"/>
        <v>15160015</v>
      </c>
      <c r="R11" s="295">
        <f t="shared" si="1"/>
        <v>38554841</v>
      </c>
      <c r="S11" s="295">
        <f t="shared" si="1"/>
        <v>11396758</v>
      </c>
      <c r="T11" s="295">
        <f t="shared" si="1"/>
        <v>11396758</v>
      </c>
      <c r="U11" s="295">
        <f t="shared" si="1"/>
        <v>52680981</v>
      </c>
      <c r="V11" s="295">
        <f t="shared" si="1"/>
        <v>75474497</v>
      </c>
      <c r="W11" s="295">
        <f t="shared" si="1"/>
        <v>146146098</v>
      </c>
      <c r="X11" s="295">
        <f t="shared" si="1"/>
        <v>197347675</v>
      </c>
      <c r="Y11" s="295">
        <f t="shared" si="1"/>
        <v>-51201577</v>
      </c>
      <c r="Z11" s="296">
        <f>+IF(X11&lt;&gt;0,+(Y11/X11)*100,0)</f>
        <v>-25.944859497331297</v>
      </c>
      <c r="AA11" s="297">
        <f>SUM(AA6:AA10)</f>
        <v>197347675</v>
      </c>
    </row>
    <row r="12" spans="1:27" ht="13.5">
      <c r="A12" s="298" t="s">
        <v>211</v>
      </c>
      <c r="B12" s="136"/>
      <c r="C12" s="62">
        <v>2427398</v>
      </c>
      <c r="D12" s="156"/>
      <c r="E12" s="60"/>
      <c r="F12" s="60">
        <v>15600092</v>
      </c>
      <c r="G12" s="60"/>
      <c r="H12" s="60"/>
      <c r="I12" s="60"/>
      <c r="J12" s="60"/>
      <c r="K12" s="60">
        <v>410393</v>
      </c>
      <c r="L12" s="60">
        <v>2405707</v>
      </c>
      <c r="M12" s="60"/>
      <c r="N12" s="60">
        <v>2816100</v>
      </c>
      <c r="O12" s="60">
        <v>931865</v>
      </c>
      <c r="P12" s="60">
        <v>1126557</v>
      </c>
      <c r="Q12" s="60">
        <v>101190</v>
      </c>
      <c r="R12" s="60">
        <v>2159612</v>
      </c>
      <c r="S12" s="60"/>
      <c r="T12" s="60"/>
      <c r="U12" s="60">
        <v>2690962</v>
      </c>
      <c r="V12" s="60">
        <v>2690962</v>
      </c>
      <c r="W12" s="60">
        <v>7666674</v>
      </c>
      <c r="X12" s="60">
        <v>15600092</v>
      </c>
      <c r="Y12" s="60">
        <v>-7933418</v>
      </c>
      <c r="Z12" s="140">
        <v>-50.85</v>
      </c>
      <c r="AA12" s="155">
        <v>15600092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>
        <v>573953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15176035</v>
      </c>
      <c r="D15" s="156"/>
      <c r="E15" s="60">
        <v>32200000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>
        <v>300000</v>
      </c>
      <c r="R15" s="60">
        <v>300000</v>
      </c>
      <c r="S15" s="60"/>
      <c r="T15" s="60"/>
      <c r="U15" s="60">
        <v>1788925</v>
      </c>
      <c r="V15" s="60">
        <v>1788925</v>
      </c>
      <c r="W15" s="60">
        <v>2088925</v>
      </c>
      <c r="X15" s="60"/>
      <c r="Y15" s="60">
        <v>2088925</v>
      </c>
      <c r="Z15" s="140"/>
      <c r="AA15" s="155"/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2192016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152902000</v>
      </c>
      <c r="D36" s="156">
        <f t="shared" si="4"/>
        <v>0</v>
      </c>
      <c r="E36" s="60">
        <f t="shared" si="4"/>
        <v>15808000</v>
      </c>
      <c r="F36" s="60">
        <f t="shared" si="4"/>
        <v>120734675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4779393</v>
      </c>
      <c r="L36" s="60">
        <f t="shared" si="4"/>
        <v>12555655</v>
      </c>
      <c r="M36" s="60">
        <f t="shared" si="4"/>
        <v>3217733</v>
      </c>
      <c r="N36" s="60">
        <f t="shared" si="4"/>
        <v>20552781</v>
      </c>
      <c r="O36" s="60">
        <f t="shared" si="4"/>
        <v>10743105</v>
      </c>
      <c r="P36" s="60">
        <f t="shared" si="4"/>
        <v>10285437</v>
      </c>
      <c r="Q36" s="60">
        <f t="shared" si="4"/>
        <v>9314704</v>
      </c>
      <c r="R36" s="60">
        <f t="shared" si="4"/>
        <v>30343246</v>
      </c>
      <c r="S36" s="60">
        <f t="shared" si="4"/>
        <v>8901423</v>
      </c>
      <c r="T36" s="60">
        <f t="shared" si="4"/>
        <v>8901423</v>
      </c>
      <c r="U36" s="60">
        <f t="shared" si="4"/>
        <v>38498589</v>
      </c>
      <c r="V36" s="60">
        <f t="shared" si="4"/>
        <v>56301435</v>
      </c>
      <c r="W36" s="60">
        <f t="shared" si="4"/>
        <v>107197462</v>
      </c>
      <c r="X36" s="60">
        <f t="shared" si="4"/>
        <v>120734675</v>
      </c>
      <c r="Y36" s="60">
        <f t="shared" si="4"/>
        <v>-13537213</v>
      </c>
      <c r="Z36" s="140">
        <f aca="true" t="shared" si="5" ref="Z36:Z49">+IF(X36&lt;&gt;0,+(Y36/X36)*100,0)</f>
        <v>-11.212365461703525</v>
      </c>
      <c r="AA36" s="155">
        <f>AA6+AA21</f>
        <v>120734675</v>
      </c>
    </row>
    <row r="37" spans="1:27" ht="13.5">
      <c r="A37" s="291" t="s">
        <v>206</v>
      </c>
      <c r="B37" s="142"/>
      <c r="C37" s="62">
        <f t="shared" si="4"/>
        <v>17761891</v>
      </c>
      <c r="D37" s="156">
        <f t="shared" si="4"/>
        <v>0</v>
      </c>
      <c r="E37" s="60">
        <f t="shared" si="4"/>
        <v>23000000</v>
      </c>
      <c r="F37" s="60">
        <f t="shared" si="4"/>
        <v>46300000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530943</v>
      </c>
      <c r="M37" s="60">
        <f t="shared" si="4"/>
        <v>702581</v>
      </c>
      <c r="N37" s="60">
        <f t="shared" si="4"/>
        <v>1233524</v>
      </c>
      <c r="O37" s="60">
        <f t="shared" si="4"/>
        <v>2366284</v>
      </c>
      <c r="P37" s="60">
        <f t="shared" si="4"/>
        <v>0</v>
      </c>
      <c r="Q37" s="60">
        <f t="shared" si="4"/>
        <v>5845311</v>
      </c>
      <c r="R37" s="60">
        <f t="shared" si="4"/>
        <v>8211595</v>
      </c>
      <c r="S37" s="60">
        <f t="shared" si="4"/>
        <v>1292932</v>
      </c>
      <c r="T37" s="60">
        <f t="shared" si="4"/>
        <v>1292932</v>
      </c>
      <c r="U37" s="60">
        <f t="shared" si="4"/>
        <v>9962300</v>
      </c>
      <c r="V37" s="60">
        <f t="shared" si="4"/>
        <v>12548164</v>
      </c>
      <c r="W37" s="60">
        <f t="shared" si="4"/>
        <v>21993283</v>
      </c>
      <c r="X37" s="60">
        <f t="shared" si="4"/>
        <v>46300000</v>
      </c>
      <c r="Y37" s="60">
        <f t="shared" si="4"/>
        <v>-24306717</v>
      </c>
      <c r="Z37" s="140">
        <f t="shared" si="5"/>
        <v>-52.498308855291576</v>
      </c>
      <c r="AA37" s="155">
        <f>AA7+AA22</f>
        <v>46300000</v>
      </c>
    </row>
    <row r="38" spans="1:27" ht="13.5">
      <c r="A38" s="291" t="s">
        <v>207</v>
      </c>
      <c r="B38" s="142"/>
      <c r="C38" s="62">
        <f t="shared" si="4"/>
        <v>7735000</v>
      </c>
      <c r="D38" s="156">
        <f t="shared" si="4"/>
        <v>0</v>
      </c>
      <c r="E38" s="60">
        <f t="shared" si="4"/>
        <v>5000000</v>
      </c>
      <c r="F38" s="60">
        <f t="shared" si="4"/>
        <v>26813000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1202403</v>
      </c>
      <c r="T38" s="60">
        <f t="shared" si="4"/>
        <v>1202403</v>
      </c>
      <c r="U38" s="60">
        <f t="shared" si="4"/>
        <v>4220092</v>
      </c>
      <c r="V38" s="60">
        <f t="shared" si="4"/>
        <v>6624898</v>
      </c>
      <c r="W38" s="60">
        <f t="shared" si="4"/>
        <v>6624898</v>
      </c>
      <c r="X38" s="60">
        <f t="shared" si="4"/>
        <v>26813000</v>
      </c>
      <c r="Y38" s="60">
        <f t="shared" si="4"/>
        <v>-20188102</v>
      </c>
      <c r="Z38" s="140">
        <f t="shared" si="5"/>
        <v>-75.29221646216388</v>
      </c>
      <c r="AA38" s="155">
        <f>AA8+AA23</f>
        <v>26813000</v>
      </c>
    </row>
    <row r="39" spans="1:27" ht="13.5">
      <c r="A39" s="291" t="s">
        <v>208</v>
      </c>
      <c r="B39" s="142"/>
      <c r="C39" s="62">
        <f t="shared" si="4"/>
        <v>1274000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221513</v>
      </c>
      <c r="L39" s="60">
        <f t="shared" si="4"/>
        <v>0</v>
      </c>
      <c r="M39" s="60">
        <f t="shared" si="4"/>
        <v>0</v>
      </c>
      <c r="N39" s="60">
        <f t="shared" si="4"/>
        <v>221513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221513</v>
      </c>
      <c r="X39" s="60">
        <f t="shared" si="4"/>
        <v>0</v>
      </c>
      <c r="Y39" s="60">
        <f t="shared" si="4"/>
        <v>221513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3500000</v>
      </c>
      <c r="G40" s="60">
        <f t="shared" si="4"/>
        <v>0</v>
      </c>
      <c r="H40" s="60">
        <f t="shared" si="4"/>
        <v>0</v>
      </c>
      <c r="I40" s="60">
        <f t="shared" si="4"/>
        <v>2904298</v>
      </c>
      <c r="J40" s="60">
        <f t="shared" si="4"/>
        <v>2904298</v>
      </c>
      <c r="K40" s="60">
        <f t="shared" si="4"/>
        <v>0</v>
      </c>
      <c r="L40" s="60">
        <f t="shared" si="4"/>
        <v>3794222</v>
      </c>
      <c r="M40" s="60">
        <f t="shared" si="4"/>
        <v>3410422</v>
      </c>
      <c r="N40" s="60">
        <f t="shared" si="4"/>
        <v>7204644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10108942</v>
      </c>
      <c r="X40" s="60">
        <f t="shared" si="4"/>
        <v>3500000</v>
      </c>
      <c r="Y40" s="60">
        <f t="shared" si="4"/>
        <v>6608942</v>
      </c>
      <c r="Z40" s="140">
        <f t="shared" si="5"/>
        <v>188.82691428571428</v>
      </c>
      <c r="AA40" s="155">
        <f>AA10+AA25</f>
        <v>3500000</v>
      </c>
    </row>
    <row r="41" spans="1:27" ht="13.5">
      <c r="A41" s="292" t="s">
        <v>210</v>
      </c>
      <c r="B41" s="142"/>
      <c r="C41" s="293">
        <f aca="true" t="shared" si="6" ref="C41:Y41">SUM(C36:C40)</f>
        <v>179672891</v>
      </c>
      <c r="D41" s="294">
        <f t="shared" si="6"/>
        <v>0</v>
      </c>
      <c r="E41" s="295">
        <f t="shared" si="6"/>
        <v>43808000</v>
      </c>
      <c r="F41" s="295">
        <f t="shared" si="6"/>
        <v>197347675</v>
      </c>
      <c r="G41" s="295">
        <f t="shared" si="6"/>
        <v>0</v>
      </c>
      <c r="H41" s="295">
        <f t="shared" si="6"/>
        <v>0</v>
      </c>
      <c r="I41" s="295">
        <f t="shared" si="6"/>
        <v>2904298</v>
      </c>
      <c r="J41" s="295">
        <f t="shared" si="6"/>
        <v>2904298</v>
      </c>
      <c r="K41" s="295">
        <f t="shared" si="6"/>
        <v>5000906</v>
      </c>
      <c r="L41" s="295">
        <f t="shared" si="6"/>
        <v>16880820</v>
      </c>
      <c r="M41" s="295">
        <f t="shared" si="6"/>
        <v>7330736</v>
      </c>
      <c r="N41" s="295">
        <f t="shared" si="6"/>
        <v>29212462</v>
      </c>
      <c r="O41" s="295">
        <f t="shared" si="6"/>
        <v>13109389</v>
      </c>
      <c r="P41" s="295">
        <f t="shared" si="6"/>
        <v>10285437</v>
      </c>
      <c r="Q41" s="295">
        <f t="shared" si="6"/>
        <v>15160015</v>
      </c>
      <c r="R41" s="295">
        <f t="shared" si="6"/>
        <v>38554841</v>
      </c>
      <c r="S41" s="295">
        <f t="shared" si="6"/>
        <v>11396758</v>
      </c>
      <c r="T41" s="295">
        <f t="shared" si="6"/>
        <v>11396758</v>
      </c>
      <c r="U41" s="295">
        <f t="shared" si="6"/>
        <v>52680981</v>
      </c>
      <c r="V41" s="295">
        <f t="shared" si="6"/>
        <v>75474497</v>
      </c>
      <c r="W41" s="295">
        <f t="shared" si="6"/>
        <v>146146098</v>
      </c>
      <c r="X41" s="295">
        <f t="shared" si="6"/>
        <v>197347675</v>
      </c>
      <c r="Y41" s="295">
        <f t="shared" si="6"/>
        <v>-51201577</v>
      </c>
      <c r="Z41" s="296">
        <f t="shared" si="5"/>
        <v>-25.944859497331297</v>
      </c>
      <c r="AA41" s="297">
        <f>SUM(AA36:AA40)</f>
        <v>197347675</v>
      </c>
    </row>
    <row r="42" spans="1:27" ht="13.5">
      <c r="A42" s="298" t="s">
        <v>211</v>
      </c>
      <c r="B42" s="136"/>
      <c r="C42" s="95">
        <f aca="true" t="shared" si="7" ref="C42:Y48">C12+C27</f>
        <v>2427398</v>
      </c>
      <c r="D42" s="129">
        <f t="shared" si="7"/>
        <v>0</v>
      </c>
      <c r="E42" s="54">
        <f t="shared" si="7"/>
        <v>0</v>
      </c>
      <c r="F42" s="54">
        <f t="shared" si="7"/>
        <v>15600092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410393</v>
      </c>
      <c r="L42" s="54">
        <f t="shared" si="7"/>
        <v>2405707</v>
      </c>
      <c r="M42" s="54">
        <f t="shared" si="7"/>
        <v>0</v>
      </c>
      <c r="N42" s="54">
        <f t="shared" si="7"/>
        <v>2816100</v>
      </c>
      <c r="O42" s="54">
        <f t="shared" si="7"/>
        <v>931865</v>
      </c>
      <c r="P42" s="54">
        <f t="shared" si="7"/>
        <v>1126557</v>
      </c>
      <c r="Q42" s="54">
        <f t="shared" si="7"/>
        <v>101190</v>
      </c>
      <c r="R42" s="54">
        <f t="shared" si="7"/>
        <v>2159612</v>
      </c>
      <c r="S42" s="54">
        <f t="shared" si="7"/>
        <v>0</v>
      </c>
      <c r="T42" s="54">
        <f t="shared" si="7"/>
        <v>0</v>
      </c>
      <c r="U42" s="54">
        <f t="shared" si="7"/>
        <v>2690962</v>
      </c>
      <c r="V42" s="54">
        <f t="shared" si="7"/>
        <v>2690962</v>
      </c>
      <c r="W42" s="54">
        <f t="shared" si="7"/>
        <v>7666674</v>
      </c>
      <c r="X42" s="54">
        <f t="shared" si="7"/>
        <v>15600092</v>
      </c>
      <c r="Y42" s="54">
        <f t="shared" si="7"/>
        <v>-7933418</v>
      </c>
      <c r="Z42" s="184">
        <f t="shared" si="5"/>
        <v>-50.854943675973196</v>
      </c>
      <c r="AA42" s="130">
        <f aca="true" t="shared" si="8" ref="AA42:AA48">AA12+AA27</f>
        <v>15600092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573953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15176035</v>
      </c>
      <c r="D45" s="129">
        <f t="shared" si="7"/>
        <v>0</v>
      </c>
      <c r="E45" s="54">
        <f t="shared" si="7"/>
        <v>32200000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300000</v>
      </c>
      <c r="R45" s="54">
        <f t="shared" si="7"/>
        <v>300000</v>
      </c>
      <c r="S45" s="54">
        <f t="shared" si="7"/>
        <v>0</v>
      </c>
      <c r="T45" s="54">
        <f t="shared" si="7"/>
        <v>0</v>
      </c>
      <c r="U45" s="54">
        <f t="shared" si="7"/>
        <v>1788925</v>
      </c>
      <c r="V45" s="54">
        <f t="shared" si="7"/>
        <v>1788925</v>
      </c>
      <c r="W45" s="54">
        <f t="shared" si="7"/>
        <v>2088925</v>
      </c>
      <c r="X45" s="54">
        <f t="shared" si="7"/>
        <v>0</v>
      </c>
      <c r="Y45" s="54">
        <f t="shared" si="7"/>
        <v>2088925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2192016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200042293</v>
      </c>
      <c r="D49" s="218">
        <f t="shared" si="9"/>
        <v>0</v>
      </c>
      <c r="E49" s="220">
        <f t="shared" si="9"/>
        <v>76008000</v>
      </c>
      <c r="F49" s="220">
        <f t="shared" si="9"/>
        <v>212947767</v>
      </c>
      <c r="G49" s="220">
        <f t="shared" si="9"/>
        <v>0</v>
      </c>
      <c r="H49" s="220">
        <f t="shared" si="9"/>
        <v>0</v>
      </c>
      <c r="I49" s="220">
        <f t="shared" si="9"/>
        <v>2904298</v>
      </c>
      <c r="J49" s="220">
        <f t="shared" si="9"/>
        <v>2904298</v>
      </c>
      <c r="K49" s="220">
        <f t="shared" si="9"/>
        <v>5411299</v>
      </c>
      <c r="L49" s="220">
        <f t="shared" si="9"/>
        <v>19286527</v>
      </c>
      <c r="M49" s="220">
        <f t="shared" si="9"/>
        <v>7330736</v>
      </c>
      <c r="N49" s="220">
        <f t="shared" si="9"/>
        <v>32028562</v>
      </c>
      <c r="O49" s="220">
        <f t="shared" si="9"/>
        <v>14041254</v>
      </c>
      <c r="P49" s="220">
        <f t="shared" si="9"/>
        <v>11411994</v>
      </c>
      <c r="Q49" s="220">
        <f t="shared" si="9"/>
        <v>15561205</v>
      </c>
      <c r="R49" s="220">
        <f t="shared" si="9"/>
        <v>41014453</v>
      </c>
      <c r="S49" s="220">
        <f t="shared" si="9"/>
        <v>11396758</v>
      </c>
      <c r="T49" s="220">
        <f t="shared" si="9"/>
        <v>11396758</v>
      </c>
      <c r="U49" s="220">
        <f t="shared" si="9"/>
        <v>57160868</v>
      </c>
      <c r="V49" s="220">
        <f t="shared" si="9"/>
        <v>79954384</v>
      </c>
      <c r="W49" s="220">
        <f t="shared" si="9"/>
        <v>155901697</v>
      </c>
      <c r="X49" s="220">
        <f t="shared" si="9"/>
        <v>212947767</v>
      </c>
      <c r="Y49" s="220">
        <f t="shared" si="9"/>
        <v>-57046070</v>
      </c>
      <c r="Z49" s="221">
        <f t="shared" si="5"/>
        <v>-26.788761771801063</v>
      </c>
      <c r="AA49" s="222">
        <f>SUM(AA41:AA48)</f>
        <v>212947767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26200000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3282000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2704000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3802000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6037000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15825000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2615000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7760000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>
        <v>478260</v>
      </c>
      <c r="H66" s="275">
        <v>94771</v>
      </c>
      <c r="I66" s="275">
        <v>1064844</v>
      </c>
      <c r="J66" s="275">
        <v>1637875</v>
      </c>
      <c r="K66" s="275">
        <v>298108</v>
      </c>
      <c r="L66" s="275">
        <v>597000</v>
      </c>
      <c r="M66" s="275">
        <v>605675</v>
      </c>
      <c r="N66" s="275">
        <v>1500783</v>
      </c>
      <c r="O66" s="275">
        <v>753211</v>
      </c>
      <c r="P66" s="275">
        <v>753211</v>
      </c>
      <c r="Q66" s="275">
        <v>1468123</v>
      </c>
      <c r="R66" s="275">
        <v>2974545</v>
      </c>
      <c r="S66" s="275">
        <v>631635</v>
      </c>
      <c r="T66" s="275">
        <v>311792</v>
      </c>
      <c r="U66" s="275">
        <v>1726684</v>
      </c>
      <c r="V66" s="275">
        <v>2670111</v>
      </c>
      <c r="W66" s="275">
        <v>8783314</v>
      </c>
      <c r="X66" s="275"/>
      <c r="Y66" s="275">
        <v>8783314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32523</v>
      </c>
      <c r="H68" s="60">
        <v>55047</v>
      </c>
      <c r="I68" s="60">
        <v>532988</v>
      </c>
      <c r="J68" s="60">
        <v>620558</v>
      </c>
      <c r="K68" s="60">
        <v>101051</v>
      </c>
      <c r="L68" s="60">
        <v>149250</v>
      </c>
      <c r="M68" s="60">
        <v>151419</v>
      </c>
      <c r="N68" s="60">
        <v>401720</v>
      </c>
      <c r="O68" s="60">
        <v>188303</v>
      </c>
      <c r="P68" s="60">
        <v>188303</v>
      </c>
      <c r="Q68" s="60">
        <v>367031</v>
      </c>
      <c r="R68" s="60">
        <v>743637</v>
      </c>
      <c r="S68" s="60">
        <v>157909</v>
      </c>
      <c r="T68" s="60">
        <v>77949</v>
      </c>
      <c r="U68" s="60">
        <v>431671</v>
      </c>
      <c r="V68" s="60">
        <v>667529</v>
      </c>
      <c r="W68" s="60">
        <v>2433444</v>
      </c>
      <c r="X68" s="60"/>
      <c r="Y68" s="60">
        <v>2433444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510783</v>
      </c>
      <c r="H69" s="220">
        <f t="shared" si="12"/>
        <v>149818</v>
      </c>
      <c r="I69" s="220">
        <f t="shared" si="12"/>
        <v>1597832</v>
      </c>
      <c r="J69" s="220">
        <f t="shared" si="12"/>
        <v>2258433</v>
      </c>
      <c r="K69" s="220">
        <f t="shared" si="12"/>
        <v>399159</v>
      </c>
      <c r="L69" s="220">
        <f t="shared" si="12"/>
        <v>746250</v>
      </c>
      <c r="M69" s="220">
        <f t="shared" si="12"/>
        <v>757094</v>
      </c>
      <c r="N69" s="220">
        <f t="shared" si="12"/>
        <v>1902503</v>
      </c>
      <c r="O69" s="220">
        <f t="shared" si="12"/>
        <v>941514</v>
      </c>
      <c r="P69" s="220">
        <f t="shared" si="12"/>
        <v>941514</v>
      </c>
      <c r="Q69" s="220">
        <f t="shared" si="12"/>
        <v>1835154</v>
      </c>
      <c r="R69" s="220">
        <f t="shared" si="12"/>
        <v>3718182</v>
      </c>
      <c r="S69" s="220">
        <f t="shared" si="12"/>
        <v>789544</v>
      </c>
      <c r="T69" s="220">
        <f t="shared" si="12"/>
        <v>389741</v>
      </c>
      <c r="U69" s="220">
        <f t="shared" si="12"/>
        <v>2158355</v>
      </c>
      <c r="V69" s="220">
        <f t="shared" si="12"/>
        <v>3337640</v>
      </c>
      <c r="W69" s="220">
        <f t="shared" si="12"/>
        <v>11216758</v>
      </c>
      <c r="X69" s="220">
        <f t="shared" si="12"/>
        <v>0</v>
      </c>
      <c r="Y69" s="220">
        <f t="shared" si="12"/>
        <v>11216758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179672891</v>
      </c>
      <c r="D5" s="357">
        <f t="shared" si="0"/>
        <v>0</v>
      </c>
      <c r="E5" s="356">
        <f t="shared" si="0"/>
        <v>43808000</v>
      </c>
      <c r="F5" s="358">
        <f t="shared" si="0"/>
        <v>197347675</v>
      </c>
      <c r="G5" s="358">
        <f t="shared" si="0"/>
        <v>0</v>
      </c>
      <c r="H5" s="356">
        <f t="shared" si="0"/>
        <v>0</v>
      </c>
      <c r="I5" s="356">
        <f t="shared" si="0"/>
        <v>2904298</v>
      </c>
      <c r="J5" s="358">
        <f t="shared" si="0"/>
        <v>2904298</v>
      </c>
      <c r="K5" s="358">
        <f t="shared" si="0"/>
        <v>5000906</v>
      </c>
      <c r="L5" s="356">
        <f t="shared" si="0"/>
        <v>16880820</v>
      </c>
      <c r="M5" s="356">
        <f t="shared" si="0"/>
        <v>7330736</v>
      </c>
      <c r="N5" s="358">
        <f t="shared" si="0"/>
        <v>29212462</v>
      </c>
      <c r="O5" s="358">
        <f t="shared" si="0"/>
        <v>13109389</v>
      </c>
      <c r="P5" s="356">
        <f t="shared" si="0"/>
        <v>10285437</v>
      </c>
      <c r="Q5" s="356">
        <f t="shared" si="0"/>
        <v>15160015</v>
      </c>
      <c r="R5" s="358">
        <f t="shared" si="0"/>
        <v>38554841</v>
      </c>
      <c r="S5" s="358">
        <f t="shared" si="0"/>
        <v>11396758</v>
      </c>
      <c r="T5" s="356">
        <f t="shared" si="0"/>
        <v>11396758</v>
      </c>
      <c r="U5" s="356">
        <f t="shared" si="0"/>
        <v>52680981</v>
      </c>
      <c r="V5" s="358">
        <f t="shared" si="0"/>
        <v>75474497</v>
      </c>
      <c r="W5" s="358">
        <f t="shared" si="0"/>
        <v>146146098</v>
      </c>
      <c r="X5" s="356">
        <f t="shared" si="0"/>
        <v>197347675</v>
      </c>
      <c r="Y5" s="358">
        <f t="shared" si="0"/>
        <v>-51201577</v>
      </c>
      <c r="Z5" s="359">
        <f>+IF(X5&lt;&gt;0,+(Y5/X5)*100,0)</f>
        <v>-25.944859497331297</v>
      </c>
      <c r="AA5" s="360">
        <f>+AA6+AA8+AA11+AA13+AA15</f>
        <v>197347675</v>
      </c>
    </row>
    <row r="6" spans="1:27" ht="13.5">
      <c r="A6" s="361" t="s">
        <v>205</v>
      </c>
      <c r="B6" s="142"/>
      <c r="C6" s="60">
        <f>+C7</f>
        <v>152902000</v>
      </c>
      <c r="D6" s="340">
        <f aca="true" t="shared" si="1" ref="D6:AA6">+D7</f>
        <v>0</v>
      </c>
      <c r="E6" s="60">
        <f t="shared" si="1"/>
        <v>15808000</v>
      </c>
      <c r="F6" s="59">
        <f t="shared" si="1"/>
        <v>120734675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4779393</v>
      </c>
      <c r="L6" s="60">
        <f t="shared" si="1"/>
        <v>12555655</v>
      </c>
      <c r="M6" s="60">
        <f t="shared" si="1"/>
        <v>3217733</v>
      </c>
      <c r="N6" s="59">
        <f t="shared" si="1"/>
        <v>20552781</v>
      </c>
      <c r="O6" s="59">
        <f t="shared" si="1"/>
        <v>10743105</v>
      </c>
      <c r="P6" s="60">
        <f t="shared" si="1"/>
        <v>10285437</v>
      </c>
      <c r="Q6" s="60">
        <f t="shared" si="1"/>
        <v>9314704</v>
      </c>
      <c r="R6" s="59">
        <f t="shared" si="1"/>
        <v>30343246</v>
      </c>
      <c r="S6" s="59">
        <f t="shared" si="1"/>
        <v>8901423</v>
      </c>
      <c r="T6" s="60">
        <f t="shared" si="1"/>
        <v>8901423</v>
      </c>
      <c r="U6" s="60">
        <f t="shared" si="1"/>
        <v>38498589</v>
      </c>
      <c r="V6" s="59">
        <f t="shared" si="1"/>
        <v>56301435</v>
      </c>
      <c r="W6" s="59">
        <f t="shared" si="1"/>
        <v>107197462</v>
      </c>
      <c r="X6" s="60">
        <f t="shared" si="1"/>
        <v>120734675</v>
      </c>
      <c r="Y6" s="59">
        <f t="shared" si="1"/>
        <v>-13537213</v>
      </c>
      <c r="Z6" s="61">
        <f>+IF(X6&lt;&gt;0,+(Y6/X6)*100,0)</f>
        <v>-11.212365461703525</v>
      </c>
      <c r="AA6" s="62">
        <f t="shared" si="1"/>
        <v>120734675</v>
      </c>
    </row>
    <row r="7" spans="1:27" ht="13.5">
      <c r="A7" s="291" t="s">
        <v>229</v>
      </c>
      <c r="B7" s="142"/>
      <c r="C7" s="60">
        <v>152902000</v>
      </c>
      <c r="D7" s="340"/>
      <c r="E7" s="60">
        <v>15808000</v>
      </c>
      <c r="F7" s="59">
        <v>120734675</v>
      </c>
      <c r="G7" s="59"/>
      <c r="H7" s="60"/>
      <c r="I7" s="60"/>
      <c r="J7" s="59"/>
      <c r="K7" s="59">
        <v>4779393</v>
      </c>
      <c r="L7" s="60">
        <v>12555655</v>
      </c>
      <c r="M7" s="60">
        <v>3217733</v>
      </c>
      <c r="N7" s="59">
        <v>20552781</v>
      </c>
      <c r="O7" s="59">
        <v>10743105</v>
      </c>
      <c r="P7" s="60">
        <v>10285437</v>
      </c>
      <c r="Q7" s="60">
        <v>9314704</v>
      </c>
      <c r="R7" s="59">
        <v>30343246</v>
      </c>
      <c r="S7" s="59">
        <v>8901423</v>
      </c>
      <c r="T7" s="60">
        <v>8901423</v>
      </c>
      <c r="U7" s="60">
        <v>38498589</v>
      </c>
      <c r="V7" s="59">
        <v>56301435</v>
      </c>
      <c r="W7" s="59">
        <v>107197462</v>
      </c>
      <c r="X7" s="60">
        <v>120734675</v>
      </c>
      <c r="Y7" s="59">
        <v>-13537213</v>
      </c>
      <c r="Z7" s="61">
        <v>-11.21</v>
      </c>
      <c r="AA7" s="62">
        <v>120734675</v>
      </c>
    </row>
    <row r="8" spans="1:27" ht="13.5">
      <c r="A8" s="361" t="s">
        <v>206</v>
      </c>
      <c r="B8" s="142"/>
      <c r="C8" s="60">
        <f aca="true" t="shared" si="2" ref="C8:Y8">SUM(C9:C10)</f>
        <v>17761891</v>
      </c>
      <c r="D8" s="340">
        <f t="shared" si="2"/>
        <v>0</v>
      </c>
      <c r="E8" s="60">
        <f t="shared" si="2"/>
        <v>23000000</v>
      </c>
      <c r="F8" s="59">
        <f t="shared" si="2"/>
        <v>46300000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530943</v>
      </c>
      <c r="M8" s="60">
        <f t="shared" si="2"/>
        <v>702581</v>
      </c>
      <c r="N8" s="59">
        <f t="shared" si="2"/>
        <v>1233524</v>
      </c>
      <c r="O8" s="59">
        <f t="shared" si="2"/>
        <v>2366284</v>
      </c>
      <c r="P8" s="60">
        <f t="shared" si="2"/>
        <v>0</v>
      </c>
      <c r="Q8" s="60">
        <f t="shared" si="2"/>
        <v>5845311</v>
      </c>
      <c r="R8" s="59">
        <f t="shared" si="2"/>
        <v>8211595</v>
      </c>
      <c r="S8" s="59">
        <f t="shared" si="2"/>
        <v>1292932</v>
      </c>
      <c r="T8" s="60">
        <f t="shared" si="2"/>
        <v>1292932</v>
      </c>
      <c r="U8" s="60">
        <f t="shared" si="2"/>
        <v>9962300</v>
      </c>
      <c r="V8" s="59">
        <f t="shared" si="2"/>
        <v>12548164</v>
      </c>
      <c r="W8" s="59">
        <f t="shared" si="2"/>
        <v>21993283</v>
      </c>
      <c r="X8" s="60">
        <f t="shared" si="2"/>
        <v>46300000</v>
      </c>
      <c r="Y8" s="59">
        <f t="shared" si="2"/>
        <v>-24306717</v>
      </c>
      <c r="Z8" s="61">
        <f>+IF(X8&lt;&gt;0,+(Y8/X8)*100,0)</f>
        <v>-52.498308855291576</v>
      </c>
      <c r="AA8" s="62">
        <f>SUM(AA9:AA10)</f>
        <v>46300000</v>
      </c>
    </row>
    <row r="9" spans="1:27" ht="13.5">
      <c r="A9" s="291" t="s">
        <v>230</v>
      </c>
      <c r="B9" s="142"/>
      <c r="C9" s="60">
        <v>17761891</v>
      </c>
      <c r="D9" s="340"/>
      <c r="E9" s="60">
        <v>23000000</v>
      </c>
      <c r="F9" s="59">
        <v>43300000</v>
      </c>
      <c r="G9" s="59"/>
      <c r="H9" s="60"/>
      <c r="I9" s="60"/>
      <c r="J9" s="59"/>
      <c r="K9" s="59"/>
      <c r="L9" s="60"/>
      <c r="M9" s="60">
        <v>702581</v>
      </c>
      <c r="N9" s="59">
        <v>702581</v>
      </c>
      <c r="O9" s="59">
        <v>2366284</v>
      </c>
      <c r="P9" s="60"/>
      <c r="Q9" s="60">
        <v>5845311</v>
      </c>
      <c r="R9" s="59">
        <v>8211595</v>
      </c>
      <c r="S9" s="59">
        <v>1292932</v>
      </c>
      <c r="T9" s="60">
        <v>1292932</v>
      </c>
      <c r="U9" s="60">
        <v>9061467</v>
      </c>
      <c r="V9" s="59">
        <v>11647331</v>
      </c>
      <c r="W9" s="59">
        <v>20561507</v>
      </c>
      <c r="X9" s="60">
        <v>43300000</v>
      </c>
      <c r="Y9" s="59">
        <v>-22738493</v>
      </c>
      <c r="Z9" s="61">
        <v>-52.51</v>
      </c>
      <c r="AA9" s="62">
        <v>43300000</v>
      </c>
    </row>
    <row r="10" spans="1:27" ht="13.5">
      <c r="A10" s="291" t="s">
        <v>231</v>
      </c>
      <c r="B10" s="142"/>
      <c r="C10" s="60"/>
      <c r="D10" s="340"/>
      <c r="E10" s="60"/>
      <c r="F10" s="59">
        <v>3000000</v>
      </c>
      <c r="G10" s="59"/>
      <c r="H10" s="60"/>
      <c r="I10" s="60"/>
      <c r="J10" s="59"/>
      <c r="K10" s="59"/>
      <c r="L10" s="60">
        <v>530943</v>
      </c>
      <c r="M10" s="60"/>
      <c r="N10" s="59">
        <v>530943</v>
      </c>
      <c r="O10" s="59"/>
      <c r="P10" s="60"/>
      <c r="Q10" s="60"/>
      <c r="R10" s="59"/>
      <c r="S10" s="59"/>
      <c r="T10" s="60"/>
      <c r="U10" s="60">
        <v>900833</v>
      </c>
      <c r="V10" s="59">
        <v>900833</v>
      </c>
      <c r="W10" s="59">
        <v>1431776</v>
      </c>
      <c r="X10" s="60">
        <v>3000000</v>
      </c>
      <c r="Y10" s="59">
        <v>-1568224</v>
      </c>
      <c r="Z10" s="61">
        <v>-52.27</v>
      </c>
      <c r="AA10" s="62">
        <v>3000000</v>
      </c>
    </row>
    <row r="11" spans="1:27" ht="13.5">
      <c r="A11" s="361" t="s">
        <v>207</v>
      </c>
      <c r="B11" s="142"/>
      <c r="C11" s="362">
        <f>+C12</f>
        <v>7735000</v>
      </c>
      <c r="D11" s="363">
        <f aca="true" t="shared" si="3" ref="D11:AA11">+D12</f>
        <v>0</v>
      </c>
      <c r="E11" s="362">
        <f t="shared" si="3"/>
        <v>5000000</v>
      </c>
      <c r="F11" s="364">
        <f t="shared" si="3"/>
        <v>26813000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1202403</v>
      </c>
      <c r="T11" s="362">
        <f t="shared" si="3"/>
        <v>1202403</v>
      </c>
      <c r="U11" s="362">
        <f t="shared" si="3"/>
        <v>4220092</v>
      </c>
      <c r="V11" s="364">
        <f t="shared" si="3"/>
        <v>6624898</v>
      </c>
      <c r="W11" s="364">
        <f t="shared" si="3"/>
        <v>6624898</v>
      </c>
      <c r="X11" s="362">
        <f t="shared" si="3"/>
        <v>26813000</v>
      </c>
      <c r="Y11" s="364">
        <f t="shared" si="3"/>
        <v>-20188102</v>
      </c>
      <c r="Z11" s="365">
        <f>+IF(X11&lt;&gt;0,+(Y11/X11)*100,0)</f>
        <v>-75.29221646216388</v>
      </c>
      <c r="AA11" s="366">
        <f t="shared" si="3"/>
        <v>26813000</v>
      </c>
    </row>
    <row r="12" spans="1:27" ht="13.5">
      <c r="A12" s="291" t="s">
        <v>232</v>
      </c>
      <c r="B12" s="136"/>
      <c r="C12" s="60">
        <v>7735000</v>
      </c>
      <c r="D12" s="340"/>
      <c r="E12" s="60">
        <v>5000000</v>
      </c>
      <c r="F12" s="59">
        <v>26813000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>
        <v>1202403</v>
      </c>
      <c r="T12" s="60">
        <v>1202403</v>
      </c>
      <c r="U12" s="60">
        <v>4220092</v>
      </c>
      <c r="V12" s="59">
        <v>6624898</v>
      </c>
      <c r="W12" s="59">
        <v>6624898</v>
      </c>
      <c r="X12" s="60">
        <v>26813000</v>
      </c>
      <c r="Y12" s="59">
        <v>-20188102</v>
      </c>
      <c r="Z12" s="61">
        <v>-75.29</v>
      </c>
      <c r="AA12" s="62">
        <v>26813000</v>
      </c>
    </row>
    <row r="13" spans="1:27" ht="13.5">
      <c r="A13" s="361" t="s">
        <v>208</v>
      </c>
      <c r="B13" s="136"/>
      <c r="C13" s="275">
        <f>+C14</f>
        <v>1274000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221513</v>
      </c>
      <c r="L13" s="275">
        <f t="shared" si="4"/>
        <v>0</v>
      </c>
      <c r="M13" s="275">
        <f t="shared" si="4"/>
        <v>0</v>
      </c>
      <c r="N13" s="342">
        <f t="shared" si="4"/>
        <v>221513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221513</v>
      </c>
      <c r="X13" s="275">
        <f t="shared" si="4"/>
        <v>0</v>
      </c>
      <c r="Y13" s="342">
        <f t="shared" si="4"/>
        <v>221513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1274000</v>
      </c>
      <c r="D14" s="340"/>
      <c r="E14" s="60"/>
      <c r="F14" s="59"/>
      <c r="G14" s="59"/>
      <c r="H14" s="60"/>
      <c r="I14" s="60"/>
      <c r="J14" s="59"/>
      <c r="K14" s="59">
        <v>221513</v>
      </c>
      <c r="L14" s="60"/>
      <c r="M14" s="60"/>
      <c r="N14" s="59">
        <v>221513</v>
      </c>
      <c r="O14" s="59"/>
      <c r="P14" s="60"/>
      <c r="Q14" s="60"/>
      <c r="R14" s="59"/>
      <c r="S14" s="59"/>
      <c r="T14" s="60"/>
      <c r="U14" s="60"/>
      <c r="V14" s="59"/>
      <c r="W14" s="59">
        <v>221513</v>
      </c>
      <c r="X14" s="60"/>
      <c r="Y14" s="59">
        <v>221513</v>
      </c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3500000</v>
      </c>
      <c r="G15" s="59">
        <f t="shared" si="5"/>
        <v>0</v>
      </c>
      <c r="H15" s="60">
        <f t="shared" si="5"/>
        <v>0</v>
      </c>
      <c r="I15" s="60">
        <f t="shared" si="5"/>
        <v>2904298</v>
      </c>
      <c r="J15" s="59">
        <f t="shared" si="5"/>
        <v>2904298</v>
      </c>
      <c r="K15" s="59">
        <f t="shared" si="5"/>
        <v>0</v>
      </c>
      <c r="L15" s="60">
        <f t="shared" si="5"/>
        <v>3794222</v>
      </c>
      <c r="M15" s="60">
        <f t="shared" si="5"/>
        <v>3410422</v>
      </c>
      <c r="N15" s="59">
        <f t="shared" si="5"/>
        <v>7204644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10108942</v>
      </c>
      <c r="X15" s="60">
        <f t="shared" si="5"/>
        <v>3500000</v>
      </c>
      <c r="Y15" s="59">
        <f t="shared" si="5"/>
        <v>6608942</v>
      </c>
      <c r="Z15" s="61">
        <f>+IF(X15&lt;&gt;0,+(Y15/X15)*100,0)</f>
        <v>188.82691428571428</v>
      </c>
      <c r="AA15" s="62">
        <f>SUM(AA16:AA20)</f>
        <v>3500000</v>
      </c>
    </row>
    <row r="16" spans="1:27" ht="13.5">
      <c r="A16" s="291" t="s">
        <v>234</v>
      </c>
      <c r="B16" s="300"/>
      <c r="C16" s="60"/>
      <c r="D16" s="340"/>
      <c r="E16" s="60"/>
      <c r="F16" s="59">
        <v>3500000</v>
      </c>
      <c r="G16" s="59"/>
      <c r="H16" s="60"/>
      <c r="I16" s="60">
        <v>2904298</v>
      </c>
      <c r="J16" s="59">
        <v>2904298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2904298</v>
      </c>
      <c r="X16" s="60">
        <v>3500000</v>
      </c>
      <c r="Y16" s="59">
        <v>-595702</v>
      </c>
      <c r="Z16" s="61">
        <v>-17.02</v>
      </c>
      <c r="AA16" s="62">
        <v>3500000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>
        <v>3410422</v>
      </c>
      <c r="N17" s="59">
        <v>3410422</v>
      </c>
      <c r="O17" s="59"/>
      <c r="P17" s="60"/>
      <c r="Q17" s="60"/>
      <c r="R17" s="59"/>
      <c r="S17" s="59"/>
      <c r="T17" s="60"/>
      <c r="U17" s="60"/>
      <c r="V17" s="59"/>
      <c r="W17" s="59">
        <v>3410422</v>
      </c>
      <c r="X17" s="60"/>
      <c r="Y17" s="59">
        <v>3410422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>
        <v>3794222</v>
      </c>
      <c r="M18" s="60"/>
      <c r="N18" s="59">
        <v>3794222</v>
      </c>
      <c r="O18" s="59"/>
      <c r="P18" s="60"/>
      <c r="Q18" s="60"/>
      <c r="R18" s="59"/>
      <c r="S18" s="59"/>
      <c r="T18" s="60"/>
      <c r="U18" s="60"/>
      <c r="V18" s="59"/>
      <c r="W18" s="59">
        <v>3794222</v>
      </c>
      <c r="X18" s="60"/>
      <c r="Y18" s="59">
        <v>3794222</v>
      </c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2427398</v>
      </c>
      <c r="D22" s="344">
        <f t="shared" si="6"/>
        <v>0</v>
      </c>
      <c r="E22" s="343">
        <f t="shared" si="6"/>
        <v>0</v>
      </c>
      <c r="F22" s="345">
        <f t="shared" si="6"/>
        <v>15600092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410393</v>
      </c>
      <c r="L22" s="343">
        <f t="shared" si="6"/>
        <v>2405707</v>
      </c>
      <c r="M22" s="343">
        <f t="shared" si="6"/>
        <v>0</v>
      </c>
      <c r="N22" s="345">
        <f t="shared" si="6"/>
        <v>2816100</v>
      </c>
      <c r="O22" s="345">
        <f t="shared" si="6"/>
        <v>931865</v>
      </c>
      <c r="P22" s="343">
        <f t="shared" si="6"/>
        <v>1126557</v>
      </c>
      <c r="Q22" s="343">
        <f t="shared" si="6"/>
        <v>101190</v>
      </c>
      <c r="R22" s="345">
        <f t="shared" si="6"/>
        <v>2159612</v>
      </c>
      <c r="S22" s="345">
        <f t="shared" si="6"/>
        <v>0</v>
      </c>
      <c r="T22" s="343">
        <f t="shared" si="6"/>
        <v>0</v>
      </c>
      <c r="U22" s="343">
        <f t="shared" si="6"/>
        <v>2690962</v>
      </c>
      <c r="V22" s="345">
        <f t="shared" si="6"/>
        <v>2690962</v>
      </c>
      <c r="W22" s="345">
        <f t="shared" si="6"/>
        <v>7666674</v>
      </c>
      <c r="X22" s="343">
        <f t="shared" si="6"/>
        <v>15600092</v>
      </c>
      <c r="Y22" s="345">
        <f t="shared" si="6"/>
        <v>-7933418</v>
      </c>
      <c r="Z22" s="336">
        <f>+IF(X22&lt;&gt;0,+(Y22/X22)*100,0)</f>
        <v>-50.854943675973196</v>
      </c>
      <c r="AA22" s="350">
        <f>SUM(AA23:AA32)</f>
        <v>15600092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>
        <v>13000092</v>
      </c>
      <c r="G25" s="59"/>
      <c r="H25" s="60"/>
      <c r="I25" s="60"/>
      <c r="J25" s="59"/>
      <c r="K25" s="59">
        <v>410393</v>
      </c>
      <c r="L25" s="60"/>
      <c r="M25" s="60"/>
      <c r="N25" s="59">
        <v>410393</v>
      </c>
      <c r="O25" s="59">
        <v>931865</v>
      </c>
      <c r="P25" s="60">
        <v>1033425</v>
      </c>
      <c r="Q25" s="60">
        <v>101190</v>
      </c>
      <c r="R25" s="59">
        <v>2066480</v>
      </c>
      <c r="S25" s="59"/>
      <c r="T25" s="60"/>
      <c r="U25" s="60">
        <v>2690962</v>
      </c>
      <c r="V25" s="59">
        <v>2690962</v>
      </c>
      <c r="W25" s="59">
        <v>5167835</v>
      </c>
      <c r="X25" s="60">
        <v>13000092</v>
      </c>
      <c r="Y25" s="59">
        <v>-7832257</v>
      </c>
      <c r="Z25" s="61">
        <v>-60.25</v>
      </c>
      <c r="AA25" s="62">
        <v>13000092</v>
      </c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>
        <v>2405707</v>
      </c>
      <c r="M27" s="60"/>
      <c r="N27" s="59">
        <v>2405707</v>
      </c>
      <c r="O27" s="59"/>
      <c r="P27" s="60"/>
      <c r="Q27" s="60"/>
      <c r="R27" s="59"/>
      <c r="S27" s="59"/>
      <c r="T27" s="60"/>
      <c r="U27" s="60"/>
      <c r="V27" s="59"/>
      <c r="W27" s="59">
        <v>2405707</v>
      </c>
      <c r="X27" s="60"/>
      <c r="Y27" s="59">
        <v>2405707</v>
      </c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>
        <v>93132</v>
      </c>
      <c r="Q28" s="275"/>
      <c r="R28" s="342">
        <v>93132</v>
      </c>
      <c r="S28" s="342"/>
      <c r="T28" s="275"/>
      <c r="U28" s="275"/>
      <c r="V28" s="342"/>
      <c r="W28" s="342">
        <v>93132</v>
      </c>
      <c r="X28" s="275"/>
      <c r="Y28" s="342">
        <v>93132</v>
      </c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2427398</v>
      </c>
      <c r="D32" s="340"/>
      <c r="E32" s="60"/>
      <c r="F32" s="59">
        <v>2600000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2600000</v>
      </c>
      <c r="Y32" s="59">
        <v>-2600000</v>
      </c>
      <c r="Z32" s="61">
        <v>-100</v>
      </c>
      <c r="AA32" s="62">
        <v>2600000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573953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>
        <v>573953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15176035</v>
      </c>
      <c r="D40" s="344">
        <f t="shared" si="9"/>
        <v>0</v>
      </c>
      <c r="E40" s="343">
        <f t="shared" si="9"/>
        <v>32200000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300000</v>
      </c>
      <c r="R40" s="345">
        <f t="shared" si="9"/>
        <v>300000</v>
      </c>
      <c r="S40" s="345">
        <f t="shared" si="9"/>
        <v>0</v>
      </c>
      <c r="T40" s="343">
        <f t="shared" si="9"/>
        <v>0</v>
      </c>
      <c r="U40" s="343">
        <f t="shared" si="9"/>
        <v>1788925</v>
      </c>
      <c r="V40" s="345">
        <f t="shared" si="9"/>
        <v>1788925</v>
      </c>
      <c r="W40" s="345">
        <f t="shared" si="9"/>
        <v>2088925</v>
      </c>
      <c r="X40" s="343">
        <f t="shared" si="9"/>
        <v>0</v>
      </c>
      <c r="Y40" s="345">
        <f t="shared" si="9"/>
        <v>2088925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2540448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>
        <v>1894159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300000</v>
      </c>
      <c r="R44" s="53">
        <v>300000</v>
      </c>
      <c r="S44" s="53"/>
      <c r="T44" s="54"/>
      <c r="U44" s="54"/>
      <c r="V44" s="53"/>
      <c r="W44" s="53">
        <v>300000</v>
      </c>
      <c r="X44" s="54"/>
      <c r="Y44" s="53">
        <v>300000</v>
      </c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>
        <v>10741428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32200000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>
        <v>1788925</v>
      </c>
      <c r="V49" s="53">
        <v>1788925</v>
      </c>
      <c r="W49" s="53">
        <v>1788925</v>
      </c>
      <c r="X49" s="54"/>
      <c r="Y49" s="53">
        <v>1788925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2192016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>
        <v>2192016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200042293</v>
      </c>
      <c r="D60" s="346">
        <f t="shared" si="14"/>
        <v>0</v>
      </c>
      <c r="E60" s="219">
        <f t="shared" si="14"/>
        <v>76008000</v>
      </c>
      <c r="F60" s="264">
        <f t="shared" si="14"/>
        <v>212947767</v>
      </c>
      <c r="G60" s="264">
        <f t="shared" si="14"/>
        <v>0</v>
      </c>
      <c r="H60" s="219">
        <f t="shared" si="14"/>
        <v>0</v>
      </c>
      <c r="I60" s="219">
        <f t="shared" si="14"/>
        <v>2904298</v>
      </c>
      <c r="J60" s="264">
        <f t="shared" si="14"/>
        <v>2904298</v>
      </c>
      <c r="K60" s="264">
        <f t="shared" si="14"/>
        <v>5411299</v>
      </c>
      <c r="L60" s="219">
        <f t="shared" si="14"/>
        <v>19286527</v>
      </c>
      <c r="M60" s="219">
        <f t="shared" si="14"/>
        <v>7330736</v>
      </c>
      <c r="N60" s="264">
        <f t="shared" si="14"/>
        <v>32028562</v>
      </c>
      <c r="O60" s="264">
        <f t="shared" si="14"/>
        <v>14041254</v>
      </c>
      <c r="P60" s="219">
        <f t="shared" si="14"/>
        <v>11411994</v>
      </c>
      <c r="Q60" s="219">
        <f t="shared" si="14"/>
        <v>15561205</v>
      </c>
      <c r="R60" s="264">
        <f t="shared" si="14"/>
        <v>41014453</v>
      </c>
      <c r="S60" s="264">
        <f t="shared" si="14"/>
        <v>11396758</v>
      </c>
      <c r="T60" s="219">
        <f t="shared" si="14"/>
        <v>11396758</v>
      </c>
      <c r="U60" s="219">
        <f t="shared" si="14"/>
        <v>57160868</v>
      </c>
      <c r="V60" s="264">
        <f t="shared" si="14"/>
        <v>79954384</v>
      </c>
      <c r="W60" s="264">
        <f t="shared" si="14"/>
        <v>155901697</v>
      </c>
      <c r="X60" s="219">
        <f t="shared" si="14"/>
        <v>212947767</v>
      </c>
      <c r="Y60" s="264">
        <f t="shared" si="14"/>
        <v>-57046070</v>
      </c>
      <c r="Z60" s="337">
        <f>+IF(X60&lt;&gt;0,+(Y60/X60)*100,0)</f>
        <v>-26.788761771801063</v>
      </c>
      <c r="AA60" s="232">
        <f>+AA57+AA54+AA51+AA40+AA37+AA34+AA22+AA5</f>
        <v>212947767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2016-08-11T07:30:40Z</dcterms:created>
  <dcterms:modified xsi:type="dcterms:W3CDTF">2016-08-11T07:30:50Z</dcterms:modified>
  <cp:category/>
  <cp:version/>
  <cp:contentType/>
  <cp:contentStatus/>
</cp:coreProperties>
</file>