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<sst xmlns="http://schemas.openxmlformats.org/spreadsheetml/2006/main" count="857" uniqueCount="303">
  <si>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Umdoni(KZN212)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</si>
  <si>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</si>
  <si>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</si>
  <si>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</si>
  <si>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</si>
  <si>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</si>
  <si>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</si>
  <si>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</si>
  <si>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</si>
  <si>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</si>
  <si>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</si>
  <si>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</si>
  <si>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</si>
  <si>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</si>
  <si>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</si>
  <si>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</si>
  <si>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</si>
  <si>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</si>
  <si>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</si>
  <si>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</si>
  <si>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</si>
  <si>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</si>
  <si>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</si>
  <si>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</si>
  <si>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</si>
  <si>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</si>
  <si>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</si>
  <si>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</si>
  <si>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</si>
  <si>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</si>
  <si>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</si>
  <si>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</si>
  <si>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</si>
  <si>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</si>
  <si>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</si>
  <si>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</si>
  <si>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</si>
  <si>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</si>
  <si>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</si>
  <si>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</si>
  <si>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</si>
  <si>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</si>
  <si>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</si>
  <si>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</si>
  <si>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</si>
  <si>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</si>
  <si>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</si>
  <si>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</si>
  <si>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</si>
  <si>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</si>
  <si>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</si>
  <si>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</si>
  <si>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</si>
  <si>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</si>
  <si>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</si>
  <si>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</si>
  <si>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</si>
  <si>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</si>
  <si>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</si>
  <si>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</si>
  <si>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</si>
  <si>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</si>
  <si>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</si>
  <si>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</si>
  <si>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</si>
  <si>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</si>
  <si>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</si>
  <si>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</si>
  <si>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</si>
  <si>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</si>
  <si>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Umdoni(KZN212)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</si>
  <si>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</si>
  <si>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</si>
  <si>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</si>
  <si>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</si>
  <si>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</si>
  <si>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</si>
  <si>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</si>
  <si>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</si>
  <si>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</si>
  <si>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</si>
  <si>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</si>
  <si>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</si>
  <si>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</si>
  <si>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</si>
  <si>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</si>
  <si>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</si>
  <si>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</si>
  <si>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</si>
  <si>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</si>
  <si>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</si>
  <si>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</si>
  <si>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</si>
  <si>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</si>
  <si>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</si>
  <si>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</si>
  <si>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</si>
  <si>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</si>
  <si>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</si>
  <si>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</si>
  <si>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Umdoni(KZN212)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</si>
  <si>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</si>
  <si>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</si>
  <si>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</si>
  <si>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</si>
  <si>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</si>
  <si>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</si>
  <si>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</si>
  <si>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</si>
  <si>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</si>
  <si>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</si>
  <si>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</si>
  <si>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</si>
  <si>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</si>
  <si>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</si>
  <si>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</si>
  <si>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</si>
  <si>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</si>
  <si>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</si>
  <si>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</si>
  <si>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</si>
  <si>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</si>
  <si>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</si>
  <si>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</si>
  <si>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</si>
  <si>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</si>
  <si>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</si>
  <si>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</si>
  <si>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</si>
  <si>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Umdoni(KZN212)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</si>
  <si>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</si>
  <si>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</si>
  <si>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</si>
  <si>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</si>
  <si>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</si>
  <si>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</si>
  <si>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</si>
  <si>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</si>
  <si>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</si>
  <si>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</si>
  <si>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Umdoni(KZN212)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</si>
  <si>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</si>
  <si>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</si>
  <si>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</si>
  <si>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</si>
  <si>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</si>
  <si>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</si>
  <si>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</si>
  <si>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</si>
  <si>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</si>
  <si>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</si>
  <si>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</si>
  <si>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</si>
  <si>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</si>
  <si>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</si>
  <si>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</si>
  <si>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</si>
  <si>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</si>
  <si>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</si>
  <si>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</si>
  <si>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</si>
  <si>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</si>
  <si>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</si>
  <si>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</si>
  <si>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</si>
  <si>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</si>
  <si>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</si>
  <si>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</si>
  <si>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</si>
  <si>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</si>
  <si>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</si>
  <si>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</si>
  <si>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</si>
  <si>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</si>
  <si>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</si>
  <si>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</si>
  <si>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</si>
  <si>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</si>
  <si>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</si>
  <si>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</si>
  <si>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</si>
  <si>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</si>
  <si>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</si>
  <si>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</si>
  <si>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</si>
  <si>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</si>
  <si>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</si>
  <si>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</si>
  <si>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</si>
  <si>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</si>
  <si>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</si>
  <si>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</si>
  <si>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</si>
  <si>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</si>
  <si>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</si>
  <si>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</si>
  <si>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</si>
  <si>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</si>
  <si>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</si>
  <si>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</si>
  <si>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</si>
  <si>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</si>
  <si>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</si>
  <si>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</si>
  <si>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</si>
  <si>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</si>
  <si>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</si>
  <si>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</si>
  <si>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</si>
  <si>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</si>
  <si>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</si>
  <si>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</si>
  <si>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</si>
  <si>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</si>
  <si>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</si>
  <si>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</si>
  <si>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</si>
  <si>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</si>
  <si>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</si>
  <si>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</si>
  <si>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</si>
  <si>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</si>
  <si>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</si>
  <si>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</si>
  <si>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</si>
  <si>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</si>
  <si>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</si>
  <si>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Umdoni(KZN212)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</si>
  <si>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</si>
  <si>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</si>
  <si>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</si>
  <si>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</si>
  <si>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</si>
  <si>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</si>
  <si>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</si>
  <si>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</si>
  <si>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</si>
  <si>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</si>
  <si>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</si>
  <si>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</si>
  <si>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</si>
  <si>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</si>
  <si>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</si>
  <si>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</si>
  <si>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</si>
  <si>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</si>
  <si>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</si>
  <si>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</si>
  <si>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</si>
  <si>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</si>
  <si>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</si>
  <si>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</si>
  <si>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</si>
  <si>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</si>
  <si>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</si>
  <si>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</si>
  <si>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</si>
  <si>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</si>
  <si>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</si>
  <si>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</si>
  <si>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</si>
  <si>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</si>
  <si>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</si>
  <si>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Umdoni(KZN212)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</si>
  <si>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</si>
  <si>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</si>
  <si>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Umdoni(KZN212)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</si>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</sst>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68991221</v>
      </c>
      <c r="C5" s="19">
        <v>0</v>
      </c>
      <c r="D5" s="59">
        <v>70059958</v>
      </c>
      <c r="E5" s="60">
        <v>70064321</v>
      </c>
      <c r="F5" s="60">
        <v>70012501</v>
      </c>
      <c r="G5" s="60">
        <v>-103343</v>
      </c>
      <c r="H5" s="60">
        <v>-110379</v>
      </c>
      <c r="I5" s="60">
        <v>69798779</v>
      </c>
      <c r="J5" s="60">
        <v>-308242</v>
      </c>
      <c r="K5" s="60">
        <v>12486</v>
      </c>
      <c r="L5" s="60">
        <v>-7407</v>
      </c>
      <c r="M5" s="60">
        <v>-303163</v>
      </c>
      <c r="N5" s="60">
        <v>-103177</v>
      </c>
      <c r="O5" s="60">
        <v>-117310</v>
      </c>
      <c r="P5" s="60">
        <v>-36074</v>
      </c>
      <c r="Q5" s="60">
        <v>-256561</v>
      </c>
      <c r="R5" s="60">
        <v>-369</v>
      </c>
      <c r="S5" s="60">
        <v>-23646</v>
      </c>
      <c r="T5" s="60">
        <v>744627</v>
      </c>
      <c r="U5" s="60">
        <v>720612</v>
      </c>
      <c r="V5" s="60">
        <v>69959667</v>
      </c>
      <c r="W5" s="60">
        <v>70059960</v>
      </c>
      <c r="X5" s="60">
        <v>-100293</v>
      </c>
      <c r="Y5" s="61">
        <v>-0.14</v>
      </c>
      <c r="Z5" s="62">
        <v>70064321</v>
      </c>
    </row>
    <row r="6" spans="1:26" ht="13.5">
      <c r="A6" s="58" t="s">
        <v>32</v>
      </c>
      <c r="B6" s="19">
        <v>7197343</v>
      </c>
      <c r="C6" s="19">
        <v>0</v>
      </c>
      <c r="D6" s="59">
        <v>8250000</v>
      </c>
      <c r="E6" s="60">
        <v>8250000</v>
      </c>
      <c r="F6" s="60">
        <v>7793446</v>
      </c>
      <c r="G6" s="60">
        <v>48006</v>
      </c>
      <c r="H6" s="60">
        <v>-25741</v>
      </c>
      <c r="I6" s="60">
        <v>7815711</v>
      </c>
      <c r="J6" s="60">
        <v>7828</v>
      </c>
      <c r="K6" s="60">
        <v>23008</v>
      </c>
      <c r="L6" s="60">
        <v>38405</v>
      </c>
      <c r="M6" s="60">
        <v>69241</v>
      </c>
      <c r="N6" s="60">
        <v>49855</v>
      </c>
      <c r="O6" s="60">
        <v>26794</v>
      </c>
      <c r="P6" s="60">
        <v>37072</v>
      </c>
      <c r="Q6" s="60">
        <v>113721</v>
      </c>
      <c r="R6" s="60">
        <v>31711</v>
      </c>
      <c r="S6" s="60">
        <v>36981</v>
      </c>
      <c r="T6" s="60">
        <v>69021</v>
      </c>
      <c r="U6" s="60">
        <v>137713</v>
      </c>
      <c r="V6" s="60">
        <v>8136386</v>
      </c>
      <c r="W6" s="60">
        <v>8250000</v>
      </c>
      <c r="X6" s="60">
        <v>-113614</v>
      </c>
      <c r="Y6" s="61">
        <v>-1.38</v>
      </c>
      <c r="Z6" s="62">
        <v>8250000</v>
      </c>
    </row>
    <row r="7" spans="1:26" ht="13.5">
      <c r="A7" s="58" t="s">
        <v>33</v>
      </c>
      <c r="B7" s="19">
        <v>5847967</v>
      </c>
      <c r="C7" s="19">
        <v>0</v>
      </c>
      <c r="D7" s="59">
        <v>4250000</v>
      </c>
      <c r="E7" s="60">
        <v>6000000</v>
      </c>
      <c r="F7" s="60">
        <v>5400</v>
      </c>
      <c r="G7" s="60">
        <v>5597</v>
      </c>
      <c r="H7" s="60">
        <v>5416</v>
      </c>
      <c r="I7" s="60">
        <v>16413</v>
      </c>
      <c r="J7" s="60">
        <v>5597</v>
      </c>
      <c r="K7" s="60">
        <v>5498</v>
      </c>
      <c r="L7" s="60">
        <v>5851</v>
      </c>
      <c r="M7" s="60">
        <v>16946</v>
      </c>
      <c r="N7" s="60">
        <v>0</v>
      </c>
      <c r="O7" s="60">
        <v>11833</v>
      </c>
      <c r="P7" s="60">
        <v>6466</v>
      </c>
      <c r="Q7" s="60">
        <v>18299</v>
      </c>
      <c r="R7" s="60">
        <v>6401</v>
      </c>
      <c r="S7" s="60">
        <v>6614</v>
      </c>
      <c r="T7" s="60">
        <v>6401</v>
      </c>
      <c r="U7" s="60">
        <v>19416</v>
      </c>
      <c r="V7" s="60">
        <v>71074</v>
      </c>
      <c r="W7" s="60">
        <v>4250004</v>
      </c>
      <c r="X7" s="60">
        <v>-4178930</v>
      </c>
      <c r="Y7" s="61">
        <v>-98.33</v>
      </c>
      <c r="Z7" s="62">
        <v>6000000</v>
      </c>
    </row>
    <row r="8" spans="1:26" ht="13.5">
      <c r="A8" s="58" t="s">
        <v>34</v>
      </c>
      <c r="B8" s="19">
        <v>48199982</v>
      </c>
      <c r="C8" s="19">
        <v>0</v>
      </c>
      <c r="D8" s="59">
        <v>71273000</v>
      </c>
      <c r="E8" s="60">
        <v>71473000</v>
      </c>
      <c r="F8" s="60">
        <v>25282000</v>
      </c>
      <c r="G8" s="60">
        <v>0</v>
      </c>
      <c r="H8" s="60">
        <v>0</v>
      </c>
      <c r="I8" s="60">
        <v>25282000</v>
      </c>
      <c r="J8" s="60">
        <v>0</v>
      </c>
      <c r="K8" s="60">
        <v>20226000</v>
      </c>
      <c r="L8" s="60">
        <v>0</v>
      </c>
      <c r="M8" s="60">
        <v>20226000</v>
      </c>
      <c r="N8" s="60">
        <v>0</v>
      </c>
      <c r="O8" s="60">
        <v>0</v>
      </c>
      <c r="P8" s="60">
        <v>15170000</v>
      </c>
      <c r="Q8" s="60">
        <v>15170000</v>
      </c>
      <c r="R8" s="60">
        <v>0</v>
      </c>
      <c r="S8" s="60">
        <v>0</v>
      </c>
      <c r="T8" s="60">
        <v>0</v>
      </c>
      <c r="U8" s="60">
        <v>0</v>
      </c>
      <c r="V8" s="60">
        <v>60678000</v>
      </c>
      <c r="W8" s="60">
        <v>71273000</v>
      </c>
      <c r="X8" s="60">
        <v>-10595000</v>
      </c>
      <c r="Y8" s="61">
        <v>-14.87</v>
      </c>
      <c r="Z8" s="62">
        <v>71473000</v>
      </c>
    </row>
    <row r="9" spans="1:26" ht="13.5">
      <c r="A9" s="58" t="s">
        <v>35</v>
      </c>
      <c r="B9" s="19">
        <v>15556373</v>
      </c>
      <c r="C9" s="19">
        <v>0</v>
      </c>
      <c r="D9" s="59">
        <v>21003455</v>
      </c>
      <c r="E9" s="60">
        <v>16500563</v>
      </c>
      <c r="F9" s="60">
        <v>1879525</v>
      </c>
      <c r="G9" s="60">
        <v>2260871</v>
      </c>
      <c r="H9" s="60">
        <v>1199102</v>
      </c>
      <c r="I9" s="60">
        <v>5339498</v>
      </c>
      <c r="J9" s="60">
        <v>1556546</v>
      </c>
      <c r="K9" s="60">
        <v>1692096</v>
      </c>
      <c r="L9" s="60">
        <v>1763925</v>
      </c>
      <c r="M9" s="60">
        <v>5012567</v>
      </c>
      <c r="N9" s="60">
        <v>1295330</v>
      </c>
      <c r="O9" s="60">
        <v>1427640</v>
      </c>
      <c r="P9" s="60">
        <v>1594273</v>
      </c>
      <c r="Q9" s="60">
        <v>4317243</v>
      </c>
      <c r="R9" s="60">
        <v>1516520</v>
      </c>
      <c r="S9" s="60">
        <v>1529656</v>
      </c>
      <c r="T9" s="60">
        <v>1531107</v>
      </c>
      <c r="U9" s="60">
        <v>4577283</v>
      </c>
      <c r="V9" s="60">
        <v>19246591</v>
      </c>
      <c r="W9" s="60">
        <v>21003459</v>
      </c>
      <c r="X9" s="60">
        <v>-1756868</v>
      </c>
      <c r="Y9" s="61">
        <v>-8.36</v>
      </c>
      <c r="Z9" s="62">
        <v>16500563</v>
      </c>
    </row>
    <row r="10" spans="1:26" ht="25.5">
      <c r="A10" s="63" t="s">
        <v>278</v>
      </c>
      <c r="B10" s="64">
        <f>SUM(B5:B9)</f>
        <v>145792886</v>
      </c>
      <c r="C10" s="64">
        <f>SUM(C5:C9)</f>
        <v>0</v>
      </c>
      <c r="D10" s="65">
        <f aca="true" t="shared" si="0" ref="D10:Z10">SUM(D5:D9)</f>
        <v>174836413</v>
      </c>
      <c r="E10" s="66">
        <f t="shared" si="0"/>
        <v>172287884</v>
      </c>
      <c r="F10" s="66">
        <f t="shared" si="0"/>
        <v>104972872</v>
      </c>
      <c r="G10" s="66">
        <f t="shared" si="0"/>
        <v>2211131</v>
      </c>
      <c r="H10" s="66">
        <f t="shared" si="0"/>
        <v>1068398</v>
      </c>
      <c r="I10" s="66">
        <f t="shared" si="0"/>
        <v>108252401</v>
      </c>
      <c r="J10" s="66">
        <f t="shared" si="0"/>
        <v>1261729</v>
      </c>
      <c r="K10" s="66">
        <f t="shared" si="0"/>
        <v>21959088</v>
      </c>
      <c r="L10" s="66">
        <f t="shared" si="0"/>
        <v>1800774</v>
      </c>
      <c r="M10" s="66">
        <f t="shared" si="0"/>
        <v>25021591</v>
      </c>
      <c r="N10" s="66">
        <f t="shared" si="0"/>
        <v>1242008</v>
      </c>
      <c r="O10" s="66">
        <f t="shared" si="0"/>
        <v>1348957</v>
      </c>
      <c r="P10" s="66">
        <f t="shared" si="0"/>
        <v>16771737</v>
      </c>
      <c r="Q10" s="66">
        <f t="shared" si="0"/>
        <v>19362702</v>
      </c>
      <c r="R10" s="66">
        <f t="shared" si="0"/>
        <v>1554263</v>
      </c>
      <c r="S10" s="66">
        <f t="shared" si="0"/>
        <v>1549605</v>
      </c>
      <c r="T10" s="66">
        <f t="shared" si="0"/>
        <v>2351156</v>
      </c>
      <c r="U10" s="66">
        <f t="shared" si="0"/>
        <v>5455024</v>
      </c>
      <c r="V10" s="66">
        <f t="shared" si="0"/>
        <v>158091718</v>
      </c>
      <c r="W10" s="66">
        <f t="shared" si="0"/>
        <v>174836423</v>
      </c>
      <c r="X10" s="66">
        <f t="shared" si="0"/>
        <v>-16744705</v>
      </c>
      <c r="Y10" s="67">
        <f>+IF(W10&lt;&gt;0,(X10/W10)*100,0)</f>
        <v>-9.577355057189656</v>
      </c>
      <c r="Z10" s="68">
        <f t="shared" si="0"/>
        <v>172287884</v>
      </c>
    </row>
    <row r="11" spans="1:26" ht="13.5">
      <c r="A11" s="58" t="s">
        <v>37</v>
      </c>
      <c r="B11" s="19">
        <v>61649615</v>
      </c>
      <c r="C11" s="19">
        <v>0</v>
      </c>
      <c r="D11" s="59">
        <v>66794929</v>
      </c>
      <c r="E11" s="60">
        <v>65275488</v>
      </c>
      <c r="F11" s="60">
        <v>4981663</v>
      </c>
      <c r="G11" s="60">
        <v>4541582</v>
      </c>
      <c r="H11" s="60">
        <v>5566469</v>
      </c>
      <c r="I11" s="60">
        <v>15089714</v>
      </c>
      <c r="J11" s="60">
        <v>5210886</v>
      </c>
      <c r="K11" s="60">
        <v>7807403</v>
      </c>
      <c r="L11" s="60">
        <v>5037386</v>
      </c>
      <c r="M11" s="60">
        <v>18055675</v>
      </c>
      <c r="N11" s="60">
        <v>5924061</v>
      </c>
      <c r="O11" s="60">
        <v>5911276</v>
      </c>
      <c r="P11" s="60">
        <v>5560531</v>
      </c>
      <c r="Q11" s="60">
        <v>17395868</v>
      </c>
      <c r="R11" s="60">
        <v>5715380</v>
      </c>
      <c r="S11" s="60">
        <v>5347287</v>
      </c>
      <c r="T11" s="60">
        <v>5845221</v>
      </c>
      <c r="U11" s="60">
        <v>16907888</v>
      </c>
      <c r="V11" s="60">
        <v>67449145</v>
      </c>
      <c r="W11" s="60">
        <v>66794928</v>
      </c>
      <c r="X11" s="60">
        <v>654217</v>
      </c>
      <c r="Y11" s="61">
        <v>0.98</v>
      </c>
      <c r="Z11" s="62">
        <v>65275488</v>
      </c>
    </row>
    <row r="12" spans="1:26" ht="13.5">
      <c r="A12" s="58" t="s">
        <v>38</v>
      </c>
      <c r="B12" s="19">
        <v>6295923</v>
      </c>
      <c r="C12" s="19">
        <v>0</v>
      </c>
      <c r="D12" s="59">
        <v>6782235</v>
      </c>
      <c r="E12" s="60">
        <v>6838276</v>
      </c>
      <c r="F12" s="60">
        <v>0</v>
      </c>
      <c r="G12" s="60">
        <v>513178</v>
      </c>
      <c r="H12" s="60">
        <v>508756</v>
      </c>
      <c r="I12" s="60">
        <v>1021934</v>
      </c>
      <c r="J12" s="60">
        <v>513178</v>
      </c>
      <c r="K12" s="60">
        <v>503836</v>
      </c>
      <c r="L12" s="60">
        <v>508756</v>
      </c>
      <c r="M12" s="60">
        <v>1525770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2547704</v>
      </c>
      <c r="W12" s="60">
        <v>6782232</v>
      </c>
      <c r="X12" s="60">
        <v>-4234528</v>
      </c>
      <c r="Y12" s="61">
        <v>-62.44</v>
      </c>
      <c r="Z12" s="62">
        <v>6838276</v>
      </c>
    </row>
    <row r="13" spans="1:26" ht="13.5">
      <c r="A13" s="58" t="s">
        <v>279</v>
      </c>
      <c r="B13" s="19">
        <v>29416581</v>
      </c>
      <c r="C13" s="19">
        <v>0</v>
      </c>
      <c r="D13" s="59">
        <v>29000000</v>
      </c>
      <c r="E13" s="60">
        <v>29157814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29000004</v>
      </c>
      <c r="X13" s="60">
        <v>-29000004</v>
      </c>
      <c r="Y13" s="61">
        <v>-100</v>
      </c>
      <c r="Z13" s="62">
        <v>29157814</v>
      </c>
    </row>
    <row r="14" spans="1:26" ht="13.5">
      <c r="A14" s="58" t="s">
        <v>40</v>
      </c>
      <c r="B14" s="19">
        <v>273147</v>
      </c>
      <c r="C14" s="19">
        <v>0</v>
      </c>
      <c r="D14" s="59">
        <v>500320</v>
      </c>
      <c r="E14" s="60">
        <v>500320</v>
      </c>
      <c r="F14" s="60">
        <v>44826</v>
      </c>
      <c r="G14" s="60">
        <v>45615</v>
      </c>
      <c r="H14" s="60">
        <v>44915</v>
      </c>
      <c r="I14" s="60">
        <v>135356</v>
      </c>
      <c r="J14" s="60">
        <v>42784</v>
      </c>
      <c r="K14" s="60">
        <v>43489</v>
      </c>
      <c r="L14" s="60">
        <v>32604</v>
      </c>
      <c r="M14" s="60">
        <v>118877</v>
      </c>
      <c r="N14" s="60">
        <v>50832</v>
      </c>
      <c r="O14" s="60">
        <v>41316</v>
      </c>
      <c r="P14" s="60">
        <v>29176</v>
      </c>
      <c r="Q14" s="60">
        <v>121324</v>
      </c>
      <c r="R14" s="60">
        <v>37965</v>
      </c>
      <c r="S14" s="60">
        <v>37965</v>
      </c>
      <c r="T14" s="60">
        <v>38324</v>
      </c>
      <c r="U14" s="60">
        <v>114254</v>
      </c>
      <c r="V14" s="60">
        <v>489811</v>
      </c>
      <c r="W14" s="60">
        <v>500316</v>
      </c>
      <c r="X14" s="60">
        <v>-10505</v>
      </c>
      <c r="Y14" s="61">
        <v>-2.1</v>
      </c>
      <c r="Z14" s="62">
        <v>500320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3676249</v>
      </c>
      <c r="C16" s="19">
        <v>0</v>
      </c>
      <c r="D16" s="59">
        <v>3812000</v>
      </c>
      <c r="E16" s="60">
        <v>3367000</v>
      </c>
      <c r="F16" s="60">
        <v>260773</v>
      </c>
      <c r="G16" s="60">
        <v>329930</v>
      </c>
      <c r="H16" s="60">
        <v>316864</v>
      </c>
      <c r="I16" s="60">
        <v>907567</v>
      </c>
      <c r="J16" s="60">
        <v>309681</v>
      </c>
      <c r="K16" s="60">
        <v>370712</v>
      </c>
      <c r="L16" s="60">
        <v>300509</v>
      </c>
      <c r="M16" s="60">
        <v>980902</v>
      </c>
      <c r="N16" s="60">
        <v>159148</v>
      </c>
      <c r="O16" s="60">
        <v>246779</v>
      </c>
      <c r="P16" s="60">
        <v>178304</v>
      </c>
      <c r="Q16" s="60">
        <v>584231</v>
      </c>
      <c r="R16" s="60">
        <v>521168</v>
      </c>
      <c r="S16" s="60">
        <v>322017</v>
      </c>
      <c r="T16" s="60">
        <v>412378</v>
      </c>
      <c r="U16" s="60">
        <v>1255563</v>
      </c>
      <c r="V16" s="60">
        <v>3728263</v>
      </c>
      <c r="W16" s="60">
        <v>3812004</v>
      </c>
      <c r="X16" s="60">
        <v>-83741</v>
      </c>
      <c r="Y16" s="61">
        <v>-2.2</v>
      </c>
      <c r="Z16" s="62">
        <v>3367000</v>
      </c>
    </row>
    <row r="17" spans="1:26" ht="13.5">
      <c r="A17" s="58" t="s">
        <v>43</v>
      </c>
      <c r="B17" s="19">
        <v>63857070</v>
      </c>
      <c r="C17" s="19">
        <v>0</v>
      </c>
      <c r="D17" s="59">
        <v>94006132</v>
      </c>
      <c r="E17" s="60">
        <v>75205804</v>
      </c>
      <c r="F17" s="60">
        <v>678601</v>
      </c>
      <c r="G17" s="60">
        <v>2780650</v>
      </c>
      <c r="H17" s="60">
        <v>4712503</v>
      </c>
      <c r="I17" s="60">
        <v>8171754</v>
      </c>
      <c r="J17" s="60">
        <v>5330192</v>
      </c>
      <c r="K17" s="60">
        <v>5976728</v>
      </c>
      <c r="L17" s="60">
        <v>5407027</v>
      </c>
      <c r="M17" s="60">
        <v>16713947</v>
      </c>
      <c r="N17" s="60">
        <v>2730585</v>
      </c>
      <c r="O17" s="60">
        <v>5568986</v>
      </c>
      <c r="P17" s="60">
        <v>4263382</v>
      </c>
      <c r="Q17" s="60">
        <v>12562953</v>
      </c>
      <c r="R17" s="60">
        <v>6205547</v>
      </c>
      <c r="S17" s="60">
        <v>6250035</v>
      </c>
      <c r="T17" s="60">
        <v>10824982</v>
      </c>
      <c r="U17" s="60">
        <v>23280564</v>
      </c>
      <c r="V17" s="60">
        <v>60729218</v>
      </c>
      <c r="W17" s="60">
        <v>94006146</v>
      </c>
      <c r="X17" s="60">
        <v>-33276928</v>
      </c>
      <c r="Y17" s="61">
        <v>-35.4</v>
      </c>
      <c r="Z17" s="62">
        <v>75205804</v>
      </c>
    </row>
    <row r="18" spans="1:26" ht="13.5">
      <c r="A18" s="70" t="s">
        <v>44</v>
      </c>
      <c r="B18" s="71">
        <f>SUM(B11:B17)</f>
        <v>165168585</v>
      </c>
      <c r="C18" s="71">
        <f>SUM(C11:C17)</f>
        <v>0</v>
      </c>
      <c r="D18" s="72">
        <f aca="true" t="shared" si="1" ref="D18:Z18">SUM(D11:D17)</f>
        <v>200895616</v>
      </c>
      <c r="E18" s="73">
        <f t="shared" si="1"/>
        <v>180344702</v>
      </c>
      <c r="F18" s="73">
        <f t="shared" si="1"/>
        <v>5965863</v>
      </c>
      <c r="G18" s="73">
        <f t="shared" si="1"/>
        <v>8210955</v>
      </c>
      <c r="H18" s="73">
        <f t="shared" si="1"/>
        <v>11149507</v>
      </c>
      <c r="I18" s="73">
        <f t="shared" si="1"/>
        <v>25326325</v>
      </c>
      <c r="J18" s="73">
        <f t="shared" si="1"/>
        <v>11406721</v>
      </c>
      <c r="K18" s="73">
        <f t="shared" si="1"/>
        <v>14702168</v>
      </c>
      <c r="L18" s="73">
        <f t="shared" si="1"/>
        <v>11286282</v>
      </c>
      <c r="M18" s="73">
        <f t="shared" si="1"/>
        <v>37395171</v>
      </c>
      <c r="N18" s="73">
        <f t="shared" si="1"/>
        <v>8864626</v>
      </c>
      <c r="O18" s="73">
        <f t="shared" si="1"/>
        <v>11768357</v>
      </c>
      <c r="P18" s="73">
        <f t="shared" si="1"/>
        <v>10031393</v>
      </c>
      <c r="Q18" s="73">
        <f t="shared" si="1"/>
        <v>30664376</v>
      </c>
      <c r="R18" s="73">
        <f t="shared" si="1"/>
        <v>12480060</v>
      </c>
      <c r="S18" s="73">
        <f t="shared" si="1"/>
        <v>11957304</v>
      </c>
      <c r="T18" s="73">
        <f t="shared" si="1"/>
        <v>17120905</v>
      </c>
      <c r="U18" s="73">
        <f t="shared" si="1"/>
        <v>41558269</v>
      </c>
      <c r="V18" s="73">
        <f t="shared" si="1"/>
        <v>134944141</v>
      </c>
      <c r="W18" s="73">
        <f t="shared" si="1"/>
        <v>200895630</v>
      </c>
      <c r="X18" s="73">
        <f t="shared" si="1"/>
        <v>-65951489</v>
      </c>
      <c r="Y18" s="67">
        <f>+IF(W18&lt;&gt;0,(X18/W18)*100,0)</f>
        <v>-32.82873251150361</v>
      </c>
      <c r="Z18" s="74">
        <f t="shared" si="1"/>
        <v>180344702</v>
      </c>
    </row>
    <row r="19" spans="1:26" ht="13.5">
      <c r="A19" s="70" t="s">
        <v>45</v>
      </c>
      <c r="B19" s="75">
        <f>+B10-B18</f>
        <v>-19375699</v>
      </c>
      <c r="C19" s="75">
        <f>+C10-C18</f>
        <v>0</v>
      </c>
      <c r="D19" s="76">
        <f aca="true" t="shared" si="2" ref="D19:Z19">+D10-D18</f>
        <v>-26059203</v>
      </c>
      <c r="E19" s="77">
        <f t="shared" si="2"/>
        <v>-8056818</v>
      </c>
      <c r="F19" s="77">
        <f t="shared" si="2"/>
        <v>99007009</v>
      </c>
      <c r="G19" s="77">
        <f t="shared" si="2"/>
        <v>-5999824</v>
      </c>
      <c r="H19" s="77">
        <f t="shared" si="2"/>
        <v>-10081109</v>
      </c>
      <c r="I19" s="77">
        <f t="shared" si="2"/>
        <v>82926076</v>
      </c>
      <c r="J19" s="77">
        <f t="shared" si="2"/>
        <v>-10144992</v>
      </c>
      <c r="K19" s="77">
        <f t="shared" si="2"/>
        <v>7256920</v>
      </c>
      <c r="L19" s="77">
        <f t="shared" si="2"/>
        <v>-9485508</v>
      </c>
      <c r="M19" s="77">
        <f t="shared" si="2"/>
        <v>-12373580</v>
      </c>
      <c r="N19" s="77">
        <f t="shared" si="2"/>
        <v>-7622618</v>
      </c>
      <c r="O19" s="77">
        <f t="shared" si="2"/>
        <v>-10419400</v>
      </c>
      <c r="P19" s="77">
        <f t="shared" si="2"/>
        <v>6740344</v>
      </c>
      <c r="Q19" s="77">
        <f t="shared" si="2"/>
        <v>-11301674</v>
      </c>
      <c r="R19" s="77">
        <f t="shared" si="2"/>
        <v>-10925797</v>
      </c>
      <c r="S19" s="77">
        <f t="shared" si="2"/>
        <v>-10407699</v>
      </c>
      <c r="T19" s="77">
        <f t="shared" si="2"/>
        <v>-14769749</v>
      </c>
      <c r="U19" s="77">
        <f t="shared" si="2"/>
        <v>-36103245</v>
      </c>
      <c r="V19" s="77">
        <f t="shared" si="2"/>
        <v>23147577</v>
      </c>
      <c r="W19" s="77">
        <f>IF(E10=E18,0,W10-W18)</f>
        <v>-26059207</v>
      </c>
      <c r="X19" s="77">
        <f t="shared" si="2"/>
        <v>49206784</v>
      </c>
      <c r="Y19" s="78">
        <f>+IF(W19&lt;&gt;0,(X19/W19)*100,0)</f>
        <v>-188.82686645069438</v>
      </c>
      <c r="Z19" s="79">
        <f t="shared" si="2"/>
        <v>-8056818</v>
      </c>
    </row>
    <row r="20" spans="1:26" ht="13.5">
      <c r="A20" s="58" t="s">
        <v>46</v>
      </c>
      <c r="B20" s="19">
        <v>21378484</v>
      </c>
      <c r="C20" s="19">
        <v>0</v>
      </c>
      <c r="D20" s="59">
        <v>26060000</v>
      </c>
      <c r="E20" s="60">
        <v>30882470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26060000</v>
      </c>
      <c r="X20" s="60">
        <v>-26060000</v>
      </c>
      <c r="Y20" s="61">
        <v>-100</v>
      </c>
      <c r="Z20" s="62">
        <v>30882470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22824854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22824854</v>
      </c>
    </row>
    <row r="22" spans="1:26" ht="25.5">
      <c r="A22" s="85" t="s">
        <v>281</v>
      </c>
      <c r="B22" s="86">
        <f>SUM(B19:B21)</f>
        <v>2002785</v>
      </c>
      <c r="C22" s="86">
        <f>SUM(C19:C21)</f>
        <v>0</v>
      </c>
      <c r="D22" s="87">
        <f aca="true" t="shared" si="3" ref="D22:Z22">SUM(D19:D21)</f>
        <v>797</v>
      </c>
      <c r="E22" s="88">
        <f t="shared" si="3"/>
        <v>45650506</v>
      </c>
      <c r="F22" s="88">
        <f t="shared" si="3"/>
        <v>99007009</v>
      </c>
      <c r="G22" s="88">
        <f t="shared" si="3"/>
        <v>-5999824</v>
      </c>
      <c r="H22" s="88">
        <f t="shared" si="3"/>
        <v>-10081109</v>
      </c>
      <c r="I22" s="88">
        <f t="shared" si="3"/>
        <v>82926076</v>
      </c>
      <c r="J22" s="88">
        <f t="shared" si="3"/>
        <v>-10144992</v>
      </c>
      <c r="K22" s="88">
        <f t="shared" si="3"/>
        <v>7256920</v>
      </c>
      <c r="L22" s="88">
        <f t="shared" si="3"/>
        <v>-9485508</v>
      </c>
      <c r="M22" s="88">
        <f t="shared" si="3"/>
        <v>-12373580</v>
      </c>
      <c r="N22" s="88">
        <f t="shared" si="3"/>
        <v>-7622618</v>
      </c>
      <c r="O22" s="88">
        <f t="shared" si="3"/>
        <v>-10419400</v>
      </c>
      <c r="P22" s="88">
        <f t="shared" si="3"/>
        <v>6740344</v>
      </c>
      <c r="Q22" s="88">
        <f t="shared" si="3"/>
        <v>-11301674</v>
      </c>
      <c r="R22" s="88">
        <f t="shared" si="3"/>
        <v>-10925797</v>
      </c>
      <c r="S22" s="88">
        <f t="shared" si="3"/>
        <v>-10407699</v>
      </c>
      <c r="T22" s="88">
        <f t="shared" si="3"/>
        <v>-14769749</v>
      </c>
      <c r="U22" s="88">
        <f t="shared" si="3"/>
        <v>-36103245</v>
      </c>
      <c r="V22" s="88">
        <f t="shared" si="3"/>
        <v>23147577</v>
      </c>
      <c r="W22" s="88">
        <f t="shared" si="3"/>
        <v>793</v>
      </c>
      <c r="X22" s="88">
        <f t="shared" si="3"/>
        <v>23146784</v>
      </c>
      <c r="Y22" s="89">
        <f>+IF(W22&lt;&gt;0,(X22/W22)*100,0)</f>
        <v>2918888.272383354</v>
      </c>
      <c r="Z22" s="90">
        <f t="shared" si="3"/>
        <v>45650506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2002785</v>
      </c>
      <c r="C24" s="75">
        <f>SUM(C22:C23)</f>
        <v>0</v>
      </c>
      <c r="D24" s="76">
        <f aca="true" t="shared" si="4" ref="D24:Z24">SUM(D22:D23)</f>
        <v>797</v>
      </c>
      <c r="E24" s="77">
        <f t="shared" si="4"/>
        <v>45650506</v>
      </c>
      <c r="F24" s="77">
        <f t="shared" si="4"/>
        <v>99007009</v>
      </c>
      <c r="G24" s="77">
        <f t="shared" si="4"/>
        <v>-5999824</v>
      </c>
      <c r="H24" s="77">
        <f t="shared" si="4"/>
        <v>-10081109</v>
      </c>
      <c r="I24" s="77">
        <f t="shared" si="4"/>
        <v>82926076</v>
      </c>
      <c r="J24" s="77">
        <f t="shared" si="4"/>
        <v>-10144992</v>
      </c>
      <c r="K24" s="77">
        <f t="shared" si="4"/>
        <v>7256920</v>
      </c>
      <c r="L24" s="77">
        <f t="shared" si="4"/>
        <v>-9485508</v>
      </c>
      <c r="M24" s="77">
        <f t="shared" si="4"/>
        <v>-12373580</v>
      </c>
      <c r="N24" s="77">
        <f t="shared" si="4"/>
        <v>-7622618</v>
      </c>
      <c r="O24" s="77">
        <f t="shared" si="4"/>
        <v>-10419400</v>
      </c>
      <c r="P24" s="77">
        <f t="shared" si="4"/>
        <v>6740344</v>
      </c>
      <c r="Q24" s="77">
        <f t="shared" si="4"/>
        <v>-11301674</v>
      </c>
      <c r="R24" s="77">
        <f t="shared" si="4"/>
        <v>-10925797</v>
      </c>
      <c r="S24" s="77">
        <f t="shared" si="4"/>
        <v>-10407699</v>
      </c>
      <c r="T24" s="77">
        <f t="shared" si="4"/>
        <v>-14769749</v>
      </c>
      <c r="U24" s="77">
        <f t="shared" si="4"/>
        <v>-36103245</v>
      </c>
      <c r="V24" s="77">
        <f t="shared" si="4"/>
        <v>23147577</v>
      </c>
      <c r="W24" s="77">
        <f t="shared" si="4"/>
        <v>793</v>
      </c>
      <c r="X24" s="77">
        <f t="shared" si="4"/>
        <v>23146784</v>
      </c>
      <c r="Y24" s="78">
        <f>+IF(W24&lt;&gt;0,(X24/W24)*100,0)</f>
        <v>2918888.272383354</v>
      </c>
      <c r="Z24" s="79">
        <f t="shared" si="4"/>
        <v>45650506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27217078</v>
      </c>
      <c r="C27" s="22">
        <v>0</v>
      </c>
      <c r="D27" s="99">
        <v>57934200</v>
      </c>
      <c r="E27" s="100">
        <v>63333854</v>
      </c>
      <c r="F27" s="100">
        <v>1978995</v>
      </c>
      <c r="G27" s="100">
        <v>8122683</v>
      </c>
      <c r="H27" s="100">
        <v>2032664</v>
      </c>
      <c r="I27" s="100">
        <v>12134342</v>
      </c>
      <c r="J27" s="100">
        <v>2219101</v>
      </c>
      <c r="K27" s="100">
        <v>4105055</v>
      </c>
      <c r="L27" s="100">
        <v>2376390</v>
      </c>
      <c r="M27" s="100">
        <v>8700546</v>
      </c>
      <c r="N27" s="100">
        <v>905952</v>
      </c>
      <c r="O27" s="100">
        <v>1902377</v>
      </c>
      <c r="P27" s="100">
        <v>2275619</v>
      </c>
      <c r="Q27" s="100">
        <v>5083948</v>
      </c>
      <c r="R27" s="100">
        <v>625222</v>
      </c>
      <c r="S27" s="100">
        <v>3678820</v>
      </c>
      <c r="T27" s="100">
        <v>13840535</v>
      </c>
      <c r="U27" s="100">
        <v>18144577</v>
      </c>
      <c r="V27" s="100">
        <v>44063413</v>
      </c>
      <c r="W27" s="100">
        <v>63333854</v>
      </c>
      <c r="X27" s="100">
        <v>-19270441</v>
      </c>
      <c r="Y27" s="101">
        <v>-30.43</v>
      </c>
      <c r="Z27" s="102">
        <v>63333854</v>
      </c>
    </row>
    <row r="28" spans="1:26" ht="13.5">
      <c r="A28" s="103" t="s">
        <v>46</v>
      </c>
      <c r="B28" s="19">
        <v>12980620</v>
      </c>
      <c r="C28" s="19">
        <v>0</v>
      </c>
      <c r="D28" s="59">
        <v>26405400</v>
      </c>
      <c r="E28" s="60">
        <v>33245959</v>
      </c>
      <c r="F28" s="60">
        <v>0</v>
      </c>
      <c r="G28" s="60">
        <v>6901988</v>
      </c>
      <c r="H28" s="60">
        <v>1241349</v>
      </c>
      <c r="I28" s="60">
        <v>8143337</v>
      </c>
      <c r="J28" s="60">
        <v>993722</v>
      </c>
      <c r="K28" s="60">
        <v>3076664</v>
      </c>
      <c r="L28" s="60">
        <v>1401037</v>
      </c>
      <c r="M28" s="60">
        <v>5471423</v>
      </c>
      <c r="N28" s="60">
        <v>665729</v>
      </c>
      <c r="O28" s="60">
        <v>1012662</v>
      </c>
      <c r="P28" s="60">
        <v>114939</v>
      </c>
      <c r="Q28" s="60">
        <v>1793330</v>
      </c>
      <c r="R28" s="60">
        <v>7151</v>
      </c>
      <c r="S28" s="60">
        <v>1224158</v>
      </c>
      <c r="T28" s="60">
        <v>7635191</v>
      </c>
      <c r="U28" s="60">
        <v>8866500</v>
      </c>
      <c r="V28" s="60">
        <v>24274590</v>
      </c>
      <c r="W28" s="60">
        <v>33245959</v>
      </c>
      <c r="X28" s="60">
        <v>-8971369</v>
      </c>
      <c r="Y28" s="61">
        <v>-26.98</v>
      </c>
      <c r="Z28" s="62">
        <v>33245959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5863000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8373458</v>
      </c>
      <c r="C31" s="19">
        <v>0</v>
      </c>
      <c r="D31" s="59">
        <v>31528800</v>
      </c>
      <c r="E31" s="60">
        <v>30087895</v>
      </c>
      <c r="F31" s="60">
        <v>1978995</v>
      </c>
      <c r="G31" s="60">
        <v>1220695</v>
      </c>
      <c r="H31" s="60">
        <v>791315</v>
      </c>
      <c r="I31" s="60">
        <v>3991005</v>
      </c>
      <c r="J31" s="60">
        <v>1225379</v>
      </c>
      <c r="K31" s="60">
        <v>1028391</v>
      </c>
      <c r="L31" s="60">
        <v>975353</v>
      </c>
      <c r="M31" s="60">
        <v>3229123</v>
      </c>
      <c r="N31" s="60">
        <v>240223</v>
      </c>
      <c r="O31" s="60">
        <v>889715</v>
      </c>
      <c r="P31" s="60">
        <v>2160680</v>
      </c>
      <c r="Q31" s="60">
        <v>3290618</v>
      </c>
      <c r="R31" s="60">
        <v>618071</v>
      </c>
      <c r="S31" s="60">
        <v>2454662</v>
      </c>
      <c r="T31" s="60">
        <v>6205344</v>
      </c>
      <c r="U31" s="60">
        <v>9278077</v>
      </c>
      <c r="V31" s="60">
        <v>19788823</v>
      </c>
      <c r="W31" s="60">
        <v>30087895</v>
      </c>
      <c r="X31" s="60">
        <v>-10299072</v>
      </c>
      <c r="Y31" s="61">
        <v>-34.23</v>
      </c>
      <c r="Z31" s="62">
        <v>30087895</v>
      </c>
    </row>
    <row r="32" spans="1:26" ht="13.5">
      <c r="A32" s="70" t="s">
        <v>54</v>
      </c>
      <c r="B32" s="22">
        <f>SUM(B28:B31)</f>
        <v>27217078</v>
      </c>
      <c r="C32" s="22">
        <f>SUM(C28:C31)</f>
        <v>0</v>
      </c>
      <c r="D32" s="99">
        <f aca="true" t="shared" si="5" ref="D32:Z32">SUM(D28:D31)</f>
        <v>57934200</v>
      </c>
      <c r="E32" s="100">
        <f t="shared" si="5"/>
        <v>63333854</v>
      </c>
      <c r="F32" s="100">
        <f t="shared" si="5"/>
        <v>1978995</v>
      </c>
      <c r="G32" s="100">
        <f t="shared" si="5"/>
        <v>8122683</v>
      </c>
      <c r="H32" s="100">
        <f t="shared" si="5"/>
        <v>2032664</v>
      </c>
      <c r="I32" s="100">
        <f t="shared" si="5"/>
        <v>12134342</v>
      </c>
      <c r="J32" s="100">
        <f t="shared" si="5"/>
        <v>2219101</v>
      </c>
      <c r="K32" s="100">
        <f t="shared" si="5"/>
        <v>4105055</v>
      </c>
      <c r="L32" s="100">
        <f t="shared" si="5"/>
        <v>2376390</v>
      </c>
      <c r="M32" s="100">
        <f t="shared" si="5"/>
        <v>8700546</v>
      </c>
      <c r="N32" s="100">
        <f t="shared" si="5"/>
        <v>905952</v>
      </c>
      <c r="O32" s="100">
        <f t="shared" si="5"/>
        <v>1902377</v>
      </c>
      <c r="P32" s="100">
        <f t="shared" si="5"/>
        <v>2275619</v>
      </c>
      <c r="Q32" s="100">
        <f t="shared" si="5"/>
        <v>5083948</v>
      </c>
      <c r="R32" s="100">
        <f t="shared" si="5"/>
        <v>625222</v>
      </c>
      <c r="S32" s="100">
        <f t="shared" si="5"/>
        <v>3678820</v>
      </c>
      <c r="T32" s="100">
        <f t="shared" si="5"/>
        <v>13840535</v>
      </c>
      <c r="U32" s="100">
        <f t="shared" si="5"/>
        <v>18144577</v>
      </c>
      <c r="V32" s="100">
        <f t="shared" si="5"/>
        <v>44063413</v>
      </c>
      <c r="W32" s="100">
        <f t="shared" si="5"/>
        <v>63333854</v>
      </c>
      <c r="X32" s="100">
        <f t="shared" si="5"/>
        <v>-19270441</v>
      </c>
      <c r="Y32" s="101">
        <f>+IF(W32&lt;&gt;0,(X32/W32)*100,0)</f>
        <v>-30.426761965251632</v>
      </c>
      <c r="Z32" s="102">
        <f t="shared" si="5"/>
        <v>63333854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145834494</v>
      </c>
      <c r="C35" s="19">
        <v>0</v>
      </c>
      <c r="D35" s="59">
        <v>163700928</v>
      </c>
      <c r="E35" s="60">
        <v>163700929</v>
      </c>
      <c r="F35" s="60">
        <v>146210557</v>
      </c>
      <c r="G35" s="60">
        <v>170952428</v>
      </c>
      <c r="H35" s="60">
        <v>165132959</v>
      </c>
      <c r="I35" s="60">
        <v>165132959</v>
      </c>
      <c r="J35" s="60">
        <v>173067982</v>
      </c>
      <c r="K35" s="60">
        <v>179346949</v>
      </c>
      <c r="L35" s="60">
        <v>173243175</v>
      </c>
      <c r="M35" s="60">
        <v>173243175</v>
      </c>
      <c r="N35" s="60">
        <v>174279447</v>
      </c>
      <c r="O35" s="60">
        <v>174588346</v>
      </c>
      <c r="P35" s="60">
        <v>173704218</v>
      </c>
      <c r="Q35" s="60">
        <v>173704218</v>
      </c>
      <c r="R35" s="60">
        <v>173848615</v>
      </c>
      <c r="S35" s="60">
        <v>172108419</v>
      </c>
      <c r="T35" s="60">
        <v>151104862</v>
      </c>
      <c r="U35" s="60">
        <v>151104862</v>
      </c>
      <c r="V35" s="60">
        <v>151104862</v>
      </c>
      <c r="W35" s="60">
        <v>163700929</v>
      </c>
      <c r="X35" s="60">
        <v>-12596067</v>
      </c>
      <c r="Y35" s="61">
        <v>-7.69</v>
      </c>
      <c r="Z35" s="62">
        <v>163700929</v>
      </c>
    </row>
    <row r="36" spans="1:26" ht="13.5">
      <c r="A36" s="58" t="s">
        <v>57</v>
      </c>
      <c r="B36" s="19">
        <v>518115120</v>
      </c>
      <c r="C36" s="19">
        <v>0</v>
      </c>
      <c r="D36" s="59">
        <v>754668531</v>
      </c>
      <c r="E36" s="60">
        <v>754668532</v>
      </c>
      <c r="F36" s="60">
        <v>520400461</v>
      </c>
      <c r="G36" s="60">
        <v>523383465</v>
      </c>
      <c r="H36" s="60">
        <v>520582796</v>
      </c>
      <c r="I36" s="60">
        <v>520582796</v>
      </c>
      <c r="J36" s="60">
        <v>517968564</v>
      </c>
      <c r="K36" s="60">
        <v>473740286</v>
      </c>
      <c r="L36" s="60">
        <v>524450007</v>
      </c>
      <c r="M36" s="60">
        <v>524450007</v>
      </c>
      <c r="N36" s="60">
        <v>522912990</v>
      </c>
      <c r="O36" s="60">
        <v>522385548</v>
      </c>
      <c r="P36" s="60">
        <v>522231349</v>
      </c>
      <c r="Q36" s="60">
        <v>522231349</v>
      </c>
      <c r="R36" s="60">
        <v>520924442</v>
      </c>
      <c r="S36" s="60">
        <v>522173443</v>
      </c>
      <c r="T36" s="60">
        <v>533584161</v>
      </c>
      <c r="U36" s="60">
        <v>533584161</v>
      </c>
      <c r="V36" s="60">
        <v>533584161</v>
      </c>
      <c r="W36" s="60">
        <v>754668532</v>
      </c>
      <c r="X36" s="60">
        <v>-221084371</v>
      </c>
      <c r="Y36" s="61">
        <v>-29.3</v>
      </c>
      <c r="Z36" s="62">
        <v>754668532</v>
      </c>
    </row>
    <row r="37" spans="1:26" ht="13.5">
      <c r="A37" s="58" t="s">
        <v>58</v>
      </c>
      <c r="B37" s="19">
        <v>50514940</v>
      </c>
      <c r="C37" s="19">
        <v>0</v>
      </c>
      <c r="D37" s="59">
        <v>39657722</v>
      </c>
      <c r="E37" s="60">
        <v>39657722</v>
      </c>
      <c r="F37" s="60">
        <v>64088042</v>
      </c>
      <c r="G37" s="60">
        <v>51848607</v>
      </c>
      <c r="H37" s="60">
        <v>55787934</v>
      </c>
      <c r="I37" s="60">
        <v>55787934</v>
      </c>
      <c r="J37" s="60">
        <v>51711953</v>
      </c>
      <c r="K37" s="60">
        <v>63976178</v>
      </c>
      <c r="L37" s="60">
        <v>43004645</v>
      </c>
      <c r="M37" s="60">
        <v>43004645</v>
      </c>
      <c r="N37" s="60">
        <v>33425991</v>
      </c>
      <c r="O37" s="60">
        <v>39495793</v>
      </c>
      <c r="P37" s="60">
        <v>35427158</v>
      </c>
      <c r="Q37" s="60">
        <v>35427158</v>
      </c>
      <c r="R37" s="60">
        <v>43261226</v>
      </c>
      <c r="S37" s="60">
        <v>36498087</v>
      </c>
      <c r="T37" s="60">
        <v>45002279</v>
      </c>
      <c r="U37" s="60">
        <v>45002279</v>
      </c>
      <c r="V37" s="60">
        <v>45002279</v>
      </c>
      <c r="W37" s="60">
        <v>39657722</v>
      </c>
      <c r="X37" s="60">
        <v>5344557</v>
      </c>
      <c r="Y37" s="61">
        <v>13.48</v>
      </c>
      <c r="Z37" s="62">
        <v>39657722</v>
      </c>
    </row>
    <row r="38" spans="1:26" ht="13.5">
      <c r="A38" s="58" t="s">
        <v>59</v>
      </c>
      <c r="B38" s="19">
        <v>33211112</v>
      </c>
      <c r="C38" s="19">
        <v>0</v>
      </c>
      <c r="D38" s="59">
        <v>46053197</v>
      </c>
      <c r="E38" s="60">
        <v>46053198</v>
      </c>
      <c r="F38" s="60">
        <v>33286726</v>
      </c>
      <c r="G38" s="60">
        <v>33211112</v>
      </c>
      <c r="H38" s="60">
        <v>33211112</v>
      </c>
      <c r="I38" s="60">
        <v>33211112</v>
      </c>
      <c r="J38" s="60">
        <v>33211112</v>
      </c>
      <c r="K38" s="60">
        <v>33211112</v>
      </c>
      <c r="L38" s="60">
        <v>33211112</v>
      </c>
      <c r="M38" s="60">
        <v>33211112</v>
      </c>
      <c r="N38" s="60">
        <v>33211112</v>
      </c>
      <c r="O38" s="60">
        <v>33211112</v>
      </c>
      <c r="P38" s="60">
        <v>33211112</v>
      </c>
      <c r="Q38" s="60">
        <v>33211112</v>
      </c>
      <c r="R38" s="60">
        <v>33211112</v>
      </c>
      <c r="S38" s="60">
        <v>33211112</v>
      </c>
      <c r="T38" s="60">
        <v>31944705</v>
      </c>
      <c r="U38" s="60">
        <v>31944705</v>
      </c>
      <c r="V38" s="60">
        <v>31944705</v>
      </c>
      <c r="W38" s="60">
        <v>46053198</v>
      </c>
      <c r="X38" s="60">
        <v>-14108493</v>
      </c>
      <c r="Y38" s="61">
        <v>-30.64</v>
      </c>
      <c r="Z38" s="62">
        <v>46053198</v>
      </c>
    </row>
    <row r="39" spans="1:26" ht="13.5">
      <c r="A39" s="58" t="s">
        <v>60</v>
      </c>
      <c r="B39" s="19">
        <v>580223562</v>
      </c>
      <c r="C39" s="19">
        <v>0</v>
      </c>
      <c r="D39" s="59">
        <v>832658540</v>
      </c>
      <c r="E39" s="60">
        <v>832658541</v>
      </c>
      <c r="F39" s="60">
        <v>569236250</v>
      </c>
      <c r="G39" s="60">
        <v>609276174</v>
      </c>
      <c r="H39" s="60">
        <v>596716709</v>
      </c>
      <c r="I39" s="60">
        <v>596716709</v>
      </c>
      <c r="J39" s="60">
        <v>606113481</v>
      </c>
      <c r="K39" s="60">
        <v>555899945</v>
      </c>
      <c r="L39" s="60">
        <v>621477425</v>
      </c>
      <c r="M39" s="60">
        <v>621477425</v>
      </c>
      <c r="N39" s="60">
        <v>630555334</v>
      </c>
      <c r="O39" s="60">
        <v>624266989</v>
      </c>
      <c r="P39" s="60">
        <v>627297298</v>
      </c>
      <c r="Q39" s="60">
        <v>627297298</v>
      </c>
      <c r="R39" s="60">
        <v>618300719</v>
      </c>
      <c r="S39" s="60">
        <v>624572663</v>
      </c>
      <c r="T39" s="60">
        <v>607742039</v>
      </c>
      <c r="U39" s="60">
        <v>607742039</v>
      </c>
      <c r="V39" s="60">
        <v>607742039</v>
      </c>
      <c r="W39" s="60">
        <v>832658541</v>
      </c>
      <c r="X39" s="60">
        <v>-224916502</v>
      </c>
      <c r="Y39" s="61">
        <v>-27.01</v>
      </c>
      <c r="Z39" s="62">
        <v>832658541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53991270</v>
      </c>
      <c r="C42" s="19">
        <v>0</v>
      </c>
      <c r="D42" s="59">
        <v>47507742</v>
      </c>
      <c r="E42" s="60">
        <v>33113856</v>
      </c>
      <c r="F42" s="60">
        <v>16535642</v>
      </c>
      <c r="G42" s="60">
        <v>1230089</v>
      </c>
      <c r="H42" s="60">
        <v>4950905</v>
      </c>
      <c r="I42" s="60">
        <v>22716636</v>
      </c>
      <c r="J42" s="60">
        <v>2602408</v>
      </c>
      <c r="K42" s="60">
        <v>-1449062</v>
      </c>
      <c r="L42" s="60">
        <v>2467207</v>
      </c>
      <c r="M42" s="60">
        <v>3620553</v>
      </c>
      <c r="N42" s="60">
        <v>-2811267</v>
      </c>
      <c r="O42" s="60">
        <v>-2950867</v>
      </c>
      <c r="P42" s="60">
        <v>21481964</v>
      </c>
      <c r="Q42" s="60">
        <v>15719830</v>
      </c>
      <c r="R42" s="60">
        <v>-4593777</v>
      </c>
      <c r="S42" s="60">
        <v>-9488313</v>
      </c>
      <c r="T42" s="60">
        <v>-4732226</v>
      </c>
      <c r="U42" s="60">
        <v>-18814316</v>
      </c>
      <c r="V42" s="60">
        <v>23242703</v>
      </c>
      <c r="W42" s="60">
        <v>33113856</v>
      </c>
      <c r="X42" s="60">
        <v>-9871153</v>
      </c>
      <c r="Y42" s="61">
        <v>-29.81</v>
      </c>
      <c r="Z42" s="62">
        <v>33113856</v>
      </c>
    </row>
    <row r="43" spans="1:26" ht="13.5">
      <c r="A43" s="58" t="s">
        <v>63</v>
      </c>
      <c r="B43" s="19">
        <v>-27244864</v>
      </c>
      <c r="C43" s="19">
        <v>0</v>
      </c>
      <c r="D43" s="59">
        <v>-57934200</v>
      </c>
      <c r="E43" s="60">
        <v>-28346612</v>
      </c>
      <c r="F43" s="60">
        <v>-13212763</v>
      </c>
      <c r="G43" s="60">
        <v>-4081849</v>
      </c>
      <c r="H43" s="60">
        <v>-2407566</v>
      </c>
      <c r="I43" s="60">
        <v>-19702178</v>
      </c>
      <c r="J43" s="60">
        <v>-2162988</v>
      </c>
      <c r="K43" s="60">
        <v>-4105056</v>
      </c>
      <c r="L43" s="60">
        <v>-2376390</v>
      </c>
      <c r="M43" s="60">
        <v>-8644434</v>
      </c>
      <c r="N43" s="60">
        <v>-905952</v>
      </c>
      <c r="O43" s="60">
        <v>-3509121</v>
      </c>
      <c r="P43" s="60">
        <v>-2393018</v>
      </c>
      <c r="Q43" s="60">
        <v>-6808091</v>
      </c>
      <c r="R43" s="60">
        <v>-878310</v>
      </c>
      <c r="S43" s="60">
        <v>-2098066</v>
      </c>
      <c r="T43" s="60">
        <v>-13840536</v>
      </c>
      <c r="U43" s="60">
        <v>-16816912</v>
      </c>
      <c r="V43" s="60">
        <v>-51971615</v>
      </c>
      <c r="W43" s="60">
        <v>-28346612</v>
      </c>
      <c r="X43" s="60">
        <v>-23625003</v>
      </c>
      <c r="Y43" s="61">
        <v>83.34</v>
      </c>
      <c r="Z43" s="62">
        <v>-28346612</v>
      </c>
    </row>
    <row r="44" spans="1:26" ht="13.5">
      <c r="A44" s="58" t="s">
        <v>64</v>
      </c>
      <c r="B44" s="19">
        <v>0</v>
      </c>
      <c r="C44" s="19">
        <v>0</v>
      </c>
      <c r="D44" s="59">
        <v>-1157724</v>
      </c>
      <c r="E44" s="60">
        <v>-1158000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3000000</v>
      </c>
      <c r="O44" s="60">
        <v>9000000</v>
      </c>
      <c r="P44" s="60">
        <v>0</v>
      </c>
      <c r="Q44" s="60">
        <v>12000000</v>
      </c>
      <c r="R44" s="60">
        <v>0</v>
      </c>
      <c r="S44" s="60">
        <v>0</v>
      </c>
      <c r="T44" s="60">
        <v>18758654</v>
      </c>
      <c r="U44" s="60">
        <v>18758654</v>
      </c>
      <c r="V44" s="60">
        <v>30758654</v>
      </c>
      <c r="W44" s="60">
        <v>-1158000</v>
      </c>
      <c r="X44" s="60">
        <v>31916654</v>
      </c>
      <c r="Y44" s="61">
        <v>-2756.19</v>
      </c>
      <c r="Z44" s="62">
        <v>-1158000</v>
      </c>
    </row>
    <row r="45" spans="1:26" ht="13.5">
      <c r="A45" s="70" t="s">
        <v>65</v>
      </c>
      <c r="B45" s="22">
        <v>91818432</v>
      </c>
      <c r="C45" s="22">
        <v>0</v>
      </c>
      <c r="D45" s="99">
        <v>60290287</v>
      </c>
      <c r="E45" s="100">
        <v>7912103</v>
      </c>
      <c r="F45" s="100">
        <v>7625738</v>
      </c>
      <c r="G45" s="100">
        <v>4773978</v>
      </c>
      <c r="H45" s="100">
        <v>7317317</v>
      </c>
      <c r="I45" s="100">
        <v>7317317</v>
      </c>
      <c r="J45" s="100">
        <v>7756737</v>
      </c>
      <c r="K45" s="100">
        <v>2202619</v>
      </c>
      <c r="L45" s="100">
        <v>2293436</v>
      </c>
      <c r="M45" s="100">
        <v>2293436</v>
      </c>
      <c r="N45" s="100">
        <v>1576217</v>
      </c>
      <c r="O45" s="100">
        <v>4116229</v>
      </c>
      <c r="P45" s="100">
        <v>23205175</v>
      </c>
      <c r="Q45" s="100">
        <v>1576217</v>
      </c>
      <c r="R45" s="100">
        <v>17733088</v>
      </c>
      <c r="S45" s="100">
        <v>6146709</v>
      </c>
      <c r="T45" s="100">
        <v>6332601</v>
      </c>
      <c r="U45" s="100">
        <v>6332601</v>
      </c>
      <c r="V45" s="100">
        <v>6332601</v>
      </c>
      <c r="W45" s="100">
        <v>7912103</v>
      </c>
      <c r="X45" s="100">
        <v>-1579502</v>
      </c>
      <c r="Y45" s="101">
        <v>-19.96</v>
      </c>
      <c r="Z45" s="102">
        <v>7912103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-3551438</v>
      </c>
      <c r="C49" s="52">
        <v>0</v>
      </c>
      <c r="D49" s="129">
        <v>1660685</v>
      </c>
      <c r="E49" s="54">
        <v>923184</v>
      </c>
      <c r="F49" s="54">
        <v>0</v>
      </c>
      <c r="G49" s="54">
        <v>0</v>
      </c>
      <c r="H49" s="54">
        <v>0</v>
      </c>
      <c r="I49" s="54">
        <v>751073</v>
      </c>
      <c r="J49" s="54">
        <v>0</v>
      </c>
      <c r="K49" s="54">
        <v>0</v>
      </c>
      <c r="L49" s="54">
        <v>0</v>
      </c>
      <c r="M49" s="54">
        <v>552975</v>
      </c>
      <c r="N49" s="54">
        <v>0</v>
      </c>
      <c r="O49" s="54">
        <v>0</v>
      </c>
      <c r="P49" s="54">
        <v>0</v>
      </c>
      <c r="Q49" s="54">
        <v>34881296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35217775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36158777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36158777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106.3463197011401</v>
      </c>
      <c r="C58" s="5">
        <f>IF(C67=0,0,+(C76/C67)*100)</f>
        <v>0</v>
      </c>
      <c r="D58" s="6">
        <f aca="true" t="shared" si="6" ref="D58:Z58">IF(D67=0,0,+(D76/D67)*100)</f>
        <v>95.00000504462828</v>
      </c>
      <c r="E58" s="7">
        <f t="shared" si="6"/>
        <v>96.2287491343292</v>
      </c>
      <c r="F58" s="7">
        <f t="shared" si="6"/>
        <v>2.260485307119262</v>
      </c>
      <c r="G58" s="7">
        <f t="shared" si="6"/>
        <v>-11757.697381498816</v>
      </c>
      <c r="H58" s="7">
        <f t="shared" si="6"/>
        <v>-3866.020977792915</v>
      </c>
      <c r="I58" s="7">
        <f t="shared" si="6"/>
        <v>29.460064146996523</v>
      </c>
      <c r="J58" s="7">
        <f t="shared" si="6"/>
        <v>-1986.8141964089557</v>
      </c>
      <c r="K58" s="7">
        <f t="shared" si="6"/>
        <v>-3903.4409249206183</v>
      </c>
      <c r="L58" s="7">
        <f t="shared" si="6"/>
        <v>11318.501193625396</v>
      </c>
      <c r="M58" s="7">
        <f t="shared" si="6"/>
        <v>-3659.2541773960115</v>
      </c>
      <c r="N58" s="7">
        <f t="shared" si="6"/>
        <v>-6060.607254041483</v>
      </c>
      <c r="O58" s="7">
        <f t="shared" si="6"/>
        <v>-5768.000132573247</v>
      </c>
      <c r="P58" s="7">
        <f t="shared" si="6"/>
        <v>424559.41883767536</v>
      </c>
      <c r="Q58" s="7">
        <f t="shared" si="6"/>
        <v>-8883.858162979557</v>
      </c>
      <c r="R58" s="7">
        <f t="shared" si="6"/>
        <v>12115.455299597985</v>
      </c>
      <c r="S58" s="7">
        <f t="shared" si="6"/>
        <v>25088.841394825646</v>
      </c>
      <c r="T58" s="7">
        <f t="shared" si="6"/>
        <v>654.2693565131161</v>
      </c>
      <c r="U58" s="7">
        <f t="shared" si="6"/>
        <v>1647.0012332135866</v>
      </c>
      <c r="V58" s="7">
        <f t="shared" si="6"/>
        <v>80.55141977135011</v>
      </c>
      <c r="W58" s="7">
        <f t="shared" si="6"/>
        <v>96.2341723506688</v>
      </c>
      <c r="X58" s="7">
        <f t="shared" si="6"/>
        <v>0</v>
      </c>
      <c r="Y58" s="7">
        <f t="shared" si="6"/>
        <v>0</v>
      </c>
      <c r="Z58" s="8">
        <f t="shared" si="6"/>
        <v>96.2287491343292</v>
      </c>
    </row>
    <row r="59" spans="1:26" ht="13.5">
      <c r="A59" s="37" t="s">
        <v>31</v>
      </c>
      <c r="B59" s="9">
        <f aca="true" t="shared" si="7" ref="B59:Z66">IF(B68=0,0,+(B77/B68)*100)</f>
        <v>104.65098208197143</v>
      </c>
      <c r="C59" s="9">
        <f t="shared" si="7"/>
        <v>0</v>
      </c>
      <c r="D59" s="2">
        <f t="shared" si="7"/>
        <v>95.00000564726669</v>
      </c>
      <c r="E59" s="10">
        <f t="shared" si="7"/>
        <v>96.37553086202064</v>
      </c>
      <c r="F59" s="10">
        <f t="shared" si="7"/>
        <v>2.163596469721886</v>
      </c>
      <c r="G59" s="10">
        <f t="shared" si="7"/>
        <v>-5551.492602304946</v>
      </c>
      <c r="H59" s="10">
        <f t="shared" si="7"/>
        <v>-3657.2900866932314</v>
      </c>
      <c r="I59" s="10">
        <f t="shared" si="7"/>
        <v>28.832314944737693</v>
      </c>
      <c r="J59" s="10">
        <f t="shared" si="7"/>
        <v>-1707.786090149947</v>
      </c>
      <c r="K59" s="10">
        <f t="shared" si="7"/>
        <v>-3096.2944156771714</v>
      </c>
      <c r="L59" s="10">
        <f t="shared" si="7"/>
        <v>-42045.45700013501</v>
      </c>
      <c r="M59" s="10">
        <f t="shared" si="7"/>
        <v>-2814.3990785365704</v>
      </c>
      <c r="N59" s="10">
        <f t="shared" si="7"/>
        <v>-2776.5461294668385</v>
      </c>
      <c r="O59" s="10">
        <f t="shared" si="7"/>
        <v>-3964.3815531497744</v>
      </c>
      <c r="P59" s="10">
        <f t="shared" si="7"/>
        <v>-10717.638742584686</v>
      </c>
      <c r="Q59" s="10">
        <f t="shared" si="7"/>
        <v>-4436.236996269893</v>
      </c>
      <c r="R59" s="10">
        <f t="shared" si="7"/>
        <v>-910104.6070460705</v>
      </c>
      <c r="S59" s="10">
        <f t="shared" si="7"/>
        <v>-12537.54969127971</v>
      </c>
      <c r="T59" s="10">
        <f t="shared" si="7"/>
        <v>652.1468017884376</v>
      </c>
      <c r="U59" s="10">
        <f t="shared" si="7"/>
        <v>1825.2220496275938</v>
      </c>
      <c r="V59" s="10">
        <f t="shared" si="7"/>
        <v>79.93988927422305</v>
      </c>
      <c r="W59" s="10">
        <f t="shared" si="7"/>
        <v>96.38161120385178</v>
      </c>
      <c r="X59" s="10">
        <f t="shared" si="7"/>
        <v>0</v>
      </c>
      <c r="Y59" s="10">
        <f t="shared" si="7"/>
        <v>0</v>
      </c>
      <c r="Z59" s="11">
        <f t="shared" si="7"/>
        <v>96.37553086202064</v>
      </c>
    </row>
    <row r="60" spans="1:26" ht="13.5">
      <c r="A60" s="38" t="s">
        <v>32</v>
      </c>
      <c r="B60" s="12">
        <f t="shared" si="7"/>
        <v>122.0426621324008</v>
      </c>
      <c r="C60" s="12">
        <f t="shared" si="7"/>
        <v>0</v>
      </c>
      <c r="D60" s="3">
        <f t="shared" si="7"/>
        <v>95</v>
      </c>
      <c r="E60" s="13">
        <f t="shared" si="7"/>
        <v>94.99997575757575</v>
      </c>
      <c r="F60" s="13">
        <f t="shared" si="7"/>
        <v>3.1308871582609283</v>
      </c>
      <c r="G60" s="13">
        <f t="shared" si="7"/>
        <v>1602.4621922259719</v>
      </c>
      <c r="H60" s="13">
        <f t="shared" si="7"/>
        <v>-6704.8211025212695</v>
      </c>
      <c r="I60" s="13">
        <f t="shared" si="7"/>
        <v>35.046971414372926</v>
      </c>
      <c r="J60" s="13">
        <f t="shared" si="7"/>
        <v>9000.434338272866</v>
      </c>
      <c r="K60" s="13">
        <f t="shared" si="7"/>
        <v>2383.6578581363005</v>
      </c>
      <c r="L60" s="13">
        <f t="shared" si="7"/>
        <v>1026.434058065356</v>
      </c>
      <c r="M60" s="13">
        <f t="shared" si="7"/>
        <v>2378.920004043847</v>
      </c>
      <c r="N60" s="13">
        <f t="shared" si="7"/>
        <v>735.894092869321</v>
      </c>
      <c r="O60" s="13">
        <f t="shared" si="7"/>
        <v>2128.6370082854373</v>
      </c>
      <c r="P60" s="13">
        <f t="shared" si="7"/>
        <v>1000.2751402675875</v>
      </c>
      <c r="Q60" s="13">
        <f t="shared" si="7"/>
        <v>1150.2264313539276</v>
      </c>
      <c r="R60" s="13">
        <f t="shared" si="7"/>
        <v>1384.1884519567343</v>
      </c>
      <c r="S60" s="13">
        <f t="shared" si="7"/>
        <v>1030.172250615181</v>
      </c>
      <c r="T60" s="13">
        <f t="shared" si="7"/>
        <v>671.9940308022196</v>
      </c>
      <c r="U60" s="13">
        <f t="shared" si="7"/>
        <v>932.1741593023171</v>
      </c>
      <c r="V60" s="13">
        <f t="shared" si="7"/>
        <v>85.76451510535513</v>
      </c>
      <c r="W60" s="13">
        <f t="shared" si="7"/>
        <v>94.99997575757575</v>
      </c>
      <c r="X60" s="13">
        <f t="shared" si="7"/>
        <v>0</v>
      </c>
      <c r="Y60" s="13">
        <f t="shared" si="7"/>
        <v>0</v>
      </c>
      <c r="Z60" s="14">
        <f t="shared" si="7"/>
        <v>94.99997575757575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122.0426621324008</v>
      </c>
      <c r="C64" s="12">
        <f t="shared" si="7"/>
        <v>0</v>
      </c>
      <c r="D64" s="3">
        <f t="shared" si="7"/>
        <v>95</v>
      </c>
      <c r="E64" s="13">
        <f t="shared" si="7"/>
        <v>94.99997575757575</v>
      </c>
      <c r="F64" s="13">
        <f t="shared" si="7"/>
        <v>3.1308871582609283</v>
      </c>
      <c r="G64" s="13">
        <f t="shared" si="7"/>
        <v>1602.4621922259719</v>
      </c>
      <c r="H64" s="13">
        <f t="shared" si="7"/>
        <v>-6704.8211025212695</v>
      </c>
      <c r="I64" s="13">
        <f t="shared" si="7"/>
        <v>35.046971414372926</v>
      </c>
      <c r="J64" s="13">
        <f t="shared" si="7"/>
        <v>9000.434338272866</v>
      </c>
      <c r="K64" s="13">
        <f t="shared" si="7"/>
        <v>2383.6578581363005</v>
      </c>
      <c r="L64" s="13">
        <f t="shared" si="7"/>
        <v>1026.434058065356</v>
      </c>
      <c r="M64" s="13">
        <f t="shared" si="7"/>
        <v>2378.920004043847</v>
      </c>
      <c r="N64" s="13">
        <f t="shared" si="7"/>
        <v>735.894092869321</v>
      </c>
      <c r="O64" s="13">
        <f t="shared" si="7"/>
        <v>2128.6370082854373</v>
      </c>
      <c r="P64" s="13">
        <f t="shared" si="7"/>
        <v>1000.2751402675875</v>
      </c>
      <c r="Q64" s="13">
        <f t="shared" si="7"/>
        <v>1150.2264313539276</v>
      </c>
      <c r="R64" s="13">
        <f t="shared" si="7"/>
        <v>1384.1884519567343</v>
      </c>
      <c r="S64" s="13">
        <f t="shared" si="7"/>
        <v>1030.172250615181</v>
      </c>
      <c r="T64" s="13">
        <f t="shared" si="7"/>
        <v>0</v>
      </c>
      <c r="U64" s="13">
        <f t="shared" si="7"/>
        <v>1868.8129622081174</v>
      </c>
      <c r="V64" s="13">
        <f t="shared" si="7"/>
        <v>86.49828041745972</v>
      </c>
      <c r="W64" s="13">
        <f t="shared" si="7"/>
        <v>94.99997575757575</v>
      </c>
      <c r="X64" s="13">
        <f t="shared" si="7"/>
        <v>0</v>
      </c>
      <c r="Y64" s="13">
        <f t="shared" si="7"/>
        <v>0</v>
      </c>
      <c r="Z64" s="14">
        <f t="shared" si="7"/>
        <v>94.99997575757575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73834194</v>
      </c>
      <c r="C67" s="24"/>
      <c r="D67" s="25">
        <v>77309958</v>
      </c>
      <c r="E67" s="26">
        <v>77314321</v>
      </c>
      <c r="F67" s="26">
        <v>77805947</v>
      </c>
      <c r="G67" s="26">
        <v>-55337</v>
      </c>
      <c r="H67" s="26">
        <v>-375826</v>
      </c>
      <c r="I67" s="26">
        <v>77374784</v>
      </c>
      <c r="J67" s="26">
        <v>-300414</v>
      </c>
      <c r="K67" s="26">
        <v>-156208</v>
      </c>
      <c r="L67" s="26">
        <v>30998</v>
      </c>
      <c r="M67" s="26">
        <v>-425624</v>
      </c>
      <c r="N67" s="26">
        <v>-53322</v>
      </c>
      <c r="O67" s="26">
        <v>-90516</v>
      </c>
      <c r="P67" s="26">
        <v>998</v>
      </c>
      <c r="Q67" s="26">
        <v>-142840</v>
      </c>
      <c r="R67" s="26">
        <v>31342</v>
      </c>
      <c r="S67" s="26">
        <v>13335</v>
      </c>
      <c r="T67" s="26">
        <v>645390</v>
      </c>
      <c r="U67" s="26">
        <v>690067</v>
      </c>
      <c r="V67" s="26">
        <v>77496387</v>
      </c>
      <c r="W67" s="26">
        <v>77309964</v>
      </c>
      <c r="X67" s="26"/>
      <c r="Y67" s="25"/>
      <c r="Z67" s="27">
        <v>77314321</v>
      </c>
    </row>
    <row r="68" spans="1:26" ht="13.5" hidden="1">
      <c r="A68" s="37" t="s">
        <v>31</v>
      </c>
      <c r="B68" s="19">
        <v>66636851</v>
      </c>
      <c r="C68" s="19"/>
      <c r="D68" s="20">
        <v>69059958</v>
      </c>
      <c r="E68" s="21">
        <v>69064321</v>
      </c>
      <c r="F68" s="21">
        <v>70012501</v>
      </c>
      <c r="G68" s="21">
        <v>-103343</v>
      </c>
      <c r="H68" s="21">
        <v>-350085</v>
      </c>
      <c r="I68" s="21">
        <v>69559073</v>
      </c>
      <c r="J68" s="21">
        <v>-308242</v>
      </c>
      <c r="K68" s="21">
        <v>-179216</v>
      </c>
      <c r="L68" s="21">
        <v>-7407</v>
      </c>
      <c r="M68" s="21">
        <v>-494865</v>
      </c>
      <c r="N68" s="21">
        <v>-103177</v>
      </c>
      <c r="O68" s="21">
        <v>-117310</v>
      </c>
      <c r="P68" s="21">
        <v>-36074</v>
      </c>
      <c r="Q68" s="21">
        <v>-256561</v>
      </c>
      <c r="R68" s="21">
        <v>-369</v>
      </c>
      <c r="S68" s="21">
        <v>-23646</v>
      </c>
      <c r="T68" s="21">
        <v>576369</v>
      </c>
      <c r="U68" s="21">
        <v>552354</v>
      </c>
      <c r="V68" s="21">
        <v>69360001</v>
      </c>
      <c r="W68" s="21">
        <v>69059964</v>
      </c>
      <c r="X68" s="21"/>
      <c r="Y68" s="20"/>
      <c r="Z68" s="23">
        <v>69064321</v>
      </c>
    </row>
    <row r="69" spans="1:26" ht="13.5" hidden="1">
      <c r="A69" s="38" t="s">
        <v>32</v>
      </c>
      <c r="B69" s="19">
        <v>7197343</v>
      </c>
      <c r="C69" s="19"/>
      <c r="D69" s="20">
        <v>8250000</v>
      </c>
      <c r="E69" s="21">
        <v>8250000</v>
      </c>
      <c r="F69" s="21">
        <v>7793446</v>
      </c>
      <c r="G69" s="21">
        <v>48006</v>
      </c>
      <c r="H69" s="21">
        <v>-25741</v>
      </c>
      <c r="I69" s="21">
        <v>7815711</v>
      </c>
      <c r="J69" s="21">
        <v>7828</v>
      </c>
      <c r="K69" s="21">
        <v>23008</v>
      </c>
      <c r="L69" s="21">
        <v>38405</v>
      </c>
      <c r="M69" s="21">
        <v>69241</v>
      </c>
      <c r="N69" s="21">
        <v>49855</v>
      </c>
      <c r="O69" s="21">
        <v>26794</v>
      </c>
      <c r="P69" s="21">
        <v>37072</v>
      </c>
      <c r="Q69" s="21">
        <v>113721</v>
      </c>
      <c r="R69" s="21">
        <v>31711</v>
      </c>
      <c r="S69" s="21">
        <v>36981</v>
      </c>
      <c r="T69" s="21">
        <v>69021</v>
      </c>
      <c r="U69" s="21">
        <v>137713</v>
      </c>
      <c r="V69" s="21">
        <v>8136386</v>
      </c>
      <c r="W69" s="21">
        <v>8250000</v>
      </c>
      <c r="X69" s="21"/>
      <c r="Y69" s="20"/>
      <c r="Z69" s="23">
        <v>8250000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7197343</v>
      </c>
      <c r="C73" s="19"/>
      <c r="D73" s="20">
        <v>8250000</v>
      </c>
      <c r="E73" s="21">
        <v>8250000</v>
      </c>
      <c r="F73" s="21">
        <v>7793446</v>
      </c>
      <c r="G73" s="21">
        <v>48006</v>
      </c>
      <c r="H73" s="21">
        <v>-25741</v>
      </c>
      <c r="I73" s="21">
        <v>7815711</v>
      </c>
      <c r="J73" s="21">
        <v>7828</v>
      </c>
      <c r="K73" s="21">
        <v>23008</v>
      </c>
      <c r="L73" s="21">
        <v>38405</v>
      </c>
      <c r="M73" s="21">
        <v>69241</v>
      </c>
      <c r="N73" s="21">
        <v>49855</v>
      </c>
      <c r="O73" s="21">
        <v>26794</v>
      </c>
      <c r="P73" s="21">
        <v>37072</v>
      </c>
      <c r="Q73" s="21">
        <v>113721</v>
      </c>
      <c r="R73" s="21">
        <v>31711</v>
      </c>
      <c r="S73" s="21">
        <v>36981</v>
      </c>
      <c r="T73" s="21"/>
      <c r="U73" s="21">
        <v>68692</v>
      </c>
      <c r="V73" s="21">
        <v>8067365</v>
      </c>
      <c r="W73" s="21">
        <v>8250000</v>
      </c>
      <c r="X73" s="21"/>
      <c r="Y73" s="20"/>
      <c r="Z73" s="23">
        <v>8250000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>
        <v>69021</v>
      </c>
      <c r="U74" s="21">
        <v>69021</v>
      </c>
      <c r="V74" s="21">
        <v>69021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78519948</v>
      </c>
      <c r="C76" s="32"/>
      <c r="D76" s="33">
        <v>73444464</v>
      </c>
      <c r="E76" s="34">
        <v>74398604</v>
      </c>
      <c r="F76" s="34">
        <v>1758792</v>
      </c>
      <c r="G76" s="34">
        <v>6506357</v>
      </c>
      <c r="H76" s="34">
        <v>14529512</v>
      </c>
      <c r="I76" s="34">
        <v>22794661</v>
      </c>
      <c r="J76" s="34">
        <v>5968668</v>
      </c>
      <c r="K76" s="34">
        <v>6097487</v>
      </c>
      <c r="L76" s="34">
        <v>3508509</v>
      </c>
      <c r="M76" s="34">
        <v>15574664</v>
      </c>
      <c r="N76" s="34">
        <v>3231637</v>
      </c>
      <c r="O76" s="34">
        <v>5220963</v>
      </c>
      <c r="P76" s="34">
        <v>4237103</v>
      </c>
      <c r="Q76" s="34">
        <v>12689703</v>
      </c>
      <c r="R76" s="34">
        <v>3797226</v>
      </c>
      <c r="S76" s="34">
        <v>3345597</v>
      </c>
      <c r="T76" s="34">
        <v>4222589</v>
      </c>
      <c r="U76" s="34">
        <v>11365412</v>
      </c>
      <c r="V76" s="34">
        <v>62424440</v>
      </c>
      <c r="W76" s="34">
        <v>74398604</v>
      </c>
      <c r="X76" s="34"/>
      <c r="Y76" s="33"/>
      <c r="Z76" s="35">
        <v>74398604</v>
      </c>
    </row>
    <row r="77" spans="1:26" ht="13.5" hidden="1">
      <c r="A77" s="37" t="s">
        <v>31</v>
      </c>
      <c r="B77" s="19">
        <v>69736119</v>
      </c>
      <c r="C77" s="19"/>
      <c r="D77" s="20">
        <v>65606964</v>
      </c>
      <c r="E77" s="21">
        <v>66561106</v>
      </c>
      <c r="F77" s="21">
        <v>1514788</v>
      </c>
      <c r="G77" s="21">
        <v>5737079</v>
      </c>
      <c r="H77" s="21">
        <v>12803624</v>
      </c>
      <c r="I77" s="21">
        <v>20055491</v>
      </c>
      <c r="J77" s="21">
        <v>5264114</v>
      </c>
      <c r="K77" s="21">
        <v>5549055</v>
      </c>
      <c r="L77" s="21">
        <v>3114307</v>
      </c>
      <c r="M77" s="21">
        <v>13927476</v>
      </c>
      <c r="N77" s="21">
        <v>2864757</v>
      </c>
      <c r="O77" s="21">
        <v>4650616</v>
      </c>
      <c r="P77" s="21">
        <v>3866281</v>
      </c>
      <c r="Q77" s="21">
        <v>11381654</v>
      </c>
      <c r="R77" s="21">
        <v>3358286</v>
      </c>
      <c r="S77" s="21">
        <v>2964629</v>
      </c>
      <c r="T77" s="21">
        <v>3758772</v>
      </c>
      <c r="U77" s="21">
        <v>10081687</v>
      </c>
      <c r="V77" s="21">
        <v>55446308</v>
      </c>
      <c r="W77" s="21">
        <v>66561106</v>
      </c>
      <c r="X77" s="21"/>
      <c r="Y77" s="20"/>
      <c r="Z77" s="23">
        <v>66561106</v>
      </c>
    </row>
    <row r="78" spans="1:26" ht="13.5" hidden="1">
      <c r="A78" s="38" t="s">
        <v>32</v>
      </c>
      <c r="B78" s="19">
        <v>8783829</v>
      </c>
      <c r="C78" s="19"/>
      <c r="D78" s="20">
        <v>7837500</v>
      </c>
      <c r="E78" s="21">
        <v>7837498</v>
      </c>
      <c r="F78" s="21">
        <v>244004</v>
      </c>
      <c r="G78" s="21">
        <v>769278</v>
      </c>
      <c r="H78" s="21">
        <v>1725888</v>
      </c>
      <c r="I78" s="21">
        <v>2739170</v>
      </c>
      <c r="J78" s="21">
        <v>704554</v>
      </c>
      <c r="K78" s="21">
        <v>548432</v>
      </c>
      <c r="L78" s="21">
        <v>394202</v>
      </c>
      <c r="M78" s="21">
        <v>1647188</v>
      </c>
      <c r="N78" s="21">
        <v>366880</v>
      </c>
      <c r="O78" s="21">
        <v>570347</v>
      </c>
      <c r="P78" s="21">
        <v>370822</v>
      </c>
      <c r="Q78" s="21">
        <v>1308049</v>
      </c>
      <c r="R78" s="21">
        <v>438940</v>
      </c>
      <c r="S78" s="21">
        <v>380968</v>
      </c>
      <c r="T78" s="21">
        <v>463817</v>
      </c>
      <c r="U78" s="21">
        <v>1283725</v>
      </c>
      <c r="V78" s="21">
        <v>6978132</v>
      </c>
      <c r="W78" s="21">
        <v>7837498</v>
      </c>
      <c r="X78" s="21"/>
      <c r="Y78" s="20"/>
      <c r="Z78" s="23">
        <v>7837498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8783829</v>
      </c>
      <c r="C82" s="19"/>
      <c r="D82" s="20">
        <v>7837500</v>
      </c>
      <c r="E82" s="21">
        <v>7837498</v>
      </c>
      <c r="F82" s="21">
        <v>244004</v>
      </c>
      <c r="G82" s="21">
        <v>769278</v>
      </c>
      <c r="H82" s="21">
        <v>1725888</v>
      </c>
      <c r="I82" s="21">
        <v>2739170</v>
      </c>
      <c r="J82" s="21">
        <v>704554</v>
      </c>
      <c r="K82" s="21">
        <v>548432</v>
      </c>
      <c r="L82" s="21">
        <v>394202</v>
      </c>
      <c r="M82" s="21">
        <v>1647188</v>
      </c>
      <c r="N82" s="21">
        <v>366880</v>
      </c>
      <c r="O82" s="21">
        <v>570347</v>
      </c>
      <c r="P82" s="21">
        <v>370822</v>
      </c>
      <c r="Q82" s="21">
        <v>1308049</v>
      </c>
      <c r="R82" s="21">
        <v>438940</v>
      </c>
      <c r="S82" s="21">
        <v>380968</v>
      </c>
      <c r="T82" s="21">
        <v>463817</v>
      </c>
      <c r="U82" s="21">
        <v>1283725</v>
      </c>
      <c r="V82" s="21">
        <v>6978132</v>
      </c>
      <c r="W82" s="21">
        <v>7837498</v>
      </c>
      <c r="X82" s="21"/>
      <c r="Y82" s="20"/>
      <c r="Z82" s="23">
        <v>7837498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4250000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>
        <v>4000000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>
        <v>160000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5825500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>
        <v>5789500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36000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10075500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126838846</v>
      </c>
      <c r="D5" s="153">
        <f>SUM(D6:D8)</f>
        <v>0</v>
      </c>
      <c r="E5" s="154">
        <f t="shared" si="0"/>
        <v>145295958</v>
      </c>
      <c r="F5" s="100">
        <f t="shared" si="0"/>
        <v>148197936</v>
      </c>
      <c r="G5" s="100">
        <f t="shared" si="0"/>
        <v>96310247</v>
      </c>
      <c r="H5" s="100">
        <f t="shared" si="0"/>
        <v>1326492</v>
      </c>
      <c r="I5" s="100">
        <f t="shared" si="0"/>
        <v>263007</v>
      </c>
      <c r="J5" s="100">
        <f t="shared" si="0"/>
        <v>97899746</v>
      </c>
      <c r="K5" s="100">
        <f t="shared" si="0"/>
        <v>373534</v>
      </c>
      <c r="L5" s="100">
        <f t="shared" si="0"/>
        <v>20734403</v>
      </c>
      <c r="M5" s="100">
        <f t="shared" si="0"/>
        <v>740772</v>
      </c>
      <c r="N5" s="100">
        <f t="shared" si="0"/>
        <v>21848709</v>
      </c>
      <c r="O5" s="100">
        <f t="shared" si="0"/>
        <v>466601</v>
      </c>
      <c r="P5" s="100">
        <f t="shared" si="0"/>
        <v>440906</v>
      </c>
      <c r="Q5" s="100">
        <f t="shared" si="0"/>
        <v>15759544</v>
      </c>
      <c r="R5" s="100">
        <f t="shared" si="0"/>
        <v>16667051</v>
      </c>
      <c r="S5" s="100">
        <f t="shared" si="0"/>
        <v>562825</v>
      </c>
      <c r="T5" s="100">
        <f t="shared" si="0"/>
        <v>623668</v>
      </c>
      <c r="U5" s="100">
        <f t="shared" si="0"/>
        <v>1297572</v>
      </c>
      <c r="V5" s="100">
        <f t="shared" si="0"/>
        <v>2484065</v>
      </c>
      <c r="W5" s="100">
        <f t="shared" si="0"/>
        <v>138899571</v>
      </c>
      <c r="X5" s="100">
        <f t="shared" si="0"/>
        <v>145295960</v>
      </c>
      <c r="Y5" s="100">
        <f t="shared" si="0"/>
        <v>-6396389</v>
      </c>
      <c r="Z5" s="137">
        <f>+IF(X5&lt;&gt;0,+(Y5/X5)*100,0)</f>
        <v>-4.402317173856727</v>
      </c>
      <c r="AA5" s="153">
        <f>SUM(AA6:AA8)</f>
        <v>148197936</v>
      </c>
    </row>
    <row r="6" spans="1:27" ht="13.5">
      <c r="A6" s="138" t="s">
        <v>75</v>
      </c>
      <c r="B6" s="136"/>
      <c r="C6" s="155">
        <v>43643400</v>
      </c>
      <c r="D6" s="155"/>
      <c r="E6" s="156">
        <v>60683000</v>
      </c>
      <c r="F6" s="60">
        <v>60686065</v>
      </c>
      <c r="G6" s="60">
        <v>25282600</v>
      </c>
      <c r="H6" s="60">
        <v>400</v>
      </c>
      <c r="I6" s="60">
        <v>400</v>
      </c>
      <c r="J6" s="60">
        <v>25283400</v>
      </c>
      <c r="K6" s="60">
        <v>1200</v>
      </c>
      <c r="L6" s="60">
        <v>20226400</v>
      </c>
      <c r="M6" s="60">
        <v>600</v>
      </c>
      <c r="N6" s="60">
        <v>20228200</v>
      </c>
      <c r="O6" s="60">
        <v>400</v>
      </c>
      <c r="P6" s="60">
        <v>253</v>
      </c>
      <c r="Q6" s="60">
        <v>15170000</v>
      </c>
      <c r="R6" s="60">
        <v>15170653</v>
      </c>
      <c r="S6" s="60">
        <v>200</v>
      </c>
      <c r="T6" s="60">
        <v>800</v>
      </c>
      <c r="U6" s="60">
        <v>400</v>
      </c>
      <c r="V6" s="60">
        <v>1400</v>
      </c>
      <c r="W6" s="60">
        <v>60683653</v>
      </c>
      <c r="X6" s="60">
        <v>60683000</v>
      </c>
      <c r="Y6" s="60">
        <v>653</v>
      </c>
      <c r="Z6" s="140">
        <v>0</v>
      </c>
      <c r="AA6" s="155">
        <v>60686065</v>
      </c>
    </row>
    <row r="7" spans="1:27" ht="13.5">
      <c r="A7" s="138" t="s">
        <v>76</v>
      </c>
      <c r="B7" s="136"/>
      <c r="C7" s="157">
        <v>79332454</v>
      </c>
      <c r="D7" s="157"/>
      <c r="E7" s="158">
        <v>77889958</v>
      </c>
      <c r="F7" s="159">
        <v>79626381</v>
      </c>
      <c r="G7" s="159">
        <v>70387145</v>
      </c>
      <c r="H7" s="159">
        <v>985527</v>
      </c>
      <c r="I7" s="159">
        <v>-61629</v>
      </c>
      <c r="J7" s="159">
        <v>71311043</v>
      </c>
      <c r="K7" s="159">
        <v>40174</v>
      </c>
      <c r="L7" s="159">
        <v>143035</v>
      </c>
      <c r="M7" s="159">
        <v>407562</v>
      </c>
      <c r="N7" s="159">
        <v>590771</v>
      </c>
      <c r="O7" s="159">
        <v>128151</v>
      </c>
      <c r="P7" s="159">
        <v>110444</v>
      </c>
      <c r="Q7" s="159">
        <v>200822</v>
      </c>
      <c r="R7" s="159">
        <v>439417</v>
      </c>
      <c r="S7" s="159">
        <v>248530</v>
      </c>
      <c r="T7" s="159">
        <v>280974</v>
      </c>
      <c r="U7" s="159">
        <v>849201</v>
      </c>
      <c r="V7" s="159">
        <v>1378705</v>
      </c>
      <c r="W7" s="159">
        <v>73719936</v>
      </c>
      <c r="X7" s="159">
        <v>77889960</v>
      </c>
      <c r="Y7" s="159">
        <v>-4170024</v>
      </c>
      <c r="Z7" s="141">
        <v>-5.35</v>
      </c>
      <c r="AA7" s="157">
        <v>79626381</v>
      </c>
    </row>
    <row r="8" spans="1:27" ht="13.5">
      <c r="A8" s="138" t="s">
        <v>77</v>
      </c>
      <c r="B8" s="136"/>
      <c r="C8" s="155">
        <v>3862992</v>
      </c>
      <c r="D8" s="155"/>
      <c r="E8" s="156">
        <v>6723000</v>
      </c>
      <c r="F8" s="60">
        <v>7885490</v>
      </c>
      <c r="G8" s="60">
        <v>640502</v>
      </c>
      <c r="H8" s="60">
        <v>340565</v>
      </c>
      <c r="I8" s="60">
        <v>324236</v>
      </c>
      <c r="J8" s="60">
        <v>1305303</v>
      </c>
      <c r="K8" s="60">
        <v>332160</v>
      </c>
      <c r="L8" s="60">
        <v>364968</v>
      </c>
      <c r="M8" s="60">
        <v>332610</v>
      </c>
      <c r="N8" s="60">
        <v>1029738</v>
      </c>
      <c r="O8" s="60">
        <v>338050</v>
      </c>
      <c r="P8" s="60">
        <v>330209</v>
      </c>
      <c r="Q8" s="60">
        <v>388722</v>
      </c>
      <c r="R8" s="60">
        <v>1056981</v>
      </c>
      <c r="S8" s="60">
        <v>314095</v>
      </c>
      <c r="T8" s="60">
        <v>341894</v>
      </c>
      <c r="U8" s="60">
        <v>447971</v>
      </c>
      <c r="V8" s="60">
        <v>1103960</v>
      </c>
      <c r="W8" s="60">
        <v>4495982</v>
      </c>
      <c r="X8" s="60">
        <v>6723000</v>
      </c>
      <c r="Y8" s="60">
        <v>-2227018</v>
      </c>
      <c r="Z8" s="140">
        <v>-33.13</v>
      </c>
      <c r="AA8" s="155">
        <v>7885490</v>
      </c>
    </row>
    <row r="9" spans="1:27" ht="13.5">
      <c r="A9" s="135" t="s">
        <v>78</v>
      </c>
      <c r="B9" s="136"/>
      <c r="C9" s="153">
        <f aca="true" t="shared" si="1" ref="C9:Y9">SUM(C10:C14)</f>
        <v>11880429</v>
      </c>
      <c r="D9" s="153">
        <f>SUM(D10:D14)</f>
        <v>0</v>
      </c>
      <c r="E9" s="154">
        <f t="shared" si="1"/>
        <v>7014900</v>
      </c>
      <c r="F9" s="100">
        <f t="shared" si="1"/>
        <v>7278989</v>
      </c>
      <c r="G9" s="100">
        <f t="shared" si="1"/>
        <v>189952</v>
      </c>
      <c r="H9" s="100">
        <f t="shared" si="1"/>
        <v>159253</v>
      </c>
      <c r="I9" s="100">
        <f t="shared" si="1"/>
        <v>132039</v>
      </c>
      <c r="J9" s="100">
        <f t="shared" si="1"/>
        <v>481244</v>
      </c>
      <c r="K9" s="100">
        <f t="shared" si="1"/>
        <v>122903</v>
      </c>
      <c r="L9" s="100">
        <f t="shared" si="1"/>
        <v>118757</v>
      </c>
      <c r="M9" s="100">
        <f t="shared" si="1"/>
        <v>319420</v>
      </c>
      <c r="N9" s="100">
        <f t="shared" si="1"/>
        <v>561080</v>
      </c>
      <c r="O9" s="100">
        <f t="shared" si="1"/>
        <v>125452</v>
      </c>
      <c r="P9" s="100">
        <f t="shared" si="1"/>
        <v>34797</v>
      </c>
      <c r="Q9" s="100">
        <f t="shared" si="1"/>
        <v>239696</v>
      </c>
      <c r="R9" s="100">
        <f t="shared" si="1"/>
        <v>399945</v>
      </c>
      <c r="S9" s="100">
        <f t="shared" si="1"/>
        <v>121701</v>
      </c>
      <c r="T9" s="100">
        <f t="shared" si="1"/>
        <v>118608</v>
      </c>
      <c r="U9" s="100">
        <f t="shared" si="1"/>
        <v>870869</v>
      </c>
      <c r="V9" s="100">
        <f t="shared" si="1"/>
        <v>1111178</v>
      </c>
      <c r="W9" s="100">
        <f t="shared" si="1"/>
        <v>2553447</v>
      </c>
      <c r="X9" s="100">
        <f t="shared" si="1"/>
        <v>7014896</v>
      </c>
      <c r="Y9" s="100">
        <f t="shared" si="1"/>
        <v>-4461449</v>
      </c>
      <c r="Z9" s="137">
        <f>+IF(X9&lt;&gt;0,+(Y9/X9)*100,0)</f>
        <v>-63.59964566830356</v>
      </c>
      <c r="AA9" s="153">
        <f>SUM(AA10:AA14)</f>
        <v>7278989</v>
      </c>
    </row>
    <row r="10" spans="1:27" ht="13.5">
      <c r="A10" s="138" t="s">
        <v>79</v>
      </c>
      <c r="B10" s="136"/>
      <c r="C10" s="155">
        <v>5028126</v>
      </c>
      <c r="D10" s="155"/>
      <c r="E10" s="156">
        <v>5309900</v>
      </c>
      <c r="F10" s="60">
        <v>5722989</v>
      </c>
      <c r="G10" s="60">
        <v>32602</v>
      </c>
      <c r="H10" s="60">
        <v>45658</v>
      </c>
      <c r="I10" s="60">
        <v>54636</v>
      </c>
      <c r="J10" s="60">
        <v>132896</v>
      </c>
      <c r="K10" s="60">
        <v>26945</v>
      </c>
      <c r="L10" s="60">
        <v>34379</v>
      </c>
      <c r="M10" s="60">
        <v>33957</v>
      </c>
      <c r="N10" s="60">
        <v>95281</v>
      </c>
      <c r="O10" s="60">
        <v>35679</v>
      </c>
      <c r="P10" s="60">
        <v>33050</v>
      </c>
      <c r="Q10" s="60">
        <v>41572</v>
      </c>
      <c r="R10" s="60">
        <v>110301</v>
      </c>
      <c r="S10" s="60">
        <v>36397</v>
      </c>
      <c r="T10" s="60">
        <v>35340</v>
      </c>
      <c r="U10" s="60">
        <v>870869</v>
      </c>
      <c r="V10" s="60">
        <v>942606</v>
      </c>
      <c r="W10" s="60">
        <v>1281084</v>
      </c>
      <c r="X10" s="60">
        <v>5309900</v>
      </c>
      <c r="Y10" s="60">
        <v>-4028816</v>
      </c>
      <c r="Z10" s="140">
        <v>-75.87</v>
      </c>
      <c r="AA10" s="155">
        <v>5722989</v>
      </c>
    </row>
    <row r="11" spans="1:27" ht="13.5">
      <c r="A11" s="138" t="s">
        <v>80</v>
      </c>
      <c r="B11" s="136"/>
      <c r="C11" s="155">
        <v>254290</v>
      </c>
      <c r="D11" s="155"/>
      <c r="E11" s="156">
        <v>805000</v>
      </c>
      <c r="F11" s="60">
        <v>806000</v>
      </c>
      <c r="G11" s="60">
        <v>5038</v>
      </c>
      <c r="H11" s="60">
        <v>16107</v>
      </c>
      <c r="I11" s="60">
        <v>11003</v>
      </c>
      <c r="J11" s="60">
        <v>32148</v>
      </c>
      <c r="K11" s="60">
        <v>17597</v>
      </c>
      <c r="L11" s="60">
        <v>2390</v>
      </c>
      <c r="M11" s="60">
        <v>208755</v>
      </c>
      <c r="N11" s="60">
        <v>228742</v>
      </c>
      <c r="O11" s="60">
        <v>118776</v>
      </c>
      <c r="P11" s="60">
        <v>15070</v>
      </c>
      <c r="Q11" s="60">
        <v>130502</v>
      </c>
      <c r="R11" s="60">
        <v>264348</v>
      </c>
      <c r="S11" s="60">
        <v>13816</v>
      </c>
      <c r="T11" s="60">
        <v>14610</v>
      </c>
      <c r="U11" s="60"/>
      <c r="V11" s="60">
        <v>28426</v>
      </c>
      <c r="W11" s="60">
        <v>553664</v>
      </c>
      <c r="X11" s="60">
        <v>804996</v>
      </c>
      <c r="Y11" s="60">
        <v>-251332</v>
      </c>
      <c r="Z11" s="140">
        <v>-31.22</v>
      </c>
      <c r="AA11" s="155">
        <v>806000</v>
      </c>
    </row>
    <row r="12" spans="1:27" ht="13.5">
      <c r="A12" s="138" t="s">
        <v>81</v>
      </c>
      <c r="B12" s="136"/>
      <c r="C12" s="155">
        <v>5477745</v>
      </c>
      <c r="D12" s="155"/>
      <c r="E12" s="156">
        <v>150000</v>
      </c>
      <c r="F12" s="60">
        <v>150000</v>
      </c>
      <c r="G12" s="60">
        <v>135058</v>
      </c>
      <c r="H12" s="60">
        <v>37878</v>
      </c>
      <c r="I12" s="60">
        <v>4685</v>
      </c>
      <c r="J12" s="60">
        <v>177621</v>
      </c>
      <c r="K12" s="60">
        <v>4685</v>
      </c>
      <c r="L12" s="60">
        <v>4685</v>
      </c>
      <c r="M12" s="60">
        <v>4685</v>
      </c>
      <c r="N12" s="60">
        <v>14055</v>
      </c>
      <c r="O12" s="60">
        <v>-104247</v>
      </c>
      <c r="P12" s="60">
        <v>4685</v>
      </c>
      <c r="Q12" s="60">
        <v>4685</v>
      </c>
      <c r="R12" s="60">
        <v>-94877</v>
      </c>
      <c r="S12" s="60">
        <v>4685</v>
      </c>
      <c r="T12" s="60">
        <v>4685</v>
      </c>
      <c r="U12" s="60"/>
      <c r="V12" s="60">
        <v>9370</v>
      </c>
      <c r="W12" s="60">
        <v>106169</v>
      </c>
      <c r="X12" s="60">
        <v>150000</v>
      </c>
      <c r="Y12" s="60">
        <v>-43831</v>
      </c>
      <c r="Z12" s="140">
        <v>-29.22</v>
      </c>
      <c r="AA12" s="155">
        <v>150000</v>
      </c>
    </row>
    <row r="13" spans="1:27" ht="13.5">
      <c r="A13" s="138" t="s">
        <v>82</v>
      </c>
      <c r="B13" s="136"/>
      <c r="C13" s="155">
        <v>1120268</v>
      </c>
      <c r="D13" s="155"/>
      <c r="E13" s="156">
        <v>750000</v>
      </c>
      <c r="F13" s="60">
        <v>600000</v>
      </c>
      <c r="G13" s="60">
        <v>17254</v>
      </c>
      <c r="H13" s="60">
        <v>59610</v>
      </c>
      <c r="I13" s="60">
        <v>61715</v>
      </c>
      <c r="J13" s="60">
        <v>138579</v>
      </c>
      <c r="K13" s="60">
        <v>73676</v>
      </c>
      <c r="L13" s="60">
        <v>77303</v>
      </c>
      <c r="M13" s="60">
        <v>72023</v>
      </c>
      <c r="N13" s="60">
        <v>223002</v>
      </c>
      <c r="O13" s="60">
        <v>75244</v>
      </c>
      <c r="P13" s="60">
        <v>-18008</v>
      </c>
      <c r="Q13" s="60">
        <v>62937</v>
      </c>
      <c r="R13" s="60">
        <v>120173</v>
      </c>
      <c r="S13" s="60">
        <v>66803</v>
      </c>
      <c r="T13" s="60">
        <v>63973</v>
      </c>
      <c r="U13" s="60"/>
      <c r="V13" s="60">
        <v>130776</v>
      </c>
      <c r="W13" s="60">
        <v>612530</v>
      </c>
      <c r="X13" s="60">
        <v>750000</v>
      </c>
      <c r="Y13" s="60">
        <v>-137470</v>
      </c>
      <c r="Z13" s="140">
        <v>-18.33</v>
      </c>
      <c r="AA13" s="155">
        <v>600000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20936681</v>
      </c>
      <c r="D15" s="153">
        <f>SUM(D16:D18)</f>
        <v>0</v>
      </c>
      <c r="E15" s="154">
        <f t="shared" si="2"/>
        <v>40145555</v>
      </c>
      <c r="F15" s="100">
        <f t="shared" si="2"/>
        <v>61613283</v>
      </c>
      <c r="G15" s="100">
        <f t="shared" si="2"/>
        <v>650829</v>
      </c>
      <c r="H15" s="100">
        <f t="shared" si="2"/>
        <v>649409</v>
      </c>
      <c r="I15" s="100">
        <f t="shared" si="2"/>
        <v>678323</v>
      </c>
      <c r="J15" s="100">
        <f t="shared" si="2"/>
        <v>1978561</v>
      </c>
      <c r="K15" s="100">
        <f t="shared" si="2"/>
        <v>728953</v>
      </c>
      <c r="L15" s="100">
        <f t="shared" si="2"/>
        <v>1050433</v>
      </c>
      <c r="M15" s="100">
        <f t="shared" si="2"/>
        <v>675496</v>
      </c>
      <c r="N15" s="100">
        <f t="shared" si="2"/>
        <v>2454882</v>
      </c>
      <c r="O15" s="100">
        <f t="shared" si="2"/>
        <v>573499</v>
      </c>
      <c r="P15" s="100">
        <f t="shared" si="2"/>
        <v>816539</v>
      </c>
      <c r="Q15" s="100">
        <f t="shared" si="2"/>
        <v>703061</v>
      </c>
      <c r="R15" s="100">
        <f t="shared" si="2"/>
        <v>2093099</v>
      </c>
      <c r="S15" s="100">
        <f t="shared" si="2"/>
        <v>810078</v>
      </c>
      <c r="T15" s="100">
        <f t="shared" si="2"/>
        <v>736368</v>
      </c>
      <c r="U15" s="100">
        <f t="shared" si="2"/>
        <v>182715</v>
      </c>
      <c r="V15" s="100">
        <f t="shared" si="2"/>
        <v>1729161</v>
      </c>
      <c r="W15" s="100">
        <f t="shared" si="2"/>
        <v>8255703</v>
      </c>
      <c r="X15" s="100">
        <f t="shared" si="2"/>
        <v>40145555</v>
      </c>
      <c r="Y15" s="100">
        <f t="shared" si="2"/>
        <v>-31889852</v>
      </c>
      <c r="Z15" s="137">
        <f>+IF(X15&lt;&gt;0,+(Y15/X15)*100,0)</f>
        <v>-79.43557387611156</v>
      </c>
      <c r="AA15" s="153">
        <f>SUM(AA16:AA18)</f>
        <v>61613283</v>
      </c>
    </row>
    <row r="16" spans="1:27" ht="13.5">
      <c r="A16" s="138" t="s">
        <v>85</v>
      </c>
      <c r="B16" s="136"/>
      <c r="C16" s="155">
        <v>1203188</v>
      </c>
      <c r="D16" s="155"/>
      <c r="E16" s="156">
        <v>1041863</v>
      </c>
      <c r="F16" s="60">
        <v>2423577</v>
      </c>
      <c r="G16" s="60">
        <v>92364</v>
      </c>
      <c r="H16" s="60">
        <v>70962</v>
      </c>
      <c r="I16" s="60">
        <v>41601</v>
      </c>
      <c r="J16" s="60">
        <v>204927</v>
      </c>
      <c r="K16" s="60">
        <v>72292</v>
      </c>
      <c r="L16" s="60">
        <v>365548</v>
      </c>
      <c r="M16" s="60">
        <v>43042</v>
      </c>
      <c r="N16" s="60">
        <v>480882</v>
      </c>
      <c r="O16" s="60">
        <v>23485</v>
      </c>
      <c r="P16" s="60">
        <v>125709</v>
      </c>
      <c r="Q16" s="60">
        <v>38066</v>
      </c>
      <c r="R16" s="60">
        <v>187260</v>
      </c>
      <c r="S16" s="60">
        <v>104724</v>
      </c>
      <c r="T16" s="60">
        <v>86194</v>
      </c>
      <c r="U16" s="60">
        <v>142994</v>
      </c>
      <c r="V16" s="60">
        <v>333912</v>
      </c>
      <c r="W16" s="60">
        <v>1206981</v>
      </c>
      <c r="X16" s="60">
        <v>1041863</v>
      </c>
      <c r="Y16" s="60">
        <v>165118</v>
      </c>
      <c r="Z16" s="140">
        <v>15.85</v>
      </c>
      <c r="AA16" s="155">
        <v>2423577</v>
      </c>
    </row>
    <row r="17" spans="1:27" ht="13.5">
      <c r="A17" s="138" t="s">
        <v>86</v>
      </c>
      <c r="B17" s="136"/>
      <c r="C17" s="155">
        <v>18472493</v>
      </c>
      <c r="D17" s="155"/>
      <c r="E17" s="156">
        <v>38034692</v>
      </c>
      <c r="F17" s="60">
        <v>58120706</v>
      </c>
      <c r="G17" s="60">
        <v>558465</v>
      </c>
      <c r="H17" s="60">
        <v>578447</v>
      </c>
      <c r="I17" s="60">
        <v>636722</v>
      </c>
      <c r="J17" s="60">
        <v>1773634</v>
      </c>
      <c r="K17" s="60">
        <v>656661</v>
      </c>
      <c r="L17" s="60">
        <v>684885</v>
      </c>
      <c r="M17" s="60">
        <v>632454</v>
      </c>
      <c r="N17" s="60">
        <v>1974000</v>
      </c>
      <c r="O17" s="60">
        <v>550014</v>
      </c>
      <c r="P17" s="60">
        <v>690830</v>
      </c>
      <c r="Q17" s="60">
        <v>664995</v>
      </c>
      <c r="R17" s="60">
        <v>1905839</v>
      </c>
      <c r="S17" s="60">
        <v>705354</v>
      </c>
      <c r="T17" s="60">
        <v>650174</v>
      </c>
      <c r="U17" s="60">
        <v>39721</v>
      </c>
      <c r="V17" s="60">
        <v>1395249</v>
      </c>
      <c r="W17" s="60">
        <v>7048722</v>
      </c>
      <c r="X17" s="60">
        <v>38034696</v>
      </c>
      <c r="Y17" s="60">
        <v>-30985974</v>
      </c>
      <c r="Z17" s="140">
        <v>-81.47</v>
      </c>
      <c r="AA17" s="155">
        <v>58120706</v>
      </c>
    </row>
    <row r="18" spans="1:27" ht="13.5">
      <c r="A18" s="138" t="s">
        <v>87</v>
      </c>
      <c r="B18" s="136"/>
      <c r="C18" s="155">
        <v>1261000</v>
      </c>
      <c r="D18" s="155"/>
      <c r="E18" s="156">
        <v>1069000</v>
      </c>
      <c r="F18" s="60">
        <v>1069000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1068996</v>
      </c>
      <c r="Y18" s="60">
        <v>-1068996</v>
      </c>
      <c r="Z18" s="140">
        <v>-100</v>
      </c>
      <c r="AA18" s="155">
        <v>1069000</v>
      </c>
    </row>
    <row r="19" spans="1:27" ht="13.5">
      <c r="A19" s="135" t="s">
        <v>88</v>
      </c>
      <c r="B19" s="142"/>
      <c r="C19" s="153">
        <f aca="true" t="shared" si="3" ref="C19:Y19">SUM(C20:C23)</f>
        <v>7515414</v>
      </c>
      <c r="D19" s="153">
        <f>SUM(D20:D23)</f>
        <v>0</v>
      </c>
      <c r="E19" s="154">
        <f t="shared" si="3"/>
        <v>8440000</v>
      </c>
      <c r="F19" s="100">
        <f t="shared" si="3"/>
        <v>8905000</v>
      </c>
      <c r="G19" s="100">
        <f t="shared" si="3"/>
        <v>7821844</v>
      </c>
      <c r="H19" s="100">
        <f t="shared" si="3"/>
        <v>75977</v>
      </c>
      <c r="I19" s="100">
        <f t="shared" si="3"/>
        <v>-4971</v>
      </c>
      <c r="J19" s="100">
        <f t="shared" si="3"/>
        <v>7892850</v>
      </c>
      <c r="K19" s="100">
        <f t="shared" si="3"/>
        <v>36339</v>
      </c>
      <c r="L19" s="100">
        <f t="shared" si="3"/>
        <v>55495</v>
      </c>
      <c r="M19" s="100">
        <f t="shared" si="3"/>
        <v>65086</v>
      </c>
      <c r="N19" s="100">
        <f t="shared" si="3"/>
        <v>156920</v>
      </c>
      <c r="O19" s="100">
        <f t="shared" si="3"/>
        <v>76456</v>
      </c>
      <c r="P19" s="100">
        <f t="shared" si="3"/>
        <v>56715</v>
      </c>
      <c r="Q19" s="100">
        <f t="shared" si="3"/>
        <v>69436</v>
      </c>
      <c r="R19" s="100">
        <f t="shared" si="3"/>
        <v>202607</v>
      </c>
      <c r="S19" s="100">
        <f t="shared" si="3"/>
        <v>59659</v>
      </c>
      <c r="T19" s="100">
        <f t="shared" si="3"/>
        <v>70961</v>
      </c>
      <c r="U19" s="100">
        <f t="shared" si="3"/>
        <v>0</v>
      </c>
      <c r="V19" s="100">
        <f t="shared" si="3"/>
        <v>130620</v>
      </c>
      <c r="W19" s="100">
        <f t="shared" si="3"/>
        <v>8382997</v>
      </c>
      <c r="X19" s="100">
        <f t="shared" si="3"/>
        <v>8439996</v>
      </c>
      <c r="Y19" s="100">
        <f t="shared" si="3"/>
        <v>-56999</v>
      </c>
      <c r="Z19" s="137">
        <f>+IF(X19&lt;&gt;0,+(Y19/X19)*100,0)</f>
        <v>-0.675343921963944</v>
      </c>
      <c r="AA19" s="153">
        <f>SUM(AA20:AA23)</f>
        <v>8905000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593</v>
      </c>
      <c r="D22" s="157"/>
      <c r="E22" s="158"/>
      <c r="F22" s="159"/>
      <c r="G22" s="159">
        <v>55</v>
      </c>
      <c r="H22" s="159">
        <v>59</v>
      </c>
      <c r="I22" s="159"/>
      <c r="J22" s="159">
        <v>114</v>
      </c>
      <c r="K22" s="159">
        <v>54</v>
      </c>
      <c r="L22" s="159">
        <v>83</v>
      </c>
      <c r="M22" s="159">
        <v>77</v>
      </c>
      <c r="N22" s="159">
        <v>214</v>
      </c>
      <c r="O22" s="159">
        <v>75</v>
      </c>
      <c r="P22" s="159">
        <v>73</v>
      </c>
      <c r="Q22" s="159">
        <v>72</v>
      </c>
      <c r="R22" s="159">
        <v>220</v>
      </c>
      <c r="S22" s="159">
        <v>67</v>
      </c>
      <c r="T22" s="159">
        <v>67</v>
      </c>
      <c r="U22" s="159"/>
      <c r="V22" s="159">
        <v>134</v>
      </c>
      <c r="W22" s="159">
        <v>682</v>
      </c>
      <c r="X22" s="159"/>
      <c r="Y22" s="159">
        <v>682</v>
      </c>
      <c r="Z22" s="141">
        <v>0</v>
      </c>
      <c r="AA22" s="157"/>
    </row>
    <row r="23" spans="1:27" ht="13.5">
      <c r="A23" s="138" t="s">
        <v>92</v>
      </c>
      <c r="B23" s="136"/>
      <c r="C23" s="155">
        <v>7514821</v>
      </c>
      <c r="D23" s="155"/>
      <c r="E23" s="156">
        <v>8440000</v>
      </c>
      <c r="F23" s="60">
        <v>8905000</v>
      </c>
      <c r="G23" s="60">
        <v>7821789</v>
      </c>
      <c r="H23" s="60">
        <v>75918</v>
      </c>
      <c r="I23" s="60">
        <v>-4971</v>
      </c>
      <c r="J23" s="60">
        <v>7892736</v>
      </c>
      <c r="K23" s="60">
        <v>36285</v>
      </c>
      <c r="L23" s="60">
        <v>55412</v>
      </c>
      <c r="M23" s="60">
        <v>65009</v>
      </c>
      <c r="N23" s="60">
        <v>156706</v>
      </c>
      <c r="O23" s="60">
        <v>76381</v>
      </c>
      <c r="P23" s="60">
        <v>56642</v>
      </c>
      <c r="Q23" s="60">
        <v>69364</v>
      </c>
      <c r="R23" s="60">
        <v>202387</v>
      </c>
      <c r="S23" s="60">
        <v>59592</v>
      </c>
      <c r="T23" s="60">
        <v>70894</v>
      </c>
      <c r="U23" s="60"/>
      <c r="V23" s="60">
        <v>130486</v>
      </c>
      <c r="W23" s="60">
        <v>8382315</v>
      </c>
      <c r="X23" s="60">
        <v>8439996</v>
      </c>
      <c r="Y23" s="60">
        <v>-57681</v>
      </c>
      <c r="Z23" s="140">
        <v>-0.68</v>
      </c>
      <c r="AA23" s="155">
        <v>8905000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167171370</v>
      </c>
      <c r="D25" s="168">
        <f>+D5+D9+D15+D19+D24</f>
        <v>0</v>
      </c>
      <c r="E25" s="169">
        <f t="shared" si="4"/>
        <v>200896413</v>
      </c>
      <c r="F25" s="73">
        <f t="shared" si="4"/>
        <v>225995208</v>
      </c>
      <c r="G25" s="73">
        <f t="shared" si="4"/>
        <v>104972872</v>
      </c>
      <c r="H25" s="73">
        <f t="shared" si="4"/>
        <v>2211131</v>
      </c>
      <c r="I25" s="73">
        <f t="shared" si="4"/>
        <v>1068398</v>
      </c>
      <c r="J25" s="73">
        <f t="shared" si="4"/>
        <v>108252401</v>
      </c>
      <c r="K25" s="73">
        <f t="shared" si="4"/>
        <v>1261729</v>
      </c>
      <c r="L25" s="73">
        <f t="shared" si="4"/>
        <v>21959088</v>
      </c>
      <c r="M25" s="73">
        <f t="shared" si="4"/>
        <v>1800774</v>
      </c>
      <c r="N25" s="73">
        <f t="shared" si="4"/>
        <v>25021591</v>
      </c>
      <c r="O25" s="73">
        <f t="shared" si="4"/>
        <v>1242008</v>
      </c>
      <c r="P25" s="73">
        <f t="shared" si="4"/>
        <v>1348957</v>
      </c>
      <c r="Q25" s="73">
        <f t="shared" si="4"/>
        <v>16771737</v>
      </c>
      <c r="R25" s="73">
        <f t="shared" si="4"/>
        <v>19362702</v>
      </c>
      <c r="S25" s="73">
        <f t="shared" si="4"/>
        <v>1554263</v>
      </c>
      <c r="T25" s="73">
        <f t="shared" si="4"/>
        <v>1549605</v>
      </c>
      <c r="U25" s="73">
        <f t="shared" si="4"/>
        <v>2351156</v>
      </c>
      <c r="V25" s="73">
        <f t="shared" si="4"/>
        <v>5455024</v>
      </c>
      <c r="W25" s="73">
        <f t="shared" si="4"/>
        <v>158091718</v>
      </c>
      <c r="X25" s="73">
        <f t="shared" si="4"/>
        <v>200896407</v>
      </c>
      <c r="Y25" s="73">
        <f t="shared" si="4"/>
        <v>-42804689</v>
      </c>
      <c r="Z25" s="170">
        <f>+IF(X25&lt;&gt;0,+(Y25/X25)*100,0)</f>
        <v>-21.306846468389054</v>
      </c>
      <c r="AA25" s="168">
        <f>+AA5+AA9+AA15+AA19+AA24</f>
        <v>225995208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62170859</v>
      </c>
      <c r="D28" s="153">
        <f>SUM(D29:D31)</f>
        <v>0</v>
      </c>
      <c r="E28" s="154">
        <f t="shared" si="5"/>
        <v>56964295</v>
      </c>
      <c r="F28" s="100">
        <f t="shared" si="5"/>
        <v>59179841</v>
      </c>
      <c r="G28" s="100">
        <f t="shared" si="5"/>
        <v>2453392</v>
      </c>
      <c r="H28" s="100">
        <f t="shared" si="5"/>
        <v>3235038</v>
      </c>
      <c r="I28" s="100">
        <f t="shared" si="5"/>
        <v>4705844</v>
      </c>
      <c r="J28" s="100">
        <f t="shared" si="5"/>
        <v>10394274</v>
      </c>
      <c r="K28" s="100">
        <f t="shared" si="5"/>
        <v>4495514</v>
      </c>
      <c r="L28" s="100">
        <f t="shared" si="5"/>
        <v>5760934</v>
      </c>
      <c r="M28" s="100">
        <f t="shared" si="5"/>
        <v>3931120</v>
      </c>
      <c r="N28" s="100">
        <f t="shared" si="5"/>
        <v>14187568</v>
      </c>
      <c r="O28" s="100">
        <f t="shared" si="5"/>
        <v>2657616</v>
      </c>
      <c r="P28" s="100">
        <f t="shared" si="5"/>
        <v>4382017</v>
      </c>
      <c r="Q28" s="100">
        <f t="shared" si="5"/>
        <v>3252208</v>
      </c>
      <c r="R28" s="100">
        <f t="shared" si="5"/>
        <v>10291841</v>
      </c>
      <c r="S28" s="100">
        <f t="shared" si="5"/>
        <v>5353561</v>
      </c>
      <c r="T28" s="100">
        <f t="shared" si="5"/>
        <v>4040765</v>
      </c>
      <c r="U28" s="100">
        <f t="shared" si="5"/>
        <v>4791540</v>
      </c>
      <c r="V28" s="100">
        <f t="shared" si="5"/>
        <v>14185866</v>
      </c>
      <c r="W28" s="100">
        <f t="shared" si="5"/>
        <v>49059549</v>
      </c>
      <c r="X28" s="100">
        <f t="shared" si="5"/>
        <v>56964304</v>
      </c>
      <c r="Y28" s="100">
        <f t="shared" si="5"/>
        <v>-7904755</v>
      </c>
      <c r="Z28" s="137">
        <f>+IF(X28&lt;&gt;0,+(Y28/X28)*100,0)</f>
        <v>-13.876681438958686</v>
      </c>
      <c r="AA28" s="153">
        <f>SUM(AA29:AA31)</f>
        <v>59179841</v>
      </c>
    </row>
    <row r="29" spans="1:27" ht="13.5">
      <c r="A29" s="138" t="s">
        <v>75</v>
      </c>
      <c r="B29" s="136"/>
      <c r="C29" s="155">
        <v>14136978</v>
      </c>
      <c r="D29" s="155"/>
      <c r="E29" s="156">
        <v>17694876</v>
      </c>
      <c r="F29" s="60">
        <v>16985975</v>
      </c>
      <c r="G29" s="60">
        <v>1068653</v>
      </c>
      <c r="H29" s="60">
        <v>1117091</v>
      </c>
      <c r="I29" s="60">
        <v>1168850</v>
      </c>
      <c r="J29" s="60">
        <v>3354594</v>
      </c>
      <c r="K29" s="60">
        <v>1831778</v>
      </c>
      <c r="L29" s="60">
        <v>1214733</v>
      </c>
      <c r="M29" s="60">
        <v>1103092</v>
      </c>
      <c r="N29" s="60">
        <v>4149603</v>
      </c>
      <c r="O29" s="60">
        <v>959439</v>
      </c>
      <c r="P29" s="60">
        <v>1717209</v>
      </c>
      <c r="Q29" s="60">
        <v>964135</v>
      </c>
      <c r="R29" s="60">
        <v>3640783</v>
      </c>
      <c r="S29" s="60">
        <v>1301744</v>
      </c>
      <c r="T29" s="60">
        <v>1082231</v>
      </c>
      <c r="U29" s="60">
        <v>1227590</v>
      </c>
      <c r="V29" s="60">
        <v>3611565</v>
      </c>
      <c r="W29" s="60">
        <v>14756545</v>
      </c>
      <c r="X29" s="60">
        <v>17694882</v>
      </c>
      <c r="Y29" s="60">
        <v>-2938337</v>
      </c>
      <c r="Z29" s="140">
        <v>-16.61</v>
      </c>
      <c r="AA29" s="155">
        <v>16985975</v>
      </c>
    </row>
    <row r="30" spans="1:27" ht="13.5">
      <c r="A30" s="138" t="s">
        <v>76</v>
      </c>
      <c r="B30" s="136"/>
      <c r="C30" s="157">
        <v>20643813</v>
      </c>
      <c r="D30" s="157"/>
      <c r="E30" s="158">
        <v>19646906</v>
      </c>
      <c r="F30" s="159">
        <v>20328715</v>
      </c>
      <c r="G30" s="159">
        <v>520204</v>
      </c>
      <c r="H30" s="159">
        <v>779278</v>
      </c>
      <c r="I30" s="159">
        <v>1844339</v>
      </c>
      <c r="J30" s="159">
        <v>3143821</v>
      </c>
      <c r="K30" s="159">
        <v>889601</v>
      </c>
      <c r="L30" s="159">
        <v>1649901</v>
      </c>
      <c r="M30" s="159">
        <v>1023771</v>
      </c>
      <c r="N30" s="159">
        <v>3563273</v>
      </c>
      <c r="O30" s="159">
        <v>682859</v>
      </c>
      <c r="P30" s="159">
        <v>1053076</v>
      </c>
      <c r="Q30" s="159">
        <v>793804</v>
      </c>
      <c r="R30" s="159">
        <v>2529739</v>
      </c>
      <c r="S30" s="159">
        <v>2406396</v>
      </c>
      <c r="T30" s="159">
        <v>788574</v>
      </c>
      <c r="U30" s="159">
        <v>1665352</v>
      </c>
      <c r="V30" s="159">
        <v>4860322</v>
      </c>
      <c r="W30" s="159">
        <v>14097155</v>
      </c>
      <c r="X30" s="159">
        <v>19646904</v>
      </c>
      <c r="Y30" s="159">
        <v>-5549749</v>
      </c>
      <c r="Z30" s="141">
        <v>-28.25</v>
      </c>
      <c r="AA30" s="157">
        <v>20328715</v>
      </c>
    </row>
    <row r="31" spans="1:27" ht="13.5">
      <c r="A31" s="138" t="s">
        <v>77</v>
      </c>
      <c r="B31" s="136"/>
      <c r="C31" s="155">
        <v>27390068</v>
      </c>
      <c r="D31" s="155"/>
      <c r="E31" s="156">
        <v>19622513</v>
      </c>
      <c r="F31" s="60">
        <v>21865151</v>
      </c>
      <c r="G31" s="60">
        <v>864535</v>
      </c>
      <c r="H31" s="60">
        <v>1338669</v>
      </c>
      <c r="I31" s="60">
        <v>1692655</v>
      </c>
      <c r="J31" s="60">
        <v>3895859</v>
      </c>
      <c r="K31" s="60">
        <v>1774135</v>
      </c>
      <c r="L31" s="60">
        <v>2896300</v>
      </c>
      <c r="M31" s="60">
        <v>1804257</v>
      </c>
      <c r="N31" s="60">
        <v>6474692</v>
      </c>
      <c r="O31" s="60">
        <v>1015318</v>
      </c>
      <c r="P31" s="60">
        <v>1611732</v>
      </c>
      <c r="Q31" s="60">
        <v>1494269</v>
      </c>
      <c r="R31" s="60">
        <v>4121319</v>
      </c>
      <c r="S31" s="60">
        <v>1645421</v>
      </c>
      <c r="T31" s="60">
        <v>2169960</v>
      </c>
      <c r="U31" s="60">
        <v>1898598</v>
      </c>
      <c r="V31" s="60">
        <v>5713979</v>
      </c>
      <c r="W31" s="60">
        <v>20205849</v>
      </c>
      <c r="X31" s="60">
        <v>19622518</v>
      </c>
      <c r="Y31" s="60">
        <v>583331</v>
      </c>
      <c r="Z31" s="140">
        <v>2.97</v>
      </c>
      <c r="AA31" s="155">
        <v>21865151</v>
      </c>
    </row>
    <row r="32" spans="1:27" ht="13.5">
      <c r="A32" s="135" t="s">
        <v>78</v>
      </c>
      <c r="B32" s="136"/>
      <c r="C32" s="153">
        <f aca="true" t="shared" si="6" ref="C32:Y32">SUM(C33:C37)</f>
        <v>43244009</v>
      </c>
      <c r="D32" s="153">
        <f>SUM(D33:D37)</f>
        <v>0</v>
      </c>
      <c r="E32" s="154">
        <f t="shared" si="6"/>
        <v>40812967</v>
      </c>
      <c r="F32" s="100">
        <f t="shared" si="6"/>
        <v>40786542</v>
      </c>
      <c r="G32" s="100">
        <f t="shared" si="6"/>
        <v>1523687</v>
      </c>
      <c r="H32" s="100">
        <f t="shared" si="6"/>
        <v>2494474</v>
      </c>
      <c r="I32" s="100">
        <f t="shared" si="6"/>
        <v>2829027</v>
      </c>
      <c r="J32" s="100">
        <f t="shared" si="6"/>
        <v>6847188</v>
      </c>
      <c r="K32" s="100">
        <f t="shared" si="6"/>
        <v>3074677</v>
      </c>
      <c r="L32" s="100">
        <f t="shared" si="6"/>
        <v>4156379</v>
      </c>
      <c r="M32" s="100">
        <f t="shared" si="6"/>
        <v>3505816</v>
      </c>
      <c r="N32" s="100">
        <f t="shared" si="6"/>
        <v>10736872</v>
      </c>
      <c r="O32" s="100">
        <f t="shared" si="6"/>
        <v>2542247</v>
      </c>
      <c r="P32" s="100">
        <f t="shared" si="6"/>
        <v>3632165</v>
      </c>
      <c r="Q32" s="100">
        <f t="shared" si="6"/>
        <v>2840611</v>
      </c>
      <c r="R32" s="100">
        <f t="shared" si="6"/>
        <v>9015023</v>
      </c>
      <c r="S32" s="100">
        <f t="shared" si="6"/>
        <v>3060165</v>
      </c>
      <c r="T32" s="100">
        <f t="shared" si="6"/>
        <v>3750058</v>
      </c>
      <c r="U32" s="100">
        <f t="shared" si="6"/>
        <v>5305386</v>
      </c>
      <c r="V32" s="100">
        <f t="shared" si="6"/>
        <v>12115609</v>
      </c>
      <c r="W32" s="100">
        <f t="shared" si="6"/>
        <v>38714692</v>
      </c>
      <c r="X32" s="100">
        <f t="shared" si="6"/>
        <v>40812971</v>
      </c>
      <c r="Y32" s="100">
        <f t="shared" si="6"/>
        <v>-2098279</v>
      </c>
      <c r="Z32" s="137">
        <f>+IF(X32&lt;&gt;0,+(Y32/X32)*100,0)</f>
        <v>-5.14120621113322</v>
      </c>
      <c r="AA32" s="153">
        <f>SUM(AA33:AA37)</f>
        <v>40786542</v>
      </c>
    </row>
    <row r="33" spans="1:27" ht="13.5">
      <c r="A33" s="138" t="s">
        <v>79</v>
      </c>
      <c r="B33" s="136"/>
      <c r="C33" s="155">
        <v>9631741</v>
      </c>
      <c r="D33" s="155"/>
      <c r="E33" s="156">
        <v>11578295</v>
      </c>
      <c r="F33" s="60">
        <v>11740962</v>
      </c>
      <c r="G33" s="60">
        <v>578776</v>
      </c>
      <c r="H33" s="60">
        <v>617348</v>
      </c>
      <c r="I33" s="60">
        <v>826265</v>
      </c>
      <c r="J33" s="60">
        <v>2022389</v>
      </c>
      <c r="K33" s="60">
        <v>1005646</v>
      </c>
      <c r="L33" s="60">
        <v>1088486</v>
      </c>
      <c r="M33" s="60">
        <v>1238660</v>
      </c>
      <c r="N33" s="60">
        <v>3332792</v>
      </c>
      <c r="O33" s="60">
        <v>810029</v>
      </c>
      <c r="P33" s="60">
        <v>1054679</v>
      </c>
      <c r="Q33" s="60">
        <v>738460</v>
      </c>
      <c r="R33" s="60">
        <v>2603168</v>
      </c>
      <c r="S33" s="60">
        <v>799452</v>
      </c>
      <c r="T33" s="60">
        <v>1068116</v>
      </c>
      <c r="U33" s="60">
        <v>5305386</v>
      </c>
      <c r="V33" s="60">
        <v>7172954</v>
      </c>
      <c r="W33" s="60">
        <v>15131303</v>
      </c>
      <c r="X33" s="60">
        <v>11578298</v>
      </c>
      <c r="Y33" s="60">
        <v>3553005</v>
      </c>
      <c r="Z33" s="140">
        <v>30.69</v>
      </c>
      <c r="AA33" s="155">
        <v>11740962</v>
      </c>
    </row>
    <row r="34" spans="1:27" ht="13.5">
      <c r="A34" s="138" t="s">
        <v>80</v>
      </c>
      <c r="B34" s="136"/>
      <c r="C34" s="155">
        <v>18122401</v>
      </c>
      <c r="D34" s="155"/>
      <c r="E34" s="156">
        <v>21928180</v>
      </c>
      <c r="F34" s="60">
        <v>21981585</v>
      </c>
      <c r="G34" s="60">
        <v>563321</v>
      </c>
      <c r="H34" s="60">
        <v>1549187</v>
      </c>
      <c r="I34" s="60">
        <v>1359570</v>
      </c>
      <c r="J34" s="60">
        <v>3472078</v>
      </c>
      <c r="K34" s="60">
        <v>1557292</v>
      </c>
      <c r="L34" s="60">
        <v>2239528</v>
      </c>
      <c r="M34" s="60">
        <v>1709463</v>
      </c>
      <c r="N34" s="60">
        <v>5506283</v>
      </c>
      <c r="O34" s="60">
        <v>1329612</v>
      </c>
      <c r="P34" s="60">
        <v>1725831</v>
      </c>
      <c r="Q34" s="60">
        <v>1615444</v>
      </c>
      <c r="R34" s="60">
        <v>4670887</v>
      </c>
      <c r="S34" s="60">
        <v>1713130</v>
      </c>
      <c r="T34" s="60">
        <v>1985422</v>
      </c>
      <c r="U34" s="60"/>
      <c r="V34" s="60">
        <v>3698552</v>
      </c>
      <c r="W34" s="60">
        <v>17347800</v>
      </c>
      <c r="X34" s="60">
        <v>21928175</v>
      </c>
      <c r="Y34" s="60">
        <v>-4580375</v>
      </c>
      <c r="Z34" s="140">
        <v>-20.89</v>
      </c>
      <c r="AA34" s="155">
        <v>21981585</v>
      </c>
    </row>
    <row r="35" spans="1:27" ht="13.5">
      <c r="A35" s="138" t="s">
        <v>81</v>
      </c>
      <c r="B35" s="136"/>
      <c r="C35" s="155">
        <v>12475739</v>
      </c>
      <c r="D35" s="155"/>
      <c r="E35" s="156">
        <v>4246474</v>
      </c>
      <c r="F35" s="60">
        <v>3592977</v>
      </c>
      <c r="G35" s="60">
        <v>134144</v>
      </c>
      <c r="H35" s="60">
        <v>172067</v>
      </c>
      <c r="I35" s="60">
        <v>202549</v>
      </c>
      <c r="J35" s="60">
        <v>508760</v>
      </c>
      <c r="K35" s="60">
        <v>178421</v>
      </c>
      <c r="L35" s="60">
        <v>421561</v>
      </c>
      <c r="M35" s="60">
        <v>174015</v>
      </c>
      <c r="N35" s="60">
        <v>773997</v>
      </c>
      <c r="O35" s="60">
        <v>201353</v>
      </c>
      <c r="P35" s="60">
        <v>487790</v>
      </c>
      <c r="Q35" s="60">
        <v>193166</v>
      </c>
      <c r="R35" s="60">
        <v>882309</v>
      </c>
      <c r="S35" s="60">
        <v>200610</v>
      </c>
      <c r="T35" s="60">
        <v>375072</v>
      </c>
      <c r="U35" s="60"/>
      <c r="V35" s="60">
        <v>575682</v>
      </c>
      <c r="W35" s="60">
        <v>2740748</v>
      </c>
      <c r="X35" s="60">
        <v>4246478</v>
      </c>
      <c r="Y35" s="60">
        <v>-1505730</v>
      </c>
      <c r="Z35" s="140">
        <v>-35.46</v>
      </c>
      <c r="AA35" s="155">
        <v>3592977</v>
      </c>
    </row>
    <row r="36" spans="1:27" ht="13.5">
      <c r="A36" s="138" t="s">
        <v>82</v>
      </c>
      <c r="B36" s="136"/>
      <c r="C36" s="155">
        <v>2824549</v>
      </c>
      <c r="D36" s="155"/>
      <c r="E36" s="156">
        <v>2985018</v>
      </c>
      <c r="F36" s="60">
        <v>3386018</v>
      </c>
      <c r="G36" s="60">
        <v>241127</v>
      </c>
      <c r="H36" s="60">
        <v>154709</v>
      </c>
      <c r="I36" s="60">
        <v>419203</v>
      </c>
      <c r="J36" s="60">
        <v>815039</v>
      </c>
      <c r="K36" s="60">
        <v>322745</v>
      </c>
      <c r="L36" s="60">
        <v>358943</v>
      </c>
      <c r="M36" s="60">
        <v>375391</v>
      </c>
      <c r="N36" s="60">
        <v>1057079</v>
      </c>
      <c r="O36" s="60">
        <v>176319</v>
      </c>
      <c r="P36" s="60">
        <v>361137</v>
      </c>
      <c r="Q36" s="60">
        <v>275150</v>
      </c>
      <c r="R36" s="60">
        <v>812606</v>
      </c>
      <c r="S36" s="60">
        <v>327243</v>
      </c>
      <c r="T36" s="60">
        <v>295486</v>
      </c>
      <c r="U36" s="60"/>
      <c r="V36" s="60">
        <v>622729</v>
      </c>
      <c r="W36" s="60">
        <v>3307453</v>
      </c>
      <c r="X36" s="60">
        <v>2985020</v>
      </c>
      <c r="Y36" s="60">
        <v>322433</v>
      </c>
      <c r="Z36" s="140">
        <v>10.8</v>
      </c>
      <c r="AA36" s="155">
        <v>3386018</v>
      </c>
    </row>
    <row r="37" spans="1:27" ht="13.5">
      <c r="A37" s="138" t="s">
        <v>83</v>
      </c>
      <c r="B37" s="136"/>
      <c r="C37" s="157">
        <v>189579</v>
      </c>
      <c r="D37" s="157"/>
      <c r="E37" s="158">
        <v>75000</v>
      </c>
      <c r="F37" s="159">
        <v>85000</v>
      </c>
      <c r="G37" s="159">
        <v>6319</v>
      </c>
      <c r="H37" s="159">
        <v>1163</v>
      </c>
      <c r="I37" s="159">
        <v>21440</v>
      </c>
      <c r="J37" s="159">
        <v>28922</v>
      </c>
      <c r="K37" s="159">
        <v>10573</v>
      </c>
      <c r="L37" s="159">
        <v>47861</v>
      </c>
      <c r="M37" s="159">
        <v>8287</v>
      </c>
      <c r="N37" s="159">
        <v>66721</v>
      </c>
      <c r="O37" s="159">
        <v>24934</v>
      </c>
      <c r="P37" s="159">
        <v>2728</v>
      </c>
      <c r="Q37" s="159">
        <v>18391</v>
      </c>
      <c r="R37" s="159">
        <v>46053</v>
      </c>
      <c r="S37" s="159">
        <v>19730</v>
      </c>
      <c r="T37" s="159">
        <v>25962</v>
      </c>
      <c r="U37" s="159"/>
      <c r="V37" s="159">
        <v>45692</v>
      </c>
      <c r="W37" s="159">
        <v>187388</v>
      </c>
      <c r="X37" s="159">
        <v>75000</v>
      </c>
      <c r="Y37" s="159">
        <v>112388</v>
      </c>
      <c r="Z37" s="141">
        <v>149.85</v>
      </c>
      <c r="AA37" s="157">
        <v>85000</v>
      </c>
    </row>
    <row r="38" spans="1:27" ht="13.5">
      <c r="A38" s="135" t="s">
        <v>84</v>
      </c>
      <c r="B38" s="142"/>
      <c r="C38" s="153">
        <f aca="true" t="shared" si="7" ref="C38:Y38">SUM(C39:C41)</f>
        <v>48993063</v>
      </c>
      <c r="D38" s="153">
        <f>SUM(D39:D41)</f>
        <v>0</v>
      </c>
      <c r="E38" s="154">
        <f t="shared" si="7"/>
        <v>93367906</v>
      </c>
      <c r="F38" s="100">
        <f t="shared" si="7"/>
        <v>67272432</v>
      </c>
      <c r="G38" s="100">
        <f t="shared" si="7"/>
        <v>1520611</v>
      </c>
      <c r="H38" s="100">
        <f t="shared" si="7"/>
        <v>1842922</v>
      </c>
      <c r="I38" s="100">
        <f t="shared" si="7"/>
        <v>2545129</v>
      </c>
      <c r="J38" s="100">
        <f t="shared" si="7"/>
        <v>5908662</v>
      </c>
      <c r="K38" s="100">
        <f t="shared" si="7"/>
        <v>2463238</v>
      </c>
      <c r="L38" s="100">
        <f t="shared" si="7"/>
        <v>3173554</v>
      </c>
      <c r="M38" s="100">
        <f t="shared" si="7"/>
        <v>2660017</v>
      </c>
      <c r="N38" s="100">
        <f t="shared" si="7"/>
        <v>8296809</v>
      </c>
      <c r="O38" s="100">
        <f t="shared" si="7"/>
        <v>2575871</v>
      </c>
      <c r="P38" s="100">
        <f t="shared" si="7"/>
        <v>2906945</v>
      </c>
      <c r="Q38" s="100">
        <f t="shared" si="7"/>
        <v>2770303</v>
      </c>
      <c r="R38" s="100">
        <f t="shared" si="7"/>
        <v>8253119</v>
      </c>
      <c r="S38" s="100">
        <f t="shared" si="7"/>
        <v>2750311</v>
      </c>
      <c r="T38" s="100">
        <f t="shared" si="7"/>
        <v>3115602</v>
      </c>
      <c r="U38" s="100">
        <f t="shared" si="7"/>
        <v>7023979</v>
      </c>
      <c r="V38" s="100">
        <f t="shared" si="7"/>
        <v>12889892</v>
      </c>
      <c r="W38" s="100">
        <f t="shared" si="7"/>
        <v>35348482</v>
      </c>
      <c r="X38" s="100">
        <f t="shared" si="7"/>
        <v>93367900</v>
      </c>
      <c r="Y38" s="100">
        <f t="shared" si="7"/>
        <v>-58019418</v>
      </c>
      <c r="Z38" s="137">
        <f>+IF(X38&lt;&gt;0,+(Y38/X38)*100,0)</f>
        <v>-62.14064791004189</v>
      </c>
      <c r="AA38" s="153">
        <f>SUM(AA39:AA41)</f>
        <v>67272432</v>
      </c>
    </row>
    <row r="39" spans="1:27" ht="13.5">
      <c r="A39" s="138" t="s">
        <v>85</v>
      </c>
      <c r="B39" s="136"/>
      <c r="C39" s="155">
        <v>7084351</v>
      </c>
      <c r="D39" s="155"/>
      <c r="E39" s="156">
        <v>8707623</v>
      </c>
      <c r="F39" s="60">
        <v>8691087</v>
      </c>
      <c r="G39" s="60">
        <v>499283</v>
      </c>
      <c r="H39" s="60">
        <v>532896</v>
      </c>
      <c r="I39" s="60">
        <v>615855</v>
      </c>
      <c r="J39" s="60">
        <v>1648034</v>
      </c>
      <c r="K39" s="60">
        <v>498914</v>
      </c>
      <c r="L39" s="60">
        <v>669126</v>
      </c>
      <c r="M39" s="60">
        <v>643328</v>
      </c>
      <c r="N39" s="60">
        <v>1811368</v>
      </c>
      <c r="O39" s="60">
        <v>557607</v>
      </c>
      <c r="P39" s="60">
        <v>743911</v>
      </c>
      <c r="Q39" s="60">
        <v>963188</v>
      </c>
      <c r="R39" s="60">
        <v>2264706</v>
      </c>
      <c r="S39" s="60">
        <v>895179</v>
      </c>
      <c r="T39" s="60">
        <v>586228</v>
      </c>
      <c r="U39" s="60">
        <v>657182</v>
      </c>
      <c r="V39" s="60">
        <v>2138589</v>
      </c>
      <c r="W39" s="60">
        <v>7862697</v>
      </c>
      <c r="X39" s="60">
        <v>8707626</v>
      </c>
      <c r="Y39" s="60">
        <v>-844929</v>
      </c>
      <c r="Z39" s="140">
        <v>-9.7</v>
      </c>
      <c r="AA39" s="155">
        <v>8691087</v>
      </c>
    </row>
    <row r="40" spans="1:27" ht="13.5">
      <c r="A40" s="138" t="s">
        <v>86</v>
      </c>
      <c r="B40" s="136"/>
      <c r="C40" s="155">
        <v>41181678</v>
      </c>
      <c r="D40" s="155"/>
      <c r="E40" s="156">
        <v>82268461</v>
      </c>
      <c r="F40" s="60">
        <v>56611723</v>
      </c>
      <c r="G40" s="60">
        <v>984714</v>
      </c>
      <c r="H40" s="60">
        <v>1271969</v>
      </c>
      <c r="I40" s="60">
        <v>1865101</v>
      </c>
      <c r="J40" s="60">
        <v>4121784</v>
      </c>
      <c r="K40" s="60">
        <v>1904440</v>
      </c>
      <c r="L40" s="60">
        <v>2462823</v>
      </c>
      <c r="M40" s="60">
        <v>1780446</v>
      </c>
      <c r="N40" s="60">
        <v>6147709</v>
      </c>
      <c r="O40" s="60">
        <v>1758762</v>
      </c>
      <c r="P40" s="60">
        <v>2112875</v>
      </c>
      <c r="Q40" s="60">
        <v>1707831</v>
      </c>
      <c r="R40" s="60">
        <v>5579468</v>
      </c>
      <c r="S40" s="60">
        <v>1782377</v>
      </c>
      <c r="T40" s="60">
        <v>2271790</v>
      </c>
      <c r="U40" s="60">
        <v>6366797</v>
      </c>
      <c r="V40" s="60">
        <v>10420964</v>
      </c>
      <c r="W40" s="60">
        <v>26269925</v>
      </c>
      <c r="X40" s="60">
        <v>82268456</v>
      </c>
      <c r="Y40" s="60">
        <v>-55998531</v>
      </c>
      <c r="Z40" s="140">
        <v>-68.07</v>
      </c>
      <c r="AA40" s="155">
        <v>56611723</v>
      </c>
    </row>
    <row r="41" spans="1:27" ht="13.5">
      <c r="A41" s="138" t="s">
        <v>87</v>
      </c>
      <c r="B41" s="136"/>
      <c r="C41" s="155">
        <v>727034</v>
      </c>
      <c r="D41" s="155"/>
      <c r="E41" s="156">
        <v>2391822</v>
      </c>
      <c r="F41" s="60">
        <v>1969622</v>
      </c>
      <c r="G41" s="60">
        <v>36614</v>
      </c>
      <c r="H41" s="60">
        <v>38057</v>
      </c>
      <c r="I41" s="60">
        <v>64173</v>
      </c>
      <c r="J41" s="60">
        <v>138844</v>
      </c>
      <c r="K41" s="60">
        <v>59884</v>
      </c>
      <c r="L41" s="60">
        <v>41605</v>
      </c>
      <c r="M41" s="60">
        <v>236243</v>
      </c>
      <c r="N41" s="60">
        <v>337732</v>
      </c>
      <c r="O41" s="60">
        <v>259502</v>
      </c>
      <c r="P41" s="60">
        <v>50159</v>
      </c>
      <c r="Q41" s="60">
        <v>99284</v>
      </c>
      <c r="R41" s="60">
        <v>408945</v>
      </c>
      <c r="S41" s="60">
        <v>72755</v>
      </c>
      <c r="T41" s="60">
        <v>257584</v>
      </c>
      <c r="U41" s="60"/>
      <c r="V41" s="60">
        <v>330339</v>
      </c>
      <c r="W41" s="60">
        <v>1215860</v>
      </c>
      <c r="X41" s="60">
        <v>2391818</v>
      </c>
      <c r="Y41" s="60">
        <v>-1175958</v>
      </c>
      <c r="Z41" s="140">
        <v>-49.17</v>
      </c>
      <c r="AA41" s="155">
        <v>1969622</v>
      </c>
    </row>
    <row r="42" spans="1:27" ht="13.5">
      <c r="A42" s="135" t="s">
        <v>88</v>
      </c>
      <c r="B42" s="142"/>
      <c r="C42" s="153">
        <f aca="true" t="shared" si="8" ref="C42:Y42">SUM(C43:C46)</f>
        <v>10760654</v>
      </c>
      <c r="D42" s="153">
        <f>SUM(D43:D46)</f>
        <v>0</v>
      </c>
      <c r="E42" s="154">
        <f t="shared" si="8"/>
        <v>9750448</v>
      </c>
      <c r="F42" s="100">
        <f t="shared" si="8"/>
        <v>13105887</v>
      </c>
      <c r="G42" s="100">
        <f t="shared" si="8"/>
        <v>468173</v>
      </c>
      <c r="H42" s="100">
        <f t="shared" si="8"/>
        <v>638521</v>
      </c>
      <c r="I42" s="100">
        <f t="shared" si="8"/>
        <v>1069507</v>
      </c>
      <c r="J42" s="100">
        <f t="shared" si="8"/>
        <v>2176201</v>
      </c>
      <c r="K42" s="100">
        <f t="shared" si="8"/>
        <v>1373292</v>
      </c>
      <c r="L42" s="100">
        <f t="shared" si="8"/>
        <v>1611301</v>
      </c>
      <c r="M42" s="100">
        <f t="shared" si="8"/>
        <v>1189329</v>
      </c>
      <c r="N42" s="100">
        <f t="shared" si="8"/>
        <v>4173922</v>
      </c>
      <c r="O42" s="100">
        <f t="shared" si="8"/>
        <v>1088892</v>
      </c>
      <c r="P42" s="100">
        <f t="shared" si="8"/>
        <v>847230</v>
      </c>
      <c r="Q42" s="100">
        <f t="shared" si="8"/>
        <v>1168271</v>
      </c>
      <c r="R42" s="100">
        <f t="shared" si="8"/>
        <v>3104393</v>
      </c>
      <c r="S42" s="100">
        <f t="shared" si="8"/>
        <v>1316023</v>
      </c>
      <c r="T42" s="100">
        <f t="shared" si="8"/>
        <v>1050879</v>
      </c>
      <c r="U42" s="100">
        <f t="shared" si="8"/>
        <v>0</v>
      </c>
      <c r="V42" s="100">
        <f t="shared" si="8"/>
        <v>2366902</v>
      </c>
      <c r="W42" s="100">
        <f t="shared" si="8"/>
        <v>11821418</v>
      </c>
      <c r="X42" s="100">
        <f t="shared" si="8"/>
        <v>9750452</v>
      </c>
      <c r="Y42" s="100">
        <f t="shared" si="8"/>
        <v>2070966</v>
      </c>
      <c r="Z42" s="137">
        <f>+IF(X42&lt;&gt;0,+(Y42/X42)*100,0)</f>
        <v>21.23969227272746</v>
      </c>
      <c r="AA42" s="153">
        <f>SUM(AA43:AA46)</f>
        <v>13105887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10760654</v>
      </c>
      <c r="D46" s="155"/>
      <c r="E46" s="156">
        <v>9750448</v>
      </c>
      <c r="F46" s="60">
        <v>13105887</v>
      </c>
      <c r="G46" s="60">
        <v>468173</v>
      </c>
      <c r="H46" s="60">
        <v>638521</v>
      </c>
      <c r="I46" s="60">
        <v>1069507</v>
      </c>
      <c r="J46" s="60">
        <v>2176201</v>
      </c>
      <c r="K46" s="60">
        <v>1373292</v>
      </c>
      <c r="L46" s="60">
        <v>1611301</v>
      </c>
      <c r="M46" s="60">
        <v>1189329</v>
      </c>
      <c r="N46" s="60">
        <v>4173922</v>
      </c>
      <c r="O46" s="60">
        <v>1088892</v>
      </c>
      <c r="P46" s="60">
        <v>847230</v>
      </c>
      <c r="Q46" s="60">
        <v>1168271</v>
      </c>
      <c r="R46" s="60">
        <v>3104393</v>
      </c>
      <c r="S46" s="60">
        <v>1316023</v>
      </c>
      <c r="T46" s="60">
        <v>1050879</v>
      </c>
      <c r="U46" s="60"/>
      <c r="V46" s="60">
        <v>2366902</v>
      </c>
      <c r="W46" s="60">
        <v>11821418</v>
      </c>
      <c r="X46" s="60">
        <v>9750452</v>
      </c>
      <c r="Y46" s="60">
        <v>2070966</v>
      </c>
      <c r="Z46" s="140">
        <v>21.24</v>
      </c>
      <c r="AA46" s="155">
        <v>13105887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165168585</v>
      </c>
      <c r="D48" s="168">
        <f>+D28+D32+D38+D42+D47</f>
        <v>0</v>
      </c>
      <c r="E48" s="169">
        <f t="shared" si="9"/>
        <v>200895616</v>
      </c>
      <c r="F48" s="73">
        <f t="shared" si="9"/>
        <v>180344702</v>
      </c>
      <c r="G48" s="73">
        <f t="shared" si="9"/>
        <v>5965863</v>
      </c>
      <c r="H48" s="73">
        <f t="shared" si="9"/>
        <v>8210955</v>
      </c>
      <c r="I48" s="73">
        <f t="shared" si="9"/>
        <v>11149507</v>
      </c>
      <c r="J48" s="73">
        <f t="shared" si="9"/>
        <v>25326325</v>
      </c>
      <c r="K48" s="73">
        <f t="shared" si="9"/>
        <v>11406721</v>
      </c>
      <c r="L48" s="73">
        <f t="shared" si="9"/>
        <v>14702168</v>
      </c>
      <c r="M48" s="73">
        <f t="shared" si="9"/>
        <v>11286282</v>
      </c>
      <c r="N48" s="73">
        <f t="shared" si="9"/>
        <v>37395171</v>
      </c>
      <c r="O48" s="73">
        <f t="shared" si="9"/>
        <v>8864626</v>
      </c>
      <c r="P48" s="73">
        <f t="shared" si="9"/>
        <v>11768357</v>
      </c>
      <c r="Q48" s="73">
        <f t="shared" si="9"/>
        <v>10031393</v>
      </c>
      <c r="R48" s="73">
        <f t="shared" si="9"/>
        <v>30664376</v>
      </c>
      <c r="S48" s="73">
        <f t="shared" si="9"/>
        <v>12480060</v>
      </c>
      <c r="T48" s="73">
        <f t="shared" si="9"/>
        <v>11957304</v>
      </c>
      <c r="U48" s="73">
        <f t="shared" si="9"/>
        <v>17120905</v>
      </c>
      <c r="V48" s="73">
        <f t="shared" si="9"/>
        <v>41558269</v>
      </c>
      <c r="W48" s="73">
        <f t="shared" si="9"/>
        <v>134944141</v>
      </c>
      <c r="X48" s="73">
        <f t="shared" si="9"/>
        <v>200895627</v>
      </c>
      <c r="Y48" s="73">
        <f t="shared" si="9"/>
        <v>-65951486</v>
      </c>
      <c r="Z48" s="170">
        <f>+IF(X48&lt;&gt;0,+(Y48/X48)*100,0)</f>
        <v>-32.828731508426515</v>
      </c>
      <c r="AA48" s="168">
        <f>+AA28+AA32+AA38+AA42+AA47</f>
        <v>180344702</v>
      </c>
    </row>
    <row r="49" spans="1:27" ht="13.5">
      <c r="A49" s="148" t="s">
        <v>49</v>
      </c>
      <c r="B49" s="149"/>
      <c r="C49" s="171">
        <f aca="true" t="shared" si="10" ref="C49:Y49">+C25-C48</f>
        <v>2002785</v>
      </c>
      <c r="D49" s="171">
        <f>+D25-D48</f>
        <v>0</v>
      </c>
      <c r="E49" s="172">
        <f t="shared" si="10"/>
        <v>797</v>
      </c>
      <c r="F49" s="173">
        <f t="shared" si="10"/>
        <v>45650506</v>
      </c>
      <c r="G49" s="173">
        <f t="shared" si="10"/>
        <v>99007009</v>
      </c>
      <c r="H49" s="173">
        <f t="shared" si="10"/>
        <v>-5999824</v>
      </c>
      <c r="I49" s="173">
        <f t="shared" si="10"/>
        <v>-10081109</v>
      </c>
      <c r="J49" s="173">
        <f t="shared" si="10"/>
        <v>82926076</v>
      </c>
      <c r="K49" s="173">
        <f t="shared" si="10"/>
        <v>-10144992</v>
      </c>
      <c r="L49" s="173">
        <f t="shared" si="10"/>
        <v>7256920</v>
      </c>
      <c r="M49" s="173">
        <f t="shared" si="10"/>
        <v>-9485508</v>
      </c>
      <c r="N49" s="173">
        <f t="shared" si="10"/>
        <v>-12373580</v>
      </c>
      <c r="O49" s="173">
        <f t="shared" si="10"/>
        <v>-7622618</v>
      </c>
      <c r="P49" s="173">
        <f t="shared" si="10"/>
        <v>-10419400</v>
      </c>
      <c r="Q49" s="173">
        <f t="shared" si="10"/>
        <v>6740344</v>
      </c>
      <c r="R49" s="173">
        <f t="shared" si="10"/>
        <v>-11301674</v>
      </c>
      <c r="S49" s="173">
        <f t="shared" si="10"/>
        <v>-10925797</v>
      </c>
      <c r="T49" s="173">
        <f t="shared" si="10"/>
        <v>-10407699</v>
      </c>
      <c r="U49" s="173">
        <f t="shared" si="10"/>
        <v>-14769749</v>
      </c>
      <c r="V49" s="173">
        <f t="shared" si="10"/>
        <v>-36103245</v>
      </c>
      <c r="W49" s="173">
        <f t="shared" si="10"/>
        <v>23147577</v>
      </c>
      <c r="X49" s="173">
        <f>IF(F25=F48,0,X25-X48)</f>
        <v>780</v>
      </c>
      <c r="Y49" s="173">
        <f t="shared" si="10"/>
        <v>23146797</v>
      </c>
      <c r="Z49" s="174">
        <f>+IF(X49&lt;&gt;0,+(Y49/X49)*100,0)</f>
        <v>2967538.076923077</v>
      </c>
      <c r="AA49" s="171">
        <f>+AA25-AA48</f>
        <v>45650506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66636851</v>
      </c>
      <c r="D5" s="155">
        <v>0</v>
      </c>
      <c r="E5" s="156">
        <v>69059958</v>
      </c>
      <c r="F5" s="60">
        <v>69064321</v>
      </c>
      <c r="G5" s="60">
        <v>70012501</v>
      </c>
      <c r="H5" s="60">
        <v>-103343</v>
      </c>
      <c r="I5" s="60">
        <v>-350085</v>
      </c>
      <c r="J5" s="60">
        <v>69559073</v>
      </c>
      <c r="K5" s="60">
        <v>-308242</v>
      </c>
      <c r="L5" s="60">
        <v>-179216</v>
      </c>
      <c r="M5" s="60">
        <v>-7407</v>
      </c>
      <c r="N5" s="60">
        <v>-494865</v>
      </c>
      <c r="O5" s="60">
        <v>-103177</v>
      </c>
      <c r="P5" s="60">
        <v>-117310</v>
      </c>
      <c r="Q5" s="60">
        <v>-36074</v>
      </c>
      <c r="R5" s="60">
        <v>-256561</v>
      </c>
      <c r="S5" s="60">
        <v>-369</v>
      </c>
      <c r="T5" s="60">
        <v>-23646</v>
      </c>
      <c r="U5" s="60">
        <v>576369</v>
      </c>
      <c r="V5" s="60">
        <v>552354</v>
      </c>
      <c r="W5" s="60">
        <v>69360001</v>
      </c>
      <c r="X5" s="60">
        <v>69059964</v>
      </c>
      <c r="Y5" s="60">
        <v>300037</v>
      </c>
      <c r="Z5" s="140">
        <v>0.43</v>
      </c>
      <c r="AA5" s="155">
        <v>69064321</v>
      </c>
    </row>
    <row r="6" spans="1:27" ht="13.5">
      <c r="A6" s="181" t="s">
        <v>102</v>
      </c>
      <c r="B6" s="182"/>
      <c r="C6" s="155">
        <v>2354370</v>
      </c>
      <c r="D6" s="155">
        <v>0</v>
      </c>
      <c r="E6" s="156">
        <v>1000000</v>
      </c>
      <c r="F6" s="60">
        <v>1000000</v>
      </c>
      <c r="G6" s="60">
        <v>0</v>
      </c>
      <c r="H6" s="60">
        <v>0</v>
      </c>
      <c r="I6" s="60">
        <v>239706</v>
      </c>
      <c r="J6" s="60">
        <v>239706</v>
      </c>
      <c r="K6" s="60">
        <v>0</v>
      </c>
      <c r="L6" s="60">
        <v>191702</v>
      </c>
      <c r="M6" s="60">
        <v>0</v>
      </c>
      <c r="N6" s="60">
        <v>191702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168258</v>
      </c>
      <c r="V6" s="60">
        <v>168258</v>
      </c>
      <c r="W6" s="60">
        <v>599666</v>
      </c>
      <c r="X6" s="60">
        <v>999996</v>
      </c>
      <c r="Y6" s="60">
        <v>-400330</v>
      </c>
      <c r="Z6" s="140">
        <v>-40.03</v>
      </c>
      <c r="AA6" s="155">
        <v>1000000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7197343</v>
      </c>
      <c r="D10" s="155">
        <v>0</v>
      </c>
      <c r="E10" s="156">
        <v>8250000</v>
      </c>
      <c r="F10" s="54">
        <v>8250000</v>
      </c>
      <c r="G10" s="54">
        <v>7793446</v>
      </c>
      <c r="H10" s="54">
        <v>48006</v>
      </c>
      <c r="I10" s="54">
        <v>-25741</v>
      </c>
      <c r="J10" s="54">
        <v>7815711</v>
      </c>
      <c r="K10" s="54">
        <v>7828</v>
      </c>
      <c r="L10" s="54">
        <v>23008</v>
      </c>
      <c r="M10" s="54">
        <v>38405</v>
      </c>
      <c r="N10" s="54">
        <v>69241</v>
      </c>
      <c r="O10" s="54">
        <v>49855</v>
      </c>
      <c r="P10" s="54">
        <v>26794</v>
      </c>
      <c r="Q10" s="54">
        <v>37072</v>
      </c>
      <c r="R10" s="54">
        <v>113721</v>
      </c>
      <c r="S10" s="54">
        <v>31711</v>
      </c>
      <c r="T10" s="54">
        <v>36981</v>
      </c>
      <c r="U10" s="54">
        <v>0</v>
      </c>
      <c r="V10" s="54">
        <v>68692</v>
      </c>
      <c r="W10" s="54">
        <v>8067365</v>
      </c>
      <c r="X10" s="54">
        <v>8250000</v>
      </c>
      <c r="Y10" s="54">
        <v>-182635</v>
      </c>
      <c r="Z10" s="184">
        <v>-2.21</v>
      </c>
      <c r="AA10" s="130">
        <v>8250000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69021</v>
      </c>
      <c r="V11" s="60">
        <v>69021</v>
      </c>
      <c r="W11" s="60">
        <v>69021</v>
      </c>
      <c r="X11" s="60"/>
      <c r="Y11" s="60">
        <v>69021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4452671</v>
      </c>
      <c r="D12" s="155">
        <v>0</v>
      </c>
      <c r="E12" s="156">
        <v>4879000</v>
      </c>
      <c r="F12" s="60">
        <v>4002000</v>
      </c>
      <c r="G12" s="60">
        <v>657557</v>
      </c>
      <c r="H12" s="60">
        <v>365071</v>
      </c>
      <c r="I12" s="60">
        <v>364466</v>
      </c>
      <c r="J12" s="60">
        <v>1387094</v>
      </c>
      <c r="K12" s="60">
        <v>348194</v>
      </c>
      <c r="L12" s="60">
        <v>381332</v>
      </c>
      <c r="M12" s="60">
        <v>364023</v>
      </c>
      <c r="N12" s="60">
        <v>1093549</v>
      </c>
      <c r="O12" s="60">
        <v>361111</v>
      </c>
      <c r="P12" s="60">
        <v>271034</v>
      </c>
      <c r="Q12" s="60">
        <v>367173</v>
      </c>
      <c r="R12" s="60">
        <v>999318</v>
      </c>
      <c r="S12" s="60">
        <v>380224</v>
      </c>
      <c r="T12" s="60">
        <v>366489</v>
      </c>
      <c r="U12" s="60">
        <v>493075</v>
      </c>
      <c r="V12" s="60">
        <v>1239788</v>
      </c>
      <c r="W12" s="60">
        <v>4719749</v>
      </c>
      <c r="X12" s="60">
        <v>4879004</v>
      </c>
      <c r="Y12" s="60">
        <v>-159255</v>
      </c>
      <c r="Z12" s="140">
        <v>-3.26</v>
      </c>
      <c r="AA12" s="155">
        <v>4002000</v>
      </c>
    </row>
    <row r="13" spans="1:27" ht="13.5">
      <c r="A13" s="181" t="s">
        <v>109</v>
      </c>
      <c r="B13" s="185"/>
      <c r="C13" s="155">
        <v>5847967</v>
      </c>
      <c r="D13" s="155">
        <v>0</v>
      </c>
      <c r="E13" s="156">
        <v>4250000</v>
      </c>
      <c r="F13" s="60">
        <v>6000000</v>
      </c>
      <c r="G13" s="60">
        <v>5400</v>
      </c>
      <c r="H13" s="60">
        <v>5597</v>
      </c>
      <c r="I13" s="60">
        <v>5416</v>
      </c>
      <c r="J13" s="60">
        <v>16413</v>
      </c>
      <c r="K13" s="60">
        <v>5597</v>
      </c>
      <c r="L13" s="60">
        <v>5498</v>
      </c>
      <c r="M13" s="60">
        <v>5851</v>
      </c>
      <c r="N13" s="60">
        <v>16946</v>
      </c>
      <c r="O13" s="60">
        <v>0</v>
      </c>
      <c r="P13" s="60">
        <v>11833</v>
      </c>
      <c r="Q13" s="60">
        <v>6466</v>
      </c>
      <c r="R13" s="60">
        <v>18299</v>
      </c>
      <c r="S13" s="60">
        <v>6401</v>
      </c>
      <c r="T13" s="60">
        <v>6614</v>
      </c>
      <c r="U13" s="60">
        <v>6401</v>
      </c>
      <c r="V13" s="60">
        <v>19416</v>
      </c>
      <c r="W13" s="60">
        <v>71074</v>
      </c>
      <c r="X13" s="60">
        <v>4250004</v>
      </c>
      <c r="Y13" s="60">
        <v>-4178930</v>
      </c>
      <c r="Z13" s="140">
        <v>-98.33</v>
      </c>
      <c r="AA13" s="155">
        <v>6000000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1107570</v>
      </c>
      <c r="D16" s="155">
        <v>0</v>
      </c>
      <c r="E16" s="156">
        <v>432000</v>
      </c>
      <c r="F16" s="60">
        <v>432000</v>
      </c>
      <c r="G16" s="60">
        <v>216199</v>
      </c>
      <c r="H16" s="60">
        <v>226690</v>
      </c>
      <c r="I16" s="60">
        <v>13886</v>
      </c>
      <c r="J16" s="60">
        <v>456775</v>
      </c>
      <c r="K16" s="60">
        <v>284055</v>
      </c>
      <c r="L16" s="60">
        <v>32992</v>
      </c>
      <c r="M16" s="60">
        <v>231945</v>
      </c>
      <c r="N16" s="60">
        <v>548992</v>
      </c>
      <c r="O16" s="60">
        <v>251501</v>
      </c>
      <c r="P16" s="60">
        <v>220868</v>
      </c>
      <c r="Q16" s="60">
        <v>264895</v>
      </c>
      <c r="R16" s="60">
        <v>737264</v>
      </c>
      <c r="S16" s="60">
        <v>246448</v>
      </c>
      <c r="T16" s="60">
        <v>242540</v>
      </c>
      <c r="U16" s="60">
        <v>-76732</v>
      </c>
      <c r="V16" s="60">
        <v>412256</v>
      </c>
      <c r="W16" s="60">
        <v>2155287</v>
      </c>
      <c r="X16" s="60">
        <v>432000</v>
      </c>
      <c r="Y16" s="60">
        <v>1723287</v>
      </c>
      <c r="Z16" s="140">
        <v>398.91</v>
      </c>
      <c r="AA16" s="155">
        <v>432000</v>
      </c>
    </row>
    <row r="17" spans="1:27" ht="13.5">
      <c r="A17" s="181" t="s">
        <v>113</v>
      </c>
      <c r="B17" s="185"/>
      <c r="C17" s="155">
        <v>5625441</v>
      </c>
      <c r="D17" s="155">
        <v>0</v>
      </c>
      <c r="E17" s="156">
        <v>5805000</v>
      </c>
      <c r="F17" s="60">
        <v>6205000</v>
      </c>
      <c r="G17" s="60">
        <v>544815</v>
      </c>
      <c r="H17" s="60">
        <v>493185</v>
      </c>
      <c r="I17" s="60">
        <v>555833</v>
      </c>
      <c r="J17" s="60">
        <v>1593833</v>
      </c>
      <c r="K17" s="60">
        <v>539865</v>
      </c>
      <c r="L17" s="60">
        <v>506466</v>
      </c>
      <c r="M17" s="60">
        <v>554663</v>
      </c>
      <c r="N17" s="60">
        <v>1600994</v>
      </c>
      <c r="O17" s="60">
        <v>536508</v>
      </c>
      <c r="P17" s="60">
        <v>600611</v>
      </c>
      <c r="Q17" s="60">
        <v>542703</v>
      </c>
      <c r="R17" s="60">
        <v>1679822</v>
      </c>
      <c r="S17" s="60">
        <v>602605</v>
      </c>
      <c r="T17" s="60">
        <v>566269</v>
      </c>
      <c r="U17" s="60">
        <v>613719</v>
      </c>
      <c r="V17" s="60">
        <v>1782593</v>
      </c>
      <c r="W17" s="60">
        <v>6657242</v>
      </c>
      <c r="X17" s="60">
        <v>5805000</v>
      </c>
      <c r="Y17" s="60">
        <v>852242</v>
      </c>
      <c r="Z17" s="140">
        <v>14.68</v>
      </c>
      <c r="AA17" s="155">
        <v>6205000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48199982</v>
      </c>
      <c r="D19" s="155">
        <v>0</v>
      </c>
      <c r="E19" s="156">
        <v>71273000</v>
      </c>
      <c r="F19" s="60">
        <v>71473000</v>
      </c>
      <c r="G19" s="60">
        <v>25282000</v>
      </c>
      <c r="H19" s="60">
        <v>0</v>
      </c>
      <c r="I19" s="60">
        <v>0</v>
      </c>
      <c r="J19" s="60">
        <v>25282000</v>
      </c>
      <c r="K19" s="60">
        <v>0</v>
      </c>
      <c r="L19" s="60">
        <v>20226000</v>
      </c>
      <c r="M19" s="60">
        <v>0</v>
      </c>
      <c r="N19" s="60">
        <v>20226000</v>
      </c>
      <c r="O19" s="60">
        <v>0</v>
      </c>
      <c r="P19" s="60">
        <v>0</v>
      </c>
      <c r="Q19" s="60">
        <v>15170000</v>
      </c>
      <c r="R19" s="60">
        <v>15170000</v>
      </c>
      <c r="S19" s="60">
        <v>0</v>
      </c>
      <c r="T19" s="60">
        <v>0</v>
      </c>
      <c r="U19" s="60">
        <v>0</v>
      </c>
      <c r="V19" s="60">
        <v>0</v>
      </c>
      <c r="W19" s="60">
        <v>60678000</v>
      </c>
      <c r="X19" s="60">
        <v>71273000</v>
      </c>
      <c r="Y19" s="60">
        <v>-10595000</v>
      </c>
      <c r="Z19" s="140">
        <v>-14.87</v>
      </c>
      <c r="AA19" s="155">
        <v>71473000</v>
      </c>
    </row>
    <row r="20" spans="1:27" ht="13.5">
      <c r="A20" s="181" t="s">
        <v>35</v>
      </c>
      <c r="B20" s="185"/>
      <c r="C20" s="155">
        <v>4370691</v>
      </c>
      <c r="D20" s="155">
        <v>0</v>
      </c>
      <c r="E20" s="156">
        <v>9887455</v>
      </c>
      <c r="F20" s="54">
        <v>5861563</v>
      </c>
      <c r="G20" s="54">
        <v>460954</v>
      </c>
      <c r="H20" s="54">
        <v>1175925</v>
      </c>
      <c r="I20" s="54">
        <v>264917</v>
      </c>
      <c r="J20" s="54">
        <v>1901796</v>
      </c>
      <c r="K20" s="54">
        <v>384432</v>
      </c>
      <c r="L20" s="54">
        <v>771306</v>
      </c>
      <c r="M20" s="54">
        <v>613294</v>
      </c>
      <c r="N20" s="54">
        <v>1769032</v>
      </c>
      <c r="O20" s="54">
        <v>146210</v>
      </c>
      <c r="P20" s="54">
        <v>335127</v>
      </c>
      <c r="Q20" s="54">
        <v>419502</v>
      </c>
      <c r="R20" s="54">
        <v>900839</v>
      </c>
      <c r="S20" s="54">
        <v>287243</v>
      </c>
      <c r="T20" s="54">
        <v>354358</v>
      </c>
      <c r="U20" s="54">
        <v>501045</v>
      </c>
      <c r="V20" s="54">
        <v>1142646</v>
      </c>
      <c r="W20" s="54">
        <v>5714313</v>
      </c>
      <c r="X20" s="54">
        <v>9887455</v>
      </c>
      <c r="Y20" s="54">
        <v>-4173142</v>
      </c>
      <c r="Z20" s="184">
        <v>-42.21</v>
      </c>
      <c r="AA20" s="130">
        <v>5861563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145792886</v>
      </c>
      <c r="D22" s="188">
        <f>SUM(D5:D21)</f>
        <v>0</v>
      </c>
      <c r="E22" s="189">
        <f t="shared" si="0"/>
        <v>174836413</v>
      </c>
      <c r="F22" s="190">
        <f t="shared" si="0"/>
        <v>172287884</v>
      </c>
      <c r="G22" s="190">
        <f t="shared" si="0"/>
        <v>104972872</v>
      </c>
      <c r="H22" s="190">
        <f t="shared" si="0"/>
        <v>2211131</v>
      </c>
      <c r="I22" s="190">
        <f t="shared" si="0"/>
        <v>1068398</v>
      </c>
      <c r="J22" s="190">
        <f t="shared" si="0"/>
        <v>108252401</v>
      </c>
      <c r="K22" s="190">
        <f t="shared" si="0"/>
        <v>1261729</v>
      </c>
      <c r="L22" s="190">
        <f t="shared" si="0"/>
        <v>21959088</v>
      </c>
      <c r="M22" s="190">
        <f t="shared" si="0"/>
        <v>1800774</v>
      </c>
      <c r="N22" s="190">
        <f t="shared" si="0"/>
        <v>25021591</v>
      </c>
      <c r="O22" s="190">
        <f t="shared" si="0"/>
        <v>1242008</v>
      </c>
      <c r="P22" s="190">
        <f t="shared" si="0"/>
        <v>1348957</v>
      </c>
      <c r="Q22" s="190">
        <f t="shared" si="0"/>
        <v>16771737</v>
      </c>
      <c r="R22" s="190">
        <f t="shared" si="0"/>
        <v>19362702</v>
      </c>
      <c r="S22" s="190">
        <f t="shared" si="0"/>
        <v>1554263</v>
      </c>
      <c r="T22" s="190">
        <f t="shared" si="0"/>
        <v>1549605</v>
      </c>
      <c r="U22" s="190">
        <f t="shared" si="0"/>
        <v>2351156</v>
      </c>
      <c r="V22" s="190">
        <f t="shared" si="0"/>
        <v>5455024</v>
      </c>
      <c r="W22" s="190">
        <f t="shared" si="0"/>
        <v>158091718</v>
      </c>
      <c r="X22" s="190">
        <f t="shared" si="0"/>
        <v>174836423</v>
      </c>
      <c r="Y22" s="190">
        <f t="shared" si="0"/>
        <v>-16744705</v>
      </c>
      <c r="Z22" s="191">
        <f>+IF(X22&lt;&gt;0,+(Y22/X22)*100,0)</f>
        <v>-9.577355057189656</v>
      </c>
      <c r="AA22" s="188">
        <f>SUM(AA5:AA21)</f>
        <v>172287884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61649615</v>
      </c>
      <c r="D25" s="155">
        <v>0</v>
      </c>
      <c r="E25" s="156">
        <v>66794929</v>
      </c>
      <c r="F25" s="60">
        <v>65275488</v>
      </c>
      <c r="G25" s="60">
        <v>4981663</v>
      </c>
      <c r="H25" s="60">
        <v>4541582</v>
      </c>
      <c r="I25" s="60">
        <v>5566469</v>
      </c>
      <c r="J25" s="60">
        <v>15089714</v>
      </c>
      <c r="K25" s="60">
        <v>5210886</v>
      </c>
      <c r="L25" s="60">
        <v>7807403</v>
      </c>
      <c r="M25" s="60">
        <v>5037386</v>
      </c>
      <c r="N25" s="60">
        <v>18055675</v>
      </c>
      <c r="O25" s="60">
        <v>5924061</v>
      </c>
      <c r="P25" s="60">
        <v>5911276</v>
      </c>
      <c r="Q25" s="60">
        <v>5560531</v>
      </c>
      <c r="R25" s="60">
        <v>17395868</v>
      </c>
      <c r="S25" s="60">
        <v>5715380</v>
      </c>
      <c r="T25" s="60">
        <v>5347287</v>
      </c>
      <c r="U25" s="60">
        <v>5845221</v>
      </c>
      <c r="V25" s="60">
        <v>16907888</v>
      </c>
      <c r="W25" s="60">
        <v>67449145</v>
      </c>
      <c r="X25" s="60">
        <v>66794928</v>
      </c>
      <c r="Y25" s="60">
        <v>654217</v>
      </c>
      <c r="Z25" s="140">
        <v>0.98</v>
      </c>
      <c r="AA25" s="155">
        <v>65275488</v>
      </c>
    </row>
    <row r="26" spans="1:27" ht="13.5">
      <c r="A26" s="183" t="s">
        <v>38</v>
      </c>
      <c r="B26" s="182"/>
      <c r="C26" s="155">
        <v>6295923</v>
      </c>
      <c r="D26" s="155">
        <v>0</v>
      </c>
      <c r="E26" s="156">
        <v>6782235</v>
      </c>
      <c r="F26" s="60">
        <v>6838276</v>
      </c>
      <c r="G26" s="60">
        <v>0</v>
      </c>
      <c r="H26" s="60">
        <v>513178</v>
      </c>
      <c r="I26" s="60">
        <v>508756</v>
      </c>
      <c r="J26" s="60">
        <v>1021934</v>
      </c>
      <c r="K26" s="60">
        <v>513178</v>
      </c>
      <c r="L26" s="60">
        <v>503836</v>
      </c>
      <c r="M26" s="60">
        <v>508756</v>
      </c>
      <c r="N26" s="60">
        <v>1525770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2547704</v>
      </c>
      <c r="X26" s="60">
        <v>6782232</v>
      </c>
      <c r="Y26" s="60">
        <v>-4234528</v>
      </c>
      <c r="Z26" s="140">
        <v>-62.44</v>
      </c>
      <c r="AA26" s="155">
        <v>6838276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2000004</v>
      </c>
      <c r="Y27" s="60">
        <v>-2000004</v>
      </c>
      <c r="Z27" s="140">
        <v>-100</v>
      </c>
      <c r="AA27" s="155">
        <v>0</v>
      </c>
    </row>
    <row r="28" spans="1:27" ht="13.5">
      <c r="A28" s="183" t="s">
        <v>39</v>
      </c>
      <c r="B28" s="182"/>
      <c r="C28" s="155">
        <v>29416581</v>
      </c>
      <c r="D28" s="155">
        <v>0</v>
      </c>
      <c r="E28" s="156">
        <v>29000000</v>
      </c>
      <c r="F28" s="60">
        <v>29157814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29000004</v>
      </c>
      <c r="Y28" s="60">
        <v>-29000004</v>
      </c>
      <c r="Z28" s="140">
        <v>-100</v>
      </c>
      <c r="AA28" s="155">
        <v>29157814</v>
      </c>
    </row>
    <row r="29" spans="1:27" ht="13.5">
      <c r="A29" s="183" t="s">
        <v>40</v>
      </c>
      <c r="B29" s="182"/>
      <c r="C29" s="155">
        <v>273147</v>
      </c>
      <c r="D29" s="155">
        <v>0</v>
      </c>
      <c r="E29" s="156">
        <v>500320</v>
      </c>
      <c r="F29" s="60">
        <v>500320</v>
      </c>
      <c r="G29" s="60">
        <v>44826</v>
      </c>
      <c r="H29" s="60">
        <v>45615</v>
      </c>
      <c r="I29" s="60">
        <v>44915</v>
      </c>
      <c r="J29" s="60">
        <v>135356</v>
      </c>
      <c r="K29" s="60">
        <v>42784</v>
      </c>
      <c r="L29" s="60">
        <v>43489</v>
      </c>
      <c r="M29" s="60">
        <v>32604</v>
      </c>
      <c r="N29" s="60">
        <v>118877</v>
      </c>
      <c r="O29" s="60">
        <v>50832</v>
      </c>
      <c r="P29" s="60">
        <v>41316</v>
      </c>
      <c r="Q29" s="60">
        <v>29176</v>
      </c>
      <c r="R29" s="60">
        <v>121324</v>
      </c>
      <c r="S29" s="60">
        <v>37965</v>
      </c>
      <c r="T29" s="60">
        <v>37965</v>
      </c>
      <c r="U29" s="60">
        <v>38324</v>
      </c>
      <c r="V29" s="60">
        <v>114254</v>
      </c>
      <c r="W29" s="60">
        <v>489811</v>
      </c>
      <c r="X29" s="60">
        <v>500316</v>
      </c>
      <c r="Y29" s="60">
        <v>-10505</v>
      </c>
      <c r="Z29" s="140">
        <v>-2.1</v>
      </c>
      <c r="AA29" s="155">
        <v>500320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15554079</v>
      </c>
      <c r="D32" s="155">
        <v>0</v>
      </c>
      <c r="E32" s="156">
        <v>18725000</v>
      </c>
      <c r="F32" s="60">
        <v>11118000</v>
      </c>
      <c r="G32" s="60">
        <v>0</v>
      </c>
      <c r="H32" s="60">
        <v>1062216</v>
      </c>
      <c r="I32" s="60">
        <v>1026473</v>
      </c>
      <c r="J32" s="60">
        <v>2088689</v>
      </c>
      <c r="K32" s="60">
        <v>1539293</v>
      </c>
      <c r="L32" s="60">
        <v>1841092</v>
      </c>
      <c r="M32" s="60">
        <v>1559409</v>
      </c>
      <c r="N32" s="60">
        <v>4939794</v>
      </c>
      <c r="O32" s="60">
        <v>862879</v>
      </c>
      <c r="P32" s="60">
        <v>1682207</v>
      </c>
      <c r="Q32" s="60">
        <v>1450047</v>
      </c>
      <c r="R32" s="60">
        <v>3995133</v>
      </c>
      <c r="S32" s="60">
        <v>1669783</v>
      </c>
      <c r="T32" s="60">
        <v>1447112</v>
      </c>
      <c r="U32" s="60">
        <v>2182475</v>
      </c>
      <c r="V32" s="60">
        <v>5299370</v>
      </c>
      <c r="W32" s="60">
        <v>16322986</v>
      </c>
      <c r="X32" s="60">
        <v>18725004</v>
      </c>
      <c r="Y32" s="60">
        <v>-2402018</v>
      </c>
      <c r="Z32" s="140">
        <v>-12.83</v>
      </c>
      <c r="AA32" s="155">
        <v>11118000</v>
      </c>
    </row>
    <row r="33" spans="1:27" ht="13.5">
      <c r="A33" s="183" t="s">
        <v>42</v>
      </c>
      <c r="B33" s="182"/>
      <c r="C33" s="155">
        <v>3676249</v>
      </c>
      <c r="D33" s="155">
        <v>0</v>
      </c>
      <c r="E33" s="156">
        <v>3812000</v>
      </c>
      <c r="F33" s="60">
        <v>3367000</v>
      </c>
      <c r="G33" s="60">
        <v>260773</v>
      </c>
      <c r="H33" s="60">
        <v>329930</v>
      </c>
      <c r="I33" s="60">
        <v>316864</v>
      </c>
      <c r="J33" s="60">
        <v>907567</v>
      </c>
      <c r="K33" s="60">
        <v>309681</v>
      </c>
      <c r="L33" s="60">
        <v>370712</v>
      </c>
      <c r="M33" s="60">
        <v>300509</v>
      </c>
      <c r="N33" s="60">
        <v>980902</v>
      </c>
      <c r="O33" s="60">
        <v>159148</v>
      </c>
      <c r="P33" s="60">
        <v>246779</v>
      </c>
      <c r="Q33" s="60">
        <v>178304</v>
      </c>
      <c r="R33" s="60">
        <v>584231</v>
      </c>
      <c r="S33" s="60">
        <v>521168</v>
      </c>
      <c r="T33" s="60">
        <v>322017</v>
      </c>
      <c r="U33" s="60">
        <v>412378</v>
      </c>
      <c r="V33" s="60">
        <v>1255563</v>
      </c>
      <c r="W33" s="60">
        <v>3728263</v>
      </c>
      <c r="X33" s="60">
        <v>3812004</v>
      </c>
      <c r="Y33" s="60">
        <v>-83741</v>
      </c>
      <c r="Z33" s="140">
        <v>-2.2</v>
      </c>
      <c r="AA33" s="155">
        <v>3367000</v>
      </c>
    </row>
    <row r="34" spans="1:27" ht="13.5">
      <c r="A34" s="183" t="s">
        <v>43</v>
      </c>
      <c r="B34" s="182"/>
      <c r="C34" s="155">
        <v>48302991</v>
      </c>
      <c r="D34" s="155">
        <v>0</v>
      </c>
      <c r="E34" s="156">
        <v>73281132</v>
      </c>
      <c r="F34" s="60">
        <v>52124557</v>
      </c>
      <c r="G34" s="60">
        <v>678601</v>
      </c>
      <c r="H34" s="60">
        <v>1718434</v>
      </c>
      <c r="I34" s="60">
        <v>3686030</v>
      </c>
      <c r="J34" s="60">
        <v>6083065</v>
      </c>
      <c r="K34" s="60">
        <v>3790899</v>
      </c>
      <c r="L34" s="60">
        <v>4135636</v>
      </c>
      <c r="M34" s="60">
        <v>3847618</v>
      </c>
      <c r="N34" s="60">
        <v>11774153</v>
      </c>
      <c r="O34" s="60">
        <v>1867706</v>
      </c>
      <c r="P34" s="60">
        <v>3886779</v>
      </c>
      <c r="Q34" s="60">
        <v>2813335</v>
      </c>
      <c r="R34" s="60">
        <v>8567820</v>
      </c>
      <c r="S34" s="60">
        <v>4535764</v>
      </c>
      <c r="T34" s="60">
        <v>4802923</v>
      </c>
      <c r="U34" s="60">
        <v>8642507</v>
      </c>
      <c r="V34" s="60">
        <v>17981194</v>
      </c>
      <c r="W34" s="60">
        <v>44406232</v>
      </c>
      <c r="X34" s="60">
        <v>73281138</v>
      </c>
      <c r="Y34" s="60">
        <v>-28874906</v>
      </c>
      <c r="Z34" s="140">
        <v>-39.4</v>
      </c>
      <c r="AA34" s="155">
        <v>52124557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11963247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11963247</v>
      </c>
    </row>
    <row r="36" spans="1:27" ht="12.75">
      <c r="A36" s="193" t="s">
        <v>44</v>
      </c>
      <c r="B36" s="187"/>
      <c r="C36" s="188">
        <f aca="true" t="shared" si="1" ref="C36:Y36">SUM(C25:C35)</f>
        <v>165168585</v>
      </c>
      <c r="D36" s="188">
        <f>SUM(D25:D35)</f>
        <v>0</v>
      </c>
      <c r="E36" s="189">
        <f t="shared" si="1"/>
        <v>200895616</v>
      </c>
      <c r="F36" s="190">
        <f t="shared" si="1"/>
        <v>180344702</v>
      </c>
      <c r="G36" s="190">
        <f t="shared" si="1"/>
        <v>5965863</v>
      </c>
      <c r="H36" s="190">
        <f t="shared" si="1"/>
        <v>8210955</v>
      </c>
      <c r="I36" s="190">
        <f t="shared" si="1"/>
        <v>11149507</v>
      </c>
      <c r="J36" s="190">
        <f t="shared" si="1"/>
        <v>25326325</v>
      </c>
      <c r="K36" s="190">
        <f t="shared" si="1"/>
        <v>11406721</v>
      </c>
      <c r="L36" s="190">
        <f t="shared" si="1"/>
        <v>14702168</v>
      </c>
      <c r="M36" s="190">
        <f t="shared" si="1"/>
        <v>11286282</v>
      </c>
      <c r="N36" s="190">
        <f t="shared" si="1"/>
        <v>37395171</v>
      </c>
      <c r="O36" s="190">
        <f t="shared" si="1"/>
        <v>8864626</v>
      </c>
      <c r="P36" s="190">
        <f t="shared" si="1"/>
        <v>11768357</v>
      </c>
      <c r="Q36" s="190">
        <f t="shared" si="1"/>
        <v>10031393</v>
      </c>
      <c r="R36" s="190">
        <f t="shared" si="1"/>
        <v>30664376</v>
      </c>
      <c r="S36" s="190">
        <f t="shared" si="1"/>
        <v>12480060</v>
      </c>
      <c r="T36" s="190">
        <f t="shared" si="1"/>
        <v>11957304</v>
      </c>
      <c r="U36" s="190">
        <f t="shared" si="1"/>
        <v>17120905</v>
      </c>
      <c r="V36" s="190">
        <f t="shared" si="1"/>
        <v>41558269</v>
      </c>
      <c r="W36" s="190">
        <f t="shared" si="1"/>
        <v>134944141</v>
      </c>
      <c r="X36" s="190">
        <f t="shared" si="1"/>
        <v>200895630</v>
      </c>
      <c r="Y36" s="190">
        <f t="shared" si="1"/>
        <v>-65951489</v>
      </c>
      <c r="Z36" s="191">
        <f>+IF(X36&lt;&gt;0,+(Y36/X36)*100,0)</f>
        <v>-32.82873251150361</v>
      </c>
      <c r="AA36" s="188">
        <f>SUM(AA25:AA35)</f>
        <v>180344702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-19375699</v>
      </c>
      <c r="D38" s="199">
        <f>+D22-D36</f>
        <v>0</v>
      </c>
      <c r="E38" s="200">
        <f t="shared" si="2"/>
        <v>-26059203</v>
      </c>
      <c r="F38" s="106">
        <f t="shared" si="2"/>
        <v>-8056818</v>
      </c>
      <c r="G38" s="106">
        <f t="shared" si="2"/>
        <v>99007009</v>
      </c>
      <c r="H38" s="106">
        <f t="shared" si="2"/>
        <v>-5999824</v>
      </c>
      <c r="I38" s="106">
        <f t="shared" si="2"/>
        <v>-10081109</v>
      </c>
      <c r="J38" s="106">
        <f t="shared" si="2"/>
        <v>82926076</v>
      </c>
      <c r="K38" s="106">
        <f t="shared" si="2"/>
        <v>-10144992</v>
      </c>
      <c r="L38" s="106">
        <f t="shared" si="2"/>
        <v>7256920</v>
      </c>
      <c r="M38" s="106">
        <f t="shared" si="2"/>
        <v>-9485508</v>
      </c>
      <c r="N38" s="106">
        <f t="shared" si="2"/>
        <v>-12373580</v>
      </c>
      <c r="O38" s="106">
        <f t="shared" si="2"/>
        <v>-7622618</v>
      </c>
      <c r="P38" s="106">
        <f t="shared" si="2"/>
        <v>-10419400</v>
      </c>
      <c r="Q38" s="106">
        <f t="shared" si="2"/>
        <v>6740344</v>
      </c>
      <c r="R38" s="106">
        <f t="shared" si="2"/>
        <v>-11301674</v>
      </c>
      <c r="S38" s="106">
        <f t="shared" si="2"/>
        <v>-10925797</v>
      </c>
      <c r="T38" s="106">
        <f t="shared" si="2"/>
        <v>-10407699</v>
      </c>
      <c r="U38" s="106">
        <f t="shared" si="2"/>
        <v>-14769749</v>
      </c>
      <c r="V38" s="106">
        <f t="shared" si="2"/>
        <v>-36103245</v>
      </c>
      <c r="W38" s="106">
        <f t="shared" si="2"/>
        <v>23147577</v>
      </c>
      <c r="X38" s="106">
        <f>IF(F22=F36,0,X22-X36)</f>
        <v>-26059207</v>
      </c>
      <c r="Y38" s="106">
        <f t="shared" si="2"/>
        <v>49206784</v>
      </c>
      <c r="Z38" s="201">
        <f>+IF(X38&lt;&gt;0,+(Y38/X38)*100,0)</f>
        <v>-188.82686645069438</v>
      </c>
      <c r="AA38" s="199">
        <f>+AA22-AA36</f>
        <v>-8056818</v>
      </c>
    </row>
    <row r="39" spans="1:27" ht="13.5">
      <c r="A39" s="181" t="s">
        <v>46</v>
      </c>
      <c r="B39" s="185"/>
      <c r="C39" s="155">
        <v>21378484</v>
      </c>
      <c r="D39" s="155">
        <v>0</v>
      </c>
      <c r="E39" s="156">
        <v>26060000</v>
      </c>
      <c r="F39" s="60">
        <v>30882470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26060000</v>
      </c>
      <c r="Y39" s="60">
        <v>-26060000</v>
      </c>
      <c r="Z39" s="140">
        <v>-100</v>
      </c>
      <c r="AA39" s="155">
        <v>30882470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22824854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22824854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2002785</v>
      </c>
      <c r="D42" s="206">
        <f>SUM(D38:D41)</f>
        <v>0</v>
      </c>
      <c r="E42" s="207">
        <f t="shared" si="3"/>
        <v>797</v>
      </c>
      <c r="F42" s="88">
        <f t="shared" si="3"/>
        <v>45650506</v>
      </c>
      <c r="G42" s="88">
        <f t="shared" si="3"/>
        <v>99007009</v>
      </c>
      <c r="H42" s="88">
        <f t="shared" si="3"/>
        <v>-5999824</v>
      </c>
      <c r="I42" s="88">
        <f t="shared" si="3"/>
        <v>-10081109</v>
      </c>
      <c r="J42" s="88">
        <f t="shared" si="3"/>
        <v>82926076</v>
      </c>
      <c r="K42" s="88">
        <f t="shared" si="3"/>
        <v>-10144992</v>
      </c>
      <c r="L42" s="88">
        <f t="shared" si="3"/>
        <v>7256920</v>
      </c>
      <c r="M42" s="88">
        <f t="shared" si="3"/>
        <v>-9485508</v>
      </c>
      <c r="N42" s="88">
        <f t="shared" si="3"/>
        <v>-12373580</v>
      </c>
      <c r="O42" s="88">
        <f t="shared" si="3"/>
        <v>-7622618</v>
      </c>
      <c r="P42" s="88">
        <f t="shared" si="3"/>
        <v>-10419400</v>
      </c>
      <c r="Q42" s="88">
        <f t="shared" si="3"/>
        <v>6740344</v>
      </c>
      <c r="R42" s="88">
        <f t="shared" si="3"/>
        <v>-11301674</v>
      </c>
      <c r="S42" s="88">
        <f t="shared" si="3"/>
        <v>-10925797</v>
      </c>
      <c r="T42" s="88">
        <f t="shared" si="3"/>
        <v>-10407699</v>
      </c>
      <c r="U42" s="88">
        <f t="shared" si="3"/>
        <v>-14769749</v>
      </c>
      <c r="V42" s="88">
        <f t="shared" si="3"/>
        <v>-36103245</v>
      </c>
      <c r="W42" s="88">
        <f t="shared" si="3"/>
        <v>23147577</v>
      </c>
      <c r="X42" s="88">
        <f t="shared" si="3"/>
        <v>793</v>
      </c>
      <c r="Y42" s="88">
        <f t="shared" si="3"/>
        <v>23146784</v>
      </c>
      <c r="Z42" s="208">
        <f>+IF(X42&lt;&gt;0,+(Y42/X42)*100,0)</f>
        <v>2918888.272383354</v>
      </c>
      <c r="AA42" s="206">
        <f>SUM(AA38:AA41)</f>
        <v>45650506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2002785</v>
      </c>
      <c r="D44" s="210">
        <f>+D42-D43</f>
        <v>0</v>
      </c>
      <c r="E44" s="211">
        <f t="shared" si="4"/>
        <v>797</v>
      </c>
      <c r="F44" s="77">
        <f t="shared" si="4"/>
        <v>45650506</v>
      </c>
      <c r="G44" s="77">
        <f t="shared" si="4"/>
        <v>99007009</v>
      </c>
      <c r="H44" s="77">
        <f t="shared" si="4"/>
        <v>-5999824</v>
      </c>
      <c r="I44" s="77">
        <f t="shared" si="4"/>
        <v>-10081109</v>
      </c>
      <c r="J44" s="77">
        <f t="shared" si="4"/>
        <v>82926076</v>
      </c>
      <c r="K44" s="77">
        <f t="shared" si="4"/>
        <v>-10144992</v>
      </c>
      <c r="L44" s="77">
        <f t="shared" si="4"/>
        <v>7256920</v>
      </c>
      <c r="M44" s="77">
        <f t="shared" si="4"/>
        <v>-9485508</v>
      </c>
      <c r="N44" s="77">
        <f t="shared" si="4"/>
        <v>-12373580</v>
      </c>
      <c r="O44" s="77">
        <f t="shared" si="4"/>
        <v>-7622618</v>
      </c>
      <c r="P44" s="77">
        <f t="shared" si="4"/>
        <v>-10419400</v>
      </c>
      <c r="Q44" s="77">
        <f t="shared" si="4"/>
        <v>6740344</v>
      </c>
      <c r="R44" s="77">
        <f t="shared" si="4"/>
        <v>-11301674</v>
      </c>
      <c r="S44" s="77">
        <f t="shared" si="4"/>
        <v>-10925797</v>
      </c>
      <c r="T44" s="77">
        <f t="shared" si="4"/>
        <v>-10407699</v>
      </c>
      <c r="U44" s="77">
        <f t="shared" si="4"/>
        <v>-14769749</v>
      </c>
      <c r="V44" s="77">
        <f t="shared" si="4"/>
        <v>-36103245</v>
      </c>
      <c r="W44" s="77">
        <f t="shared" si="4"/>
        <v>23147577</v>
      </c>
      <c r="X44" s="77">
        <f t="shared" si="4"/>
        <v>793</v>
      </c>
      <c r="Y44" s="77">
        <f t="shared" si="4"/>
        <v>23146784</v>
      </c>
      <c r="Z44" s="212">
        <f>+IF(X44&lt;&gt;0,+(Y44/X44)*100,0)</f>
        <v>2918888.272383354</v>
      </c>
      <c r="AA44" s="210">
        <f>+AA42-AA43</f>
        <v>45650506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2002785</v>
      </c>
      <c r="D46" s="206">
        <f>SUM(D44:D45)</f>
        <v>0</v>
      </c>
      <c r="E46" s="207">
        <f t="shared" si="5"/>
        <v>797</v>
      </c>
      <c r="F46" s="88">
        <f t="shared" si="5"/>
        <v>45650506</v>
      </c>
      <c r="G46" s="88">
        <f t="shared" si="5"/>
        <v>99007009</v>
      </c>
      <c r="H46" s="88">
        <f t="shared" si="5"/>
        <v>-5999824</v>
      </c>
      <c r="I46" s="88">
        <f t="shared" si="5"/>
        <v>-10081109</v>
      </c>
      <c r="J46" s="88">
        <f t="shared" si="5"/>
        <v>82926076</v>
      </c>
      <c r="K46" s="88">
        <f t="shared" si="5"/>
        <v>-10144992</v>
      </c>
      <c r="L46" s="88">
        <f t="shared" si="5"/>
        <v>7256920</v>
      </c>
      <c r="M46" s="88">
        <f t="shared" si="5"/>
        <v>-9485508</v>
      </c>
      <c r="N46" s="88">
        <f t="shared" si="5"/>
        <v>-12373580</v>
      </c>
      <c r="O46" s="88">
        <f t="shared" si="5"/>
        <v>-7622618</v>
      </c>
      <c r="P46" s="88">
        <f t="shared" si="5"/>
        <v>-10419400</v>
      </c>
      <c r="Q46" s="88">
        <f t="shared" si="5"/>
        <v>6740344</v>
      </c>
      <c r="R46" s="88">
        <f t="shared" si="5"/>
        <v>-11301674</v>
      </c>
      <c r="S46" s="88">
        <f t="shared" si="5"/>
        <v>-10925797</v>
      </c>
      <c r="T46" s="88">
        <f t="shared" si="5"/>
        <v>-10407699</v>
      </c>
      <c r="U46" s="88">
        <f t="shared" si="5"/>
        <v>-14769749</v>
      </c>
      <c r="V46" s="88">
        <f t="shared" si="5"/>
        <v>-36103245</v>
      </c>
      <c r="W46" s="88">
        <f t="shared" si="5"/>
        <v>23147577</v>
      </c>
      <c r="X46" s="88">
        <f t="shared" si="5"/>
        <v>793</v>
      </c>
      <c r="Y46" s="88">
        <f t="shared" si="5"/>
        <v>23146784</v>
      </c>
      <c r="Z46" s="208">
        <f>+IF(X46&lt;&gt;0,+(Y46/X46)*100,0)</f>
        <v>2918888.272383354</v>
      </c>
      <c r="AA46" s="206">
        <f>SUM(AA44:AA45)</f>
        <v>45650506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2002785</v>
      </c>
      <c r="D48" s="217">
        <f>SUM(D46:D47)</f>
        <v>0</v>
      </c>
      <c r="E48" s="218">
        <f t="shared" si="6"/>
        <v>797</v>
      </c>
      <c r="F48" s="219">
        <f t="shared" si="6"/>
        <v>45650506</v>
      </c>
      <c r="G48" s="219">
        <f t="shared" si="6"/>
        <v>99007009</v>
      </c>
      <c r="H48" s="220">
        <f t="shared" si="6"/>
        <v>-5999824</v>
      </c>
      <c r="I48" s="220">
        <f t="shared" si="6"/>
        <v>-10081109</v>
      </c>
      <c r="J48" s="220">
        <f t="shared" si="6"/>
        <v>82926076</v>
      </c>
      <c r="K48" s="220">
        <f t="shared" si="6"/>
        <v>-10144992</v>
      </c>
      <c r="L48" s="220">
        <f t="shared" si="6"/>
        <v>7256920</v>
      </c>
      <c r="M48" s="219">
        <f t="shared" si="6"/>
        <v>-9485508</v>
      </c>
      <c r="N48" s="219">
        <f t="shared" si="6"/>
        <v>-12373580</v>
      </c>
      <c r="O48" s="220">
        <f t="shared" si="6"/>
        <v>-7622618</v>
      </c>
      <c r="P48" s="220">
        <f t="shared" si="6"/>
        <v>-10419400</v>
      </c>
      <c r="Q48" s="220">
        <f t="shared" si="6"/>
        <v>6740344</v>
      </c>
      <c r="R48" s="220">
        <f t="shared" si="6"/>
        <v>-11301674</v>
      </c>
      <c r="S48" s="220">
        <f t="shared" si="6"/>
        <v>-10925797</v>
      </c>
      <c r="T48" s="219">
        <f t="shared" si="6"/>
        <v>-10407699</v>
      </c>
      <c r="U48" s="219">
        <f t="shared" si="6"/>
        <v>-14769749</v>
      </c>
      <c r="V48" s="220">
        <f t="shared" si="6"/>
        <v>-36103245</v>
      </c>
      <c r="W48" s="220">
        <f t="shared" si="6"/>
        <v>23147577</v>
      </c>
      <c r="X48" s="220">
        <f t="shared" si="6"/>
        <v>793</v>
      </c>
      <c r="Y48" s="220">
        <f t="shared" si="6"/>
        <v>23146784</v>
      </c>
      <c r="Z48" s="221">
        <f>+IF(X48&lt;&gt;0,+(Y48/X48)*100,0)</f>
        <v>2918888.272383354</v>
      </c>
      <c r="AA48" s="222">
        <f>SUM(AA46:AA47)</f>
        <v>45650506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568395</v>
      </c>
      <c r="D5" s="153">
        <f>SUM(D6:D8)</f>
        <v>0</v>
      </c>
      <c r="E5" s="154">
        <f t="shared" si="0"/>
        <v>380600</v>
      </c>
      <c r="F5" s="100">
        <f t="shared" si="0"/>
        <v>6022615</v>
      </c>
      <c r="G5" s="100">
        <f t="shared" si="0"/>
        <v>0</v>
      </c>
      <c r="H5" s="100">
        <f t="shared" si="0"/>
        <v>0</v>
      </c>
      <c r="I5" s="100">
        <f t="shared" si="0"/>
        <v>42500</v>
      </c>
      <c r="J5" s="100">
        <f t="shared" si="0"/>
        <v>42500</v>
      </c>
      <c r="K5" s="100">
        <f t="shared" si="0"/>
        <v>172703</v>
      </c>
      <c r="L5" s="100">
        <f t="shared" si="0"/>
        <v>15490</v>
      </c>
      <c r="M5" s="100">
        <f t="shared" si="0"/>
        <v>56800</v>
      </c>
      <c r="N5" s="100">
        <f t="shared" si="0"/>
        <v>244993</v>
      </c>
      <c r="O5" s="100">
        <f t="shared" si="0"/>
        <v>0</v>
      </c>
      <c r="P5" s="100">
        <f t="shared" si="0"/>
        <v>1560</v>
      </c>
      <c r="Q5" s="100">
        <f t="shared" si="0"/>
        <v>0</v>
      </c>
      <c r="R5" s="100">
        <f t="shared" si="0"/>
        <v>1560</v>
      </c>
      <c r="S5" s="100">
        <f t="shared" si="0"/>
        <v>42372</v>
      </c>
      <c r="T5" s="100">
        <f t="shared" si="0"/>
        <v>143530</v>
      </c>
      <c r="U5" s="100">
        <f t="shared" si="0"/>
        <v>3090489</v>
      </c>
      <c r="V5" s="100">
        <f t="shared" si="0"/>
        <v>3276391</v>
      </c>
      <c r="W5" s="100">
        <f t="shared" si="0"/>
        <v>3565444</v>
      </c>
      <c r="X5" s="100">
        <f t="shared" si="0"/>
        <v>380600</v>
      </c>
      <c r="Y5" s="100">
        <f t="shared" si="0"/>
        <v>3184844</v>
      </c>
      <c r="Z5" s="137">
        <f>+IF(X5&lt;&gt;0,+(Y5/X5)*100,0)</f>
        <v>836.7955859169731</v>
      </c>
      <c r="AA5" s="153">
        <f>SUM(AA6:AA8)</f>
        <v>6022615</v>
      </c>
    </row>
    <row r="6" spans="1:27" ht="13.5">
      <c r="A6" s="138" t="s">
        <v>75</v>
      </c>
      <c r="B6" s="136"/>
      <c r="C6" s="155">
        <v>23254</v>
      </c>
      <c r="D6" s="155"/>
      <c r="E6" s="156">
        <v>4600</v>
      </c>
      <c r="F6" s="60">
        <v>5003065</v>
      </c>
      <c r="G6" s="60"/>
      <c r="H6" s="60"/>
      <c r="I6" s="60"/>
      <c r="J6" s="60"/>
      <c r="K6" s="60">
        <v>1650</v>
      </c>
      <c r="L6" s="60"/>
      <c r="M6" s="60"/>
      <c r="N6" s="60">
        <v>1650</v>
      </c>
      <c r="O6" s="60"/>
      <c r="P6" s="60"/>
      <c r="Q6" s="60"/>
      <c r="R6" s="60"/>
      <c r="S6" s="60">
        <v>1415</v>
      </c>
      <c r="T6" s="60"/>
      <c r="U6" s="60">
        <v>3002034</v>
      </c>
      <c r="V6" s="60">
        <v>3003449</v>
      </c>
      <c r="W6" s="60">
        <v>3005099</v>
      </c>
      <c r="X6" s="60">
        <v>4600</v>
      </c>
      <c r="Y6" s="60">
        <v>3000499</v>
      </c>
      <c r="Z6" s="140">
        <v>65228.24</v>
      </c>
      <c r="AA6" s="62">
        <v>5003065</v>
      </c>
    </row>
    <row r="7" spans="1:27" ht="13.5">
      <c r="A7" s="138" t="s">
        <v>76</v>
      </c>
      <c r="B7" s="136"/>
      <c r="C7" s="157">
        <v>83649</v>
      </c>
      <c r="D7" s="157"/>
      <c r="E7" s="158">
        <v>27000</v>
      </c>
      <c r="F7" s="159">
        <v>27060</v>
      </c>
      <c r="G7" s="159"/>
      <c r="H7" s="159"/>
      <c r="I7" s="159">
        <v>25500</v>
      </c>
      <c r="J7" s="159">
        <v>25500</v>
      </c>
      <c r="K7" s="159"/>
      <c r="L7" s="159"/>
      <c r="M7" s="159"/>
      <c r="N7" s="159"/>
      <c r="O7" s="159"/>
      <c r="P7" s="159">
        <v>1560</v>
      </c>
      <c r="Q7" s="159"/>
      <c r="R7" s="159">
        <v>1560</v>
      </c>
      <c r="S7" s="159"/>
      <c r="T7" s="159"/>
      <c r="U7" s="159"/>
      <c r="V7" s="159"/>
      <c r="W7" s="159">
        <v>27060</v>
      </c>
      <c r="X7" s="159">
        <v>27000</v>
      </c>
      <c r="Y7" s="159">
        <v>60</v>
      </c>
      <c r="Z7" s="141">
        <v>0.22</v>
      </c>
      <c r="AA7" s="225">
        <v>27060</v>
      </c>
    </row>
    <row r="8" spans="1:27" ht="13.5">
      <c r="A8" s="138" t="s">
        <v>77</v>
      </c>
      <c r="B8" s="136"/>
      <c r="C8" s="155">
        <v>461492</v>
      </c>
      <c r="D8" s="155"/>
      <c r="E8" s="156">
        <v>349000</v>
      </c>
      <c r="F8" s="60">
        <v>992490</v>
      </c>
      <c r="G8" s="60"/>
      <c r="H8" s="60"/>
      <c r="I8" s="60">
        <v>17000</v>
      </c>
      <c r="J8" s="60">
        <v>17000</v>
      </c>
      <c r="K8" s="60">
        <v>171053</v>
      </c>
      <c r="L8" s="60">
        <v>15490</v>
      </c>
      <c r="M8" s="60">
        <v>56800</v>
      </c>
      <c r="N8" s="60">
        <v>243343</v>
      </c>
      <c r="O8" s="60"/>
      <c r="P8" s="60"/>
      <c r="Q8" s="60"/>
      <c r="R8" s="60"/>
      <c r="S8" s="60">
        <v>40957</v>
      </c>
      <c r="T8" s="60">
        <v>143530</v>
      </c>
      <c r="U8" s="60">
        <v>88455</v>
      </c>
      <c r="V8" s="60">
        <v>272942</v>
      </c>
      <c r="W8" s="60">
        <v>533285</v>
      </c>
      <c r="X8" s="60">
        <v>349000</v>
      </c>
      <c r="Y8" s="60">
        <v>184285</v>
      </c>
      <c r="Z8" s="140">
        <v>52.8</v>
      </c>
      <c r="AA8" s="62">
        <v>992490</v>
      </c>
    </row>
    <row r="9" spans="1:27" ht="13.5">
      <c r="A9" s="135" t="s">
        <v>78</v>
      </c>
      <c r="B9" s="136"/>
      <c r="C9" s="153">
        <f aca="true" t="shared" si="1" ref="C9:Y9">SUM(C10:C14)</f>
        <v>1461743</v>
      </c>
      <c r="D9" s="153">
        <f>SUM(D10:D14)</f>
        <v>0</v>
      </c>
      <c r="E9" s="154">
        <f t="shared" si="1"/>
        <v>2177100</v>
      </c>
      <c r="F9" s="100">
        <f t="shared" si="1"/>
        <v>1961121</v>
      </c>
      <c r="G9" s="100">
        <f t="shared" si="1"/>
        <v>0</v>
      </c>
      <c r="H9" s="100">
        <f t="shared" si="1"/>
        <v>11750</v>
      </c>
      <c r="I9" s="100">
        <f t="shared" si="1"/>
        <v>86925</v>
      </c>
      <c r="J9" s="100">
        <f t="shared" si="1"/>
        <v>98675</v>
      </c>
      <c r="K9" s="100">
        <f t="shared" si="1"/>
        <v>269825</v>
      </c>
      <c r="L9" s="100">
        <f t="shared" si="1"/>
        <v>321714</v>
      </c>
      <c r="M9" s="100">
        <f t="shared" si="1"/>
        <v>368617</v>
      </c>
      <c r="N9" s="100">
        <f t="shared" si="1"/>
        <v>960156</v>
      </c>
      <c r="O9" s="100">
        <f t="shared" si="1"/>
        <v>84500</v>
      </c>
      <c r="P9" s="100">
        <f t="shared" si="1"/>
        <v>263784</v>
      </c>
      <c r="Q9" s="100">
        <f t="shared" si="1"/>
        <v>0</v>
      </c>
      <c r="R9" s="100">
        <f t="shared" si="1"/>
        <v>348284</v>
      </c>
      <c r="S9" s="100">
        <f t="shared" si="1"/>
        <v>375060</v>
      </c>
      <c r="T9" s="100">
        <f t="shared" si="1"/>
        <v>12410</v>
      </c>
      <c r="U9" s="100">
        <f t="shared" si="1"/>
        <v>91780</v>
      </c>
      <c r="V9" s="100">
        <f t="shared" si="1"/>
        <v>479250</v>
      </c>
      <c r="W9" s="100">
        <f t="shared" si="1"/>
        <v>1886365</v>
      </c>
      <c r="X9" s="100">
        <f t="shared" si="1"/>
        <v>2177100</v>
      </c>
      <c r="Y9" s="100">
        <f t="shared" si="1"/>
        <v>-290735</v>
      </c>
      <c r="Z9" s="137">
        <f>+IF(X9&lt;&gt;0,+(Y9/X9)*100,0)</f>
        <v>-13.354232694869323</v>
      </c>
      <c r="AA9" s="102">
        <f>SUM(AA10:AA14)</f>
        <v>1961121</v>
      </c>
    </row>
    <row r="10" spans="1:27" ht="13.5">
      <c r="A10" s="138" t="s">
        <v>79</v>
      </c>
      <c r="B10" s="136"/>
      <c r="C10" s="155">
        <v>655830</v>
      </c>
      <c r="D10" s="155"/>
      <c r="E10" s="156">
        <v>1382400</v>
      </c>
      <c r="F10" s="60">
        <v>1016759</v>
      </c>
      <c r="G10" s="60"/>
      <c r="H10" s="60">
        <v>11750</v>
      </c>
      <c r="I10" s="60">
        <v>76005</v>
      </c>
      <c r="J10" s="60">
        <v>87755</v>
      </c>
      <c r="K10" s="60">
        <v>44735</v>
      </c>
      <c r="L10" s="60">
        <v>108121</v>
      </c>
      <c r="M10" s="60">
        <v>198726</v>
      </c>
      <c r="N10" s="60">
        <v>351582</v>
      </c>
      <c r="O10" s="60">
        <v>84500</v>
      </c>
      <c r="P10" s="60">
        <v>237512</v>
      </c>
      <c r="Q10" s="60"/>
      <c r="R10" s="60">
        <v>322012</v>
      </c>
      <c r="S10" s="60">
        <v>222081</v>
      </c>
      <c r="T10" s="60">
        <v>8910</v>
      </c>
      <c r="U10" s="60">
        <v>91780</v>
      </c>
      <c r="V10" s="60">
        <v>322771</v>
      </c>
      <c r="W10" s="60">
        <v>1084120</v>
      </c>
      <c r="X10" s="60">
        <v>1382400</v>
      </c>
      <c r="Y10" s="60">
        <v>-298280</v>
      </c>
      <c r="Z10" s="140">
        <v>-21.58</v>
      </c>
      <c r="AA10" s="62">
        <v>1016759</v>
      </c>
    </row>
    <row r="11" spans="1:27" ht="13.5">
      <c r="A11" s="138" t="s">
        <v>80</v>
      </c>
      <c r="B11" s="136"/>
      <c r="C11" s="155">
        <v>87915</v>
      </c>
      <c r="D11" s="155"/>
      <c r="E11" s="156">
        <v>312500</v>
      </c>
      <c r="F11" s="60">
        <v>314840</v>
      </c>
      <c r="G11" s="60"/>
      <c r="H11" s="60"/>
      <c r="I11" s="60">
        <v>5000</v>
      </c>
      <c r="J11" s="60">
        <v>5000</v>
      </c>
      <c r="K11" s="60">
        <v>175192</v>
      </c>
      <c r="L11" s="60">
        <v>109485</v>
      </c>
      <c r="M11" s="60"/>
      <c r="N11" s="60">
        <v>284677</v>
      </c>
      <c r="O11" s="60"/>
      <c r="P11" s="60"/>
      <c r="Q11" s="60"/>
      <c r="R11" s="60"/>
      <c r="S11" s="60">
        <v>3134</v>
      </c>
      <c r="T11" s="60"/>
      <c r="U11" s="60"/>
      <c r="V11" s="60">
        <v>3134</v>
      </c>
      <c r="W11" s="60">
        <v>292811</v>
      </c>
      <c r="X11" s="60">
        <v>312500</v>
      </c>
      <c r="Y11" s="60">
        <v>-19689</v>
      </c>
      <c r="Z11" s="140">
        <v>-6.3</v>
      </c>
      <c r="AA11" s="62">
        <v>314840</v>
      </c>
    </row>
    <row r="12" spans="1:27" ht="13.5">
      <c r="A12" s="138" t="s">
        <v>81</v>
      </c>
      <c r="B12" s="136"/>
      <c r="C12" s="155">
        <v>701131</v>
      </c>
      <c r="D12" s="155"/>
      <c r="E12" s="156">
        <v>476200</v>
      </c>
      <c r="F12" s="60">
        <v>443602</v>
      </c>
      <c r="G12" s="60"/>
      <c r="H12" s="60"/>
      <c r="I12" s="60"/>
      <c r="J12" s="60"/>
      <c r="K12" s="60">
        <v>49898</v>
      </c>
      <c r="L12" s="60">
        <v>104108</v>
      </c>
      <c r="M12" s="60">
        <v>169891</v>
      </c>
      <c r="N12" s="60">
        <v>323897</v>
      </c>
      <c r="O12" s="60"/>
      <c r="P12" s="60">
        <v>26272</v>
      </c>
      <c r="Q12" s="60"/>
      <c r="R12" s="60">
        <v>26272</v>
      </c>
      <c r="S12" s="60">
        <v>3134</v>
      </c>
      <c r="T12" s="60"/>
      <c r="U12" s="60"/>
      <c r="V12" s="60">
        <v>3134</v>
      </c>
      <c r="W12" s="60">
        <v>353303</v>
      </c>
      <c r="X12" s="60">
        <v>476200</v>
      </c>
      <c r="Y12" s="60">
        <v>-122897</v>
      </c>
      <c r="Z12" s="140">
        <v>-25.81</v>
      </c>
      <c r="AA12" s="62">
        <v>443602</v>
      </c>
    </row>
    <row r="13" spans="1:27" ht="13.5">
      <c r="A13" s="138" t="s">
        <v>82</v>
      </c>
      <c r="B13" s="136"/>
      <c r="C13" s="155">
        <v>16867</v>
      </c>
      <c r="D13" s="155"/>
      <c r="E13" s="156">
        <v>6000</v>
      </c>
      <c r="F13" s="60">
        <v>185920</v>
      </c>
      <c r="G13" s="60"/>
      <c r="H13" s="60"/>
      <c r="I13" s="60">
        <v>5920</v>
      </c>
      <c r="J13" s="60">
        <v>5920</v>
      </c>
      <c r="K13" s="60"/>
      <c r="L13" s="60"/>
      <c r="M13" s="60"/>
      <c r="N13" s="60"/>
      <c r="O13" s="60"/>
      <c r="P13" s="60"/>
      <c r="Q13" s="60"/>
      <c r="R13" s="60"/>
      <c r="S13" s="60">
        <v>146711</v>
      </c>
      <c r="T13" s="60">
        <v>3500</v>
      </c>
      <c r="U13" s="60"/>
      <c r="V13" s="60">
        <v>150211</v>
      </c>
      <c r="W13" s="60">
        <v>156131</v>
      </c>
      <c r="X13" s="60">
        <v>6000</v>
      </c>
      <c r="Y13" s="60">
        <v>150131</v>
      </c>
      <c r="Z13" s="140">
        <v>2502.18</v>
      </c>
      <c r="AA13" s="62">
        <v>185920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14252014</v>
      </c>
      <c r="D15" s="153">
        <f>SUM(D16:D18)</f>
        <v>0</v>
      </c>
      <c r="E15" s="154">
        <f t="shared" si="2"/>
        <v>55376500</v>
      </c>
      <c r="F15" s="100">
        <f t="shared" si="2"/>
        <v>55350118</v>
      </c>
      <c r="G15" s="100">
        <f t="shared" si="2"/>
        <v>1978995</v>
      </c>
      <c r="H15" s="100">
        <f t="shared" si="2"/>
        <v>8110933</v>
      </c>
      <c r="I15" s="100">
        <f t="shared" si="2"/>
        <v>1903239</v>
      </c>
      <c r="J15" s="100">
        <f t="shared" si="2"/>
        <v>11993167</v>
      </c>
      <c r="K15" s="100">
        <f t="shared" si="2"/>
        <v>1776573</v>
      </c>
      <c r="L15" s="100">
        <f t="shared" si="2"/>
        <v>3767851</v>
      </c>
      <c r="M15" s="100">
        <f t="shared" si="2"/>
        <v>1950973</v>
      </c>
      <c r="N15" s="100">
        <f t="shared" si="2"/>
        <v>7495397</v>
      </c>
      <c r="O15" s="100">
        <f t="shared" si="2"/>
        <v>821452</v>
      </c>
      <c r="P15" s="100">
        <f t="shared" si="2"/>
        <v>1637033</v>
      </c>
      <c r="Q15" s="100">
        <f t="shared" si="2"/>
        <v>2275619</v>
      </c>
      <c r="R15" s="100">
        <f t="shared" si="2"/>
        <v>4734104</v>
      </c>
      <c r="S15" s="100">
        <f t="shared" si="2"/>
        <v>207790</v>
      </c>
      <c r="T15" s="100">
        <f t="shared" si="2"/>
        <v>3522880</v>
      </c>
      <c r="U15" s="100">
        <f t="shared" si="2"/>
        <v>10658266</v>
      </c>
      <c r="V15" s="100">
        <f t="shared" si="2"/>
        <v>14388936</v>
      </c>
      <c r="W15" s="100">
        <f t="shared" si="2"/>
        <v>38611604</v>
      </c>
      <c r="X15" s="100">
        <f t="shared" si="2"/>
        <v>55376500</v>
      </c>
      <c r="Y15" s="100">
        <f t="shared" si="2"/>
        <v>-16764896</v>
      </c>
      <c r="Z15" s="137">
        <f>+IF(X15&lt;&gt;0,+(Y15/X15)*100,0)</f>
        <v>-30.274387149783756</v>
      </c>
      <c r="AA15" s="102">
        <f>SUM(AA16:AA18)</f>
        <v>55350118</v>
      </c>
    </row>
    <row r="16" spans="1:27" ht="13.5">
      <c r="A16" s="138" t="s">
        <v>85</v>
      </c>
      <c r="B16" s="136"/>
      <c r="C16" s="155">
        <v>186416</v>
      </c>
      <c r="D16" s="155"/>
      <c r="E16" s="156">
        <v>292500</v>
      </c>
      <c r="F16" s="60">
        <v>702044</v>
      </c>
      <c r="G16" s="60"/>
      <c r="H16" s="60"/>
      <c r="I16" s="60">
        <v>15285</v>
      </c>
      <c r="J16" s="60">
        <v>15285</v>
      </c>
      <c r="K16" s="60">
        <v>59377</v>
      </c>
      <c r="L16" s="60">
        <v>3090</v>
      </c>
      <c r="M16" s="60"/>
      <c r="N16" s="60">
        <v>62467</v>
      </c>
      <c r="O16" s="60"/>
      <c r="P16" s="60"/>
      <c r="Q16" s="60"/>
      <c r="R16" s="60"/>
      <c r="S16" s="60">
        <v>3134</v>
      </c>
      <c r="T16" s="60"/>
      <c r="U16" s="60">
        <v>292400</v>
      </c>
      <c r="V16" s="60">
        <v>295534</v>
      </c>
      <c r="W16" s="60">
        <v>373286</v>
      </c>
      <c r="X16" s="60">
        <v>292500</v>
      </c>
      <c r="Y16" s="60">
        <v>80786</v>
      </c>
      <c r="Z16" s="140">
        <v>27.62</v>
      </c>
      <c r="AA16" s="62">
        <v>702044</v>
      </c>
    </row>
    <row r="17" spans="1:27" ht="13.5">
      <c r="A17" s="138" t="s">
        <v>86</v>
      </c>
      <c r="B17" s="136"/>
      <c r="C17" s="155">
        <v>14065598</v>
      </c>
      <c r="D17" s="155"/>
      <c r="E17" s="156">
        <v>55084000</v>
      </c>
      <c r="F17" s="60">
        <v>54648074</v>
      </c>
      <c r="G17" s="60">
        <v>1978995</v>
      </c>
      <c r="H17" s="60">
        <v>8110933</v>
      </c>
      <c r="I17" s="60">
        <v>1887954</v>
      </c>
      <c r="J17" s="60">
        <v>11977882</v>
      </c>
      <c r="K17" s="60">
        <v>1717196</v>
      </c>
      <c r="L17" s="60">
        <v>3764761</v>
      </c>
      <c r="M17" s="60">
        <v>1950973</v>
      </c>
      <c r="N17" s="60">
        <v>7432930</v>
      </c>
      <c r="O17" s="60">
        <v>821452</v>
      </c>
      <c r="P17" s="60">
        <v>1637033</v>
      </c>
      <c r="Q17" s="60">
        <v>2275619</v>
      </c>
      <c r="R17" s="60">
        <v>4734104</v>
      </c>
      <c r="S17" s="60">
        <v>204656</v>
      </c>
      <c r="T17" s="60">
        <v>3522880</v>
      </c>
      <c r="U17" s="60">
        <v>10365866</v>
      </c>
      <c r="V17" s="60">
        <v>14093402</v>
      </c>
      <c r="W17" s="60">
        <v>38238318</v>
      </c>
      <c r="X17" s="60">
        <v>55084000</v>
      </c>
      <c r="Y17" s="60">
        <v>-16845682</v>
      </c>
      <c r="Z17" s="140">
        <v>-30.58</v>
      </c>
      <c r="AA17" s="62">
        <v>54648074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10934926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10688456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246470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27217078</v>
      </c>
      <c r="D25" s="217">
        <f>+D5+D9+D15+D19+D24</f>
        <v>0</v>
      </c>
      <c r="E25" s="230">
        <f t="shared" si="4"/>
        <v>57934200</v>
      </c>
      <c r="F25" s="219">
        <f t="shared" si="4"/>
        <v>63333854</v>
      </c>
      <c r="G25" s="219">
        <f t="shared" si="4"/>
        <v>1978995</v>
      </c>
      <c r="H25" s="219">
        <f t="shared" si="4"/>
        <v>8122683</v>
      </c>
      <c r="I25" s="219">
        <f t="shared" si="4"/>
        <v>2032664</v>
      </c>
      <c r="J25" s="219">
        <f t="shared" si="4"/>
        <v>12134342</v>
      </c>
      <c r="K25" s="219">
        <f t="shared" si="4"/>
        <v>2219101</v>
      </c>
      <c r="L25" s="219">
        <f t="shared" si="4"/>
        <v>4105055</v>
      </c>
      <c r="M25" s="219">
        <f t="shared" si="4"/>
        <v>2376390</v>
      </c>
      <c r="N25" s="219">
        <f t="shared" si="4"/>
        <v>8700546</v>
      </c>
      <c r="O25" s="219">
        <f t="shared" si="4"/>
        <v>905952</v>
      </c>
      <c r="P25" s="219">
        <f t="shared" si="4"/>
        <v>1902377</v>
      </c>
      <c r="Q25" s="219">
        <f t="shared" si="4"/>
        <v>2275619</v>
      </c>
      <c r="R25" s="219">
        <f t="shared" si="4"/>
        <v>5083948</v>
      </c>
      <c r="S25" s="219">
        <f t="shared" si="4"/>
        <v>625222</v>
      </c>
      <c r="T25" s="219">
        <f t="shared" si="4"/>
        <v>3678820</v>
      </c>
      <c r="U25" s="219">
        <f t="shared" si="4"/>
        <v>13840535</v>
      </c>
      <c r="V25" s="219">
        <f t="shared" si="4"/>
        <v>18144577</v>
      </c>
      <c r="W25" s="219">
        <f t="shared" si="4"/>
        <v>44063413</v>
      </c>
      <c r="X25" s="219">
        <f t="shared" si="4"/>
        <v>57934200</v>
      </c>
      <c r="Y25" s="219">
        <f t="shared" si="4"/>
        <v>-13870787</v>
      </c>
      <c r="Z25" s="231">
        <f>+IF(X25&lt;&gt;0,+(Y25/X25)*100,0)</f>
        <v>-23.942312140324713</v>
      </c>
      <c r="AA25" s="232">
        <f>+AA5+AA9+AA15+AA19+AA24</f>
        <v>63333854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12810331</v>
      </c>
      <c r="D28" s="155"/>
      <c r="E28" s="156">
        <v>26060000</v>
      </c>
      <c r="F28" s="60">
        <v>32464000</v>
      </c>
      <c r="G28" s="60"/>
      <c r="H28" s="60">
        <v>6901988</v>
      </c>
      <c r="I28" s="60">
        <v>1201344</v>
      </c>
      <c r="J28" s="60">
        <v>8103332</v>
      </c>
      <c r="K28" s="60">
        <v>993722</v>
      </c>
      <c r="L28" s="60">
        <v>3027543</v>
      </c>
      <c r="M28" s="60">
        <v>1285246</v>
      </c>
      <c r="N28" s="60">
        <v>5306511</v>
      </c>
      <c r="O28" s="60">
        <v>602929</v>
      </c>
      <c r="P28" s="60">
        <v>935923</v>
      </c>
      <c r="Q28" s="60">
        <v>114939</v>
      </c>
      <c r="R28" s="60">
        <v>1653791</v>
      </c>
      <c r="S28" s="60"/>
      <c r="T28" s="60">
        <v>1224158</v>
      </c>
      <c r="U28" s="60">
        <v>7342791</v>
      </c>
      <c r="V28" s="60">
        <v>8566949</v>
      </c>
      <c r="W28" s="60">
        <v>23630583</v>
      </c>
      <c r="X28" s="60">
        <v>26060000</v>
      </c>
      <c r="Y28" s="60">
        <v>-2429417</v>
      </c>
      <c r="Z28" s="140">
        <v>-9.32</v>
      </c>
      <c r="AA28" s="155">
        <v>32464000</v>
      </c>
    </row>
    <row r="29" spans="1:27" ht="13.5">
      <c r="A29" s="234" t="s">
        <v>134</v>
      </c>
      <c r="B29" s="136"/>
      <c r="C29" s="155">
        <v>170289</v>
      </c>
      <c r="D29" s="155"/>
      <c r="E29" s="156">
        <v>345400</v>
      </c>
      <c r="F29" s="60">
        <v>781959</v>
      </c>
      <c r="G29" s="60"/>
      <c r="H29" s="60"/>
      <c r="I29" s="60">
        <v>40005</v>
      </c>
      <c r="J29" s="60">
        <v>40005</v>
      </c>
      <c r="K29" s="60"/>
      <c r="L29" s="60">
        <v>49121</v>
      </c>
      <c r="M29" s="60">
        <v>115791</v>
      </c>
      <c r="N29" s="60">
        <v>164912</v>
      </c>
      <c r="O29" s="60">
        <v>62800</v>
      </c>
      <c r="P29" s="60">
        <v>76739</v>
      </c>
      <c r="Q29" s="60"/>
      <c r="R29" s="60">
        <v>139539</v>
      </c>
      <c r="S29" s="60">
        <v>7151</v>
      </c>
      <c r="T29" s="60"/>
      <c r="U29" s="60">
        <v>292400</v>
      </c>
      <c r="V29" s="60">
        <v>299551</v>
      </c>
      <c r="W29" s="60">
        <v>644007</v>
      </c>
      <c r="X29" s="60">
        <v>345400</v>
      </c>
      <c r="Y29" s="60">
        <v>298607</v>
      </c>
      <c r="Z29" s="140">
        <v>86.45</v>
      </c>
      <c r="AA29" s="62">
        <v>781959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12980620</v>
      </c>
      <c r="D32" s="210">
        <f>SUM(D28:D31)</f>
        <v>0</v>
      </c>
      <c r="E32" s="211">
        <f t="shared" si="5"/>
        <v>26405400</v>
      </c>
      <c r="F32" s="77">
        <f t="shared" si="5"/>
        <v>33245959</v>
      </c>
      <c r="G32" s="77">
        <f t="shared" si="5"/>
        <v>0</v>
      </c>
      <c r="H32" s="77">
        <f t="shared" si="5"/>
        <v>6901988</v>
      </c>
      <c r="I32" s="77">
        <f t="shared" si="5"/>
        <v>1241349</v>
      </c>
      <c r="J32" s="77">
        <f t="shared" si="5"/>
        <v>8143337</v>
      </c>
      <c r="K32" s="77">
        <f t="shared" si="5"/>
        <v>993722</v>
      </c>
      <c r="L32" s="77">
        <f t="shared" si="5"/>
        <v>3076664</v>
      </c>
      <c r="M32" s="77">
        <f t="shared" si="5"/>
        <v>1401037</v>
      </c>
      <c r="N32" s="77">
        <f t="shared" si="5"/>
        <v>5471423</v>
      </c>
      <c r="O32" s="77">
        <f t="shared" si="5"/>
        <v>665729</v>
      </c>
      <c r="P32" s="77">
        <f t="shared" si="5"/>
        <v>1012662</v>
      </c>
      <c r="Q32" s="77">
        <f t="shared" si="5"/>
        <v>114939</v>
      </c>
      <c r="R32" s="77">
        <f t="shared" si="5"/>
        <v>1793330</v>
      </c>
      <c r="S32" s="77">
        <f t="shared" si="5"/>
        <v>7151</v>
      </c>
      <c r="T32" s="77">
        <f t="shared" si="5"/>
        <v>1224158</v>
      </c>
      <c r="U32" s="77">
        <f t="shared" si="5"/>
        <v>7635191</v>
      </c>
      <c r="V32" s="77">
        <f t="shared" si="5"/>
        <v>8866500</v>
      </c>
      <c r="W32" s="77">
        <f t="shared" si="5"/>
        <v>24274590</v>
      </c>
      <c r="X32" s="77">
        <f t="shared" si="5"/>
        <v>26405400</v>
      </c>
      <c r="Y32" s="77">
        <f t="shared" si="5"/>
        <v>-2130810</v>
      </c>
      <c r="Z32" s="212">
        <f>+IF(X32&lt;&gt;0,+(Y32/X32)*100,0)</f>
        <v>-8.069599400122703</v>
      </c>
      <c r="AA32" s="79">
        <f>SUM(AA28:AA31)</f>
        <v>33245959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5863000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8373458</v>
      </c>
      <c r="D35" s="155"/>
      <c r="E35" s="156">
        <v>31528800</v>
      </c>
      <c r="F35" s="60">
        <v>30087895</v>
      </c>
      <c r="G35" s="60">
        <v>1978995</v>
      </c>
      <c r="H35" s="60">
        <v>1220695</v>
      </c>
      <c r="I35" s="60">
        <v>791315</v>
      </c>
      <c r="J35" s="60">
        <v>3991005</v>
      </c>
      <c r="K35" s="60">
        <v>1225379</v>
      </c>
      <c r="L35" s="60">
        <v>1028391</v>
      </c>
      <c r="M35" s="60">
        <v>975353</v>
      </c>
      <c r="N35" s="60">
        <v>3229123</v>
      </c>
      <c r="O35" s="60">
        <v>240223</v>
      </c>
      <c r="P35" s="60">
        <v>889715</v>
      </c>
      <c r="Q35" s="60">
        <v>2160680</v>
      </c>
      <c r="R35" s="60">
        <v>3290618</v>
      </c>
      <c r="S35" s="60">
        <v>618071</v>
      </c>
      <c r="T35" s="60">
        <v>2454662</v>
      </c>
      <c r="U35" s="60">
        <v>6205344</v>
      </c>
      <c r="V35" s="60">
        <v>9278077</v>
      </c>
      <c r="W35" s="60">
        <v>19788823</v>
      </c>
      <c r="X35" s="60">
        <v>31528800</v>
      </c>
      <c r="Y35" s="60">
        <v>-11739977</v>
      </c>
      <c r="Z35" s="140">
        <v>-37.24</v>
      </c>
      <c r="AA35" s="62">
        <v>30087895</v>
      </c>
    </row>
    <row r="36" spans="1:27" ht="13.5">
      <c r="A36" s="238" t="s">
        <v>139</v>
      </c>
      <c r="B36" s="149"/>
      <c r="C36" s="222">
        <f aca="true" t="shared" si="6" ref="C36:Y36">SUM(C32:C35)</f>
        <v>27217078</v>
      </c>
      <c r="D36" s="222">
        <f>SUM(D32:D35)</f>
        <v>0</v>
      </c>
      <c r="E36" s="218">
        <f t="shared" si="6"/>
        <v>57934200</v>
      </c>
      <c r="F36" s="220">
        <f t="shared" si="6"/>
        <v>63333854</v>
      </c>
      <c r="G36" s="220">
        <f t="shared" si="6"/>
        <v>1978995</v>
      </c>
      <c r="H36" s="220">
        <f t="shared" si="6"/>
        <v>8122683</v>
      </c>
      <c r="I36" s="220">
        <f t="shared" si="6"/>
        <v>2032664</v>
      </c>
      <c r="J36" s="220">
        <f t="shared" si="6"/>
        <v>12134342</v>
      </c>
      <c r="K36" s="220">
        <f t="shared" si="6"/>
        <v>2219101</v>
      </c>
      <c r="L36" s="220">
        <f t="shared" si="6"/>
        <v>4105055</v>
      </c>
      <c r="M36" s="220">
        <f t="shared" si="6"/>
        <v>2376390</v>
      </c>
      <c r="N36" s="220">
        <f t="shared" si="6"/>
        <v>8700546</v>
      </c>
      <c r="O36" s="220">
        <f t="shared" si="6"/>
        <v>905952</v>
      </c>
      <c r="P36" s="220">
        <f t="shared" si="6"/>
        <v>1902377</v>
      </c>
      <c r="Q36" s="220">
        <f t="shared" si="6"/>
        <v>2275619</v>
      </c>
      <c r="R36" s="220">
        <f t="shared" si="6"/>
        <v>5083948</v>
      </c>
      <c r="S36" s="220">
        <f t="shared" si="6"/>
        <v>625222</v>
      </c>
      <c r="T36" s="220">
        <f t="shared" si="6"/>
        <v>3678820</v>
      </c>
      <c r="U36" s="220">
        <f t="shared" si="6"/>
        <v>13840535</v>
      </c>
      <c r="V36" s="220">
        <f t="shared" si="6"/>
        <v>18144577</v>
      </c>
      <c r="W36" s="220">
        <f t="shared" si="6"/>
        <v>44063413</v>
      </c>
      <c r="X36" s="220">
        <f t="shared" si="6"/>
        <v>57934200</v>
      </c>
      <c r="Y36" s="220">
        <f t="shared" si="6"/>
        <v>-13870787</v>
      </c>
      <c r="Z36" s="221">
        <f>+IF(X36&lt;&gt;0,+(Y36/X36)*100,0)</f>
        <v>-23.942312140324713</v>
      </c>
      <c r="AA36" s="239">
        <f>SUM(AA32:AA35)</f>
        <v>63333854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91818431</v>
      </c>
      <c r="D6" s="155"/>
      <c r="E6" s="59">
        <v>75410633</v>
      </c>
      <c r="F6" s="60">
        <v>75410633</v>
      </c>
      <c r="G6" s="60">
        <v>7553694</v>
      </c>
      <c r="H6" s="60">
        <v>98889203</v>
      </c>
      <c r="I6" s="60">
        <v>108201222</v>
      </c>
      <c r="J6" s="60">
        <v>108201222</v>
      </c>
      <c r="K6" s="60">
        <v>120307841</v>
      </c>
      <c r="L6" s="60">
        <v>125181698</v>
      </c>
      <c r="M6" s="60">
        <v>122137245</v>
      </c>
      <c r="N6" s="60">
        <v>122137245</v>
      </c>
      <c r="O6" s="60">
        <v>122373010</v>
      </c>
      <c r="P6" s="60">
        <v>119529415</v>
      </c>
      <c r="Q6" s="60">
        <v>119529415</v>
      </c>
      <c r="R6" s="60">
        <v>119529415</v>
      </c>
      <c r="S6" s="60">
        <v>119529415</v>
      </c>
      <c r="T6" s="60">
        <v>116162089</v>
      </c>
      <c r="U6" s="60">
        <v>97587297</v>
      </c>
      <c r="V6" s="60">
        <v>97587297</v>
      </c>
      <c r="W6" s="60">
        <v>97587297</v>
      </c>
      <c r="X6" s="60">
        <v>75410633</v>
      </c>
      <c r="Y6" s="60">
        <v>22176664</v>
      </c>
      <c r="Z6" s="140">
        <v>29.41</v>
      </c>
      <c r="AA6" s="62">
        <v>75410633</v>
      </c>
    </row>
    <row r="7" spans="1:27" ht="13.5">
      <c r="A7" s="249" t="s">
        <v>144</v>
      </c>
      <c r="B7" s="182"/>
      <c r="C7" s="155">
        <v>18532500</v>
      </c>
      <c r="D7" s="155"/>
      <c r="E7" s="59">
        <v>60290295</v>
      </c>
      <c r="F7" s="60">
        <v>60290296</v>
      </c>
      <c r="G7" s="60">
        <v>117527381</v>
      </c>
      <c r="H7" s="60">
        <v>18532500</v>
      </c>
      <c r="I7" s="60">
        <v>18532500</v>
      </c>
      <c r="J7" s="60">
        <v>18532500</v>
      </c>
      <c r="K7" s="60">
        <v>18532500</v>
      </c>
      <c r="L7" s="60">
        <v>18532500</v>
      </c>
      <c r="M7" s="60">
        <v>18532500</v>
      </c>
      <c r="N7" s="60">
        <v>18532500</v>
      </c>
      <c r="O7" s="60">
        <v>18532500</v>
      </c>
      <c r="P7" s="60">
        <v>19278000</v>
      </c>
      <c r="Q7" s="60">
        <v>19278000</v>
      </c>
      <c r="R7" s="60">
        <v>19278000</v>
      </c>
      <c r="S7" s="60">
        <v>19278000</v>
      </c>
      <c r="T7" s="60">
        <v>19810500</v>
      </c>
      <c r="U7" s="60">
        <v>19810500</v>
      </c>
      <c r="V7" s="60">
        <v>19810500</v>
      </c>
      <c r="W7" s="60">
        <v>19810500</v>
      </c>
      <c r="X7" s="60">
        <v>60290296</v>
      </c>
      <c r="Y7" s="60">
        <v>-40479796</v>
      </c>
      <c r="Z7" s="140">
        <v>-67.14</v>
      </c>
      <c r="AA7" s="62">
        <v>60290296</v>
      </c>
    </row>
    <row r="8" spans="1:27" ht="13.5">
      <c r="A8" s="249" t="s">
        <v>145</v>
      </c>
      <c r="B8" s="182"/>
      <c r="C8" s="155">
        <v>29255388</v>
      </c>
      <c r="D8" s="155"/>
      <c r="E8" s="59">
        <v>28000000</v>
      </c>
      <c r="F8" s="60">
        <v>28000000</v>
      </c>
      <c r="G8" s="60">
        <v>13846456</v>
      </c>
      <c r="H8" s="60">
        <v>44692281</v>
      </c>
      <c r="I8" s="60">
        <v>32203553</v>
      </c>
      <c r="J8" s="60">
        <v>32203553</v>
      </c>
      <c r="K8" s="60">
        <v>30041766</v>
      </c>
      <c r="L8" s="60">
        <v>30511404</v>
      </c>
      <c r="M8" s="60">
        <v>29381176</v>
      </c>
      <c r="N8" s="60">
        <v>29381176</v>
      </c>
      <c r="O8" s="60">
        <v>30161635</v>
      </c>
      <c r="P8" s="60">
        <v>28942689</v>
      </c>
      <c r="Q8" s="60">
        <v>27714296</v>
      </c>
      <c r="R8" s="60">
        <v>27714296</v>
      </c>
      <c r="S8" s="60">
        <v>27571217</v>
      </c>
      <c r="T8" s="60">
        <v>28006680</v>
      </c>
      <c r="U8" s="60">
        <v>23410143</v>
      </c>
      <c r="V8" s="60">
        <v>23410143</v>
      </c>
      <c r="W8" s="60">
        <v>23410143</v>
      </c>
      <c r="X8" s="60">
        <v>28000000</v>
      </c>
      <c r="Y8" s="60">
        <v>-4589857</v>
      </c>
      <c r="Z8" s="140">
        <v>-16.39</v>
      </c>
      <c r="AA8" s="62">
        <v>28000000</v>
      </c>
    </row>
    <row r="9" spans="1:27" ht="13.5">
      <c r="A9" s="249" t="s">
        <v>146</v>
      </c>
      <c r="B9" s="182"/>
      <c r="C9" s="155">
        <v>6228175</v>
      </c>
      <c r="D9" s="155"/>
      <c r="E9" s="59"/>
      <c r="F9" s="60"/>
      <c r="G9" s="60">
        <v>7283026</v>
      </c>
      <c r="H9" s="60">
        <v>8838444</v>
      </c>
      <c r="I9" s="60">
        <v>6195684</v>
      </c>
      <c r="J9" s="60">
        <v>6195684</v>
      </c>
      <c r="K9" s="60">
        <v>4185875</v>
      </c>
      <c r="L9" s="60">
        <v>5121347</v>
      </c>
      <c r="M9" s="60">
        <v>3192254</v>
      </c>
      <c r="N9" s="60">
        <v>3192254</v>
      </c>
      <c r="O9" s="60">
        <v>3212302</v>
      </c>
      <c r="P9" s="60">
        <v>6838242</v>
      </c>
      <c r="Q9" s="60">
        <v>7182507</v>
      </c>
      <c r="R9" s="60">
        <v>7182507</v>
      </c>
      <c r="S9" s="60">
        <v>7469983</v>
      </c>
      <c r="T9" s="60">
        <v>8129150</v>
      </c>
      <c r="U9" s="60">
        <v>10296922</v>
      </c>
      <c r="V9" s="60">
        <v>10296922</v>
      </c>
      <c r="W9" s="60">
        <v>10296922</v>
      </c>
      <c r="X9" s="60"/>
      <c r="Y9" s="60">
        <v>10296922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145834494</v>
      </c>
      <c r="D12" s="168">
        <f>SUM(D6:D11)</f>
        <v>0</v>
      </c>
      <c r="E12" s="72">
        <f t="shared" si="0"/>
        <v>163700928</v>
      </c>
      <c r="F12" s="73">
        <f t="shared" si="0"/>
        <v>163700929</v>
      </c>
      <c r="G12" s="73">
        <f t="shared" si="0"/>
        <v>146210557</v>
      </c>
      <c r="H12" s="73">
        <f t="shared" si="0"/>
        <v>170952428</v>
      </c>
      <c r="I12" s="73">
        <f t="shared" si="0"/>
        <v>165132959</v>
      </c>
      <c r="J12" s="73">
        <f t="shared" si="0"/>
        <v>165132959</v>
      </c>
      <c r="K12" s="73">
        <f t="shared" si="0"/>
        <v>173067982</v>
      </c>
      <c r="L12" s="73">
        <f t="shared" si="0"/>
        <v>179346949</v>
      </c>
      <c r="M12" s="73">
        <f t="shared" si="0"/>
        <v>173243175</v>
      </c>
      <c r="N12" s="73">
        <f t="shared" si="0"/>
        <v>173243175</v>
      </c>
      <c r="O12" s="73">
        <f t="shared" si="0"/>
        <v>174279447</v>
      </c>
      <c r="P12" s="73">
        <f t="shared" si="0"/>
        <v>174588346</v>
      </c>
      <c r="Q12" s="73">
        <f t="shared" si="0"/>
        <v>173704218</v>
      </c>
      <c r="R12" s="73">
        <f t="shared" si="0"/>
        <v>173704218</v>
      </c>
      <c r="S12" s="73">
        <f t="shared" si="0"/>
        <v>173848615</v>
      </c>
      <c r="T12" s="73">
        <f t="shared" si="0"/>
        <v>172108419</v>
      </c>
      <c r="U12" s="73">
        <f t="shared" si="0"/>
        <v>151104862</v>
      </c>
      <c r="V12" s="73">
        <f t="shared" si="0"/>
        <v>151104862</v>
      </c>
      <c r="W12" s="73">
        <f t="shared" si="0"/>
        <v>151104862</v>
      </c>
      <c r="X12" s="73">
        <f t="shared" si="0"/>
        <v>163700929</v>
      </c>
      <c r="Y12" s="73">
        <f t="shared" si="0"/>
        <v>-12596067</v>
      </c>
      <c r="Z12" s="170">
        <f>+IF(X12&lt;&gt;0,+(Y12/X12)*100,0)</f>
        <v>-7.694560487191859</v>
      </c>
      <c r="AA12" s="74">
        <f>SUM(AA6:AA11)</f>
        <v>163700929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26207045</v>
      </c>
      <c r="D17" s="155"/>
      <c r="E17" s="59">
        <v>27350000</v>
      </c>
      <c r="F17" s="60">
        <v>27350000</v>
      </c>
      <c r="G17" s="60">
        <v>26367042</v>
      </c>
      <c r="H17" s="60">
        <v>26207045</v>
      </c>
      <c r="I17" s="60">
        <v>26207045</v>
      </c>
      <c r="J17" s="60">
        <v>26207045</v>
      </c>
      <c r="K17" s="60">
        <v>26207045</v>
      </c>
      <c r="L17" s="60">
        <v>26207045</v>
      </c>
      <c r="M17" s="60">
        <v>26207045</v>
      </c>
      <c r="N17" s="60">
        <v>26207045</v>
      </c>
      <c r="O17" s="60">
        <v>26207045</v>
      </c>
      <c r="P17" s="60">
        <v>26207045</v>
      </c>
      <c r="Q17" s="60">
        <v>26207045</v>
      </c>
      <c r="R17" s="60">
        <v>26207045</v>
      </c>
      <c r="S17" s="60">
        <v>26207045</v>
      </c>
      <c r="T17" s="60">
        <v>26207045</v>
      </c>
      <c r="U17" s="60">
        <v>26207045</v>
      </c>
      <c r="V17" s="60">
        <v>26207045</v>
      </c>
      <c r="W17" s="60">
        <v>26207045</v>
      </c>
      <c r="X17" s="60">
        <v>27350000</v>
      </c>
      <c r="Y17" s="60">
        <v>-1142955</v>
      </c>
      <c r="Z17" s="140">
        <v>-4.18</v>
      </c>
      <c r="AA17" s="62">
        <v>27350000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491637073</v>
      </c>
      <c r="D19" s="155"/>
      <c r="E19" s="59">
        <v>726887519</v>
      </c>
      <c r="F19" s="60">
        <v>726887519</v>
      </c>
      <c r="G19" s="60">
        <v>493671404</v>
      </c>
      <c r="H19" s="60">
        <v>496905418</v>
      </c>
      <c r="I19" s="60">
        <v>494104749</v>
      </c>
      <c r="J19" s="60">
        <v>494104749</v>
      </c>
      <c r="K19" s="60">
        <v>491490517</v>
      </c>
      <c r="L19" s="60">
        <v>447262239</v>
      </c>
      <c r="M19" s="60">
        <v>497971960</v>
      </c>
      <c r="N19" s="60">
        <v>497971960</v>
      </c>
      <c r="O19" s="60">
        <v>496434943</v>
      </c>
      <c r="P19" s="60">
        <v>495907501</v>
      </c>
      <c r="Q19" s="60">
        <v>495753302</v>
      </c>
      <c r="R19" s="60">
        <v>495753302</v>
      </c>
      <c r="S19" s="60">
        <v>494446395</v>
      </c>
      <c r="T19" s="60">
        <v>495695396</v>
      </c>
      <c r="U19" s="60">
        <v>507106114</v>
      </c>
      <c r="V19" s="60">
        <v>507106114</v>
      </c>
      <c r="W19" s="60">
        <v>507106114</v>
      </c>
      <c r="X19" s="60">
        <v>726887519</v>
      </c>
      <c r="Y19" s="60">
        <v>-219781405</v>
      </c>
      <c r="Z19" s="140">
        <v>-30.24</v>
      </c>
      <c r="AA19" s="62">
        <v>726887519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101002</v>
      </c>
      <c r="D22" s="155"/>
      <c r="E22" s="59">
        <v>170000</v>
      </c>
      <c r="F22" s="60">
        <v>170000</v>
      </c>
      <c r="G22" s="60">
        <v>101002</v>
      </c>
      <c r="H22" s="60">
        <v>101002</v>
      </c>
      <c r="I22" s="60">
        <v>101002</v>
      </c>
      <c r="J22" s="60">
        <v>101002</v>
      </c>
      <c r="K22" s="60">
        <v>101002</v>
      </c>
      <c r="L22" s="60">
        <v>101002</v>
      </c>
      <c r="M22" s="60">
        <v>101002</v>
      </c>
      <c r="N22" s="60">
        <v>101002</v>
      </c>
      <c r="O22" s="60">
        <v>101002</v>
      </c>
      <c r="P22" s="60">
        <v>101002</v>
      </c>
      <c r="Q22" s="60">
        <v>101002</v>
      </c>
      <c r="R22" s="60">
        <v>101002</v>
      </c>
      <c r="S22" s="60">
        <v>101002</v>
      </c>
      <c r="T22" s="60">
        <v>101002</v>
      </c>
      <c r="U22" s="60">
        <v>101002</v>
      </c>
      <c r="V22" s="60">
        <v>101002</v>
      </c>
      <c r="W22" s="60">
        <v>101002</v>
      </c>
      <c r="X22" s="60">
        <v>170000</v>
      </c>
      <c r="Y22" s="60">
        <v>-68998</v>
      </c>
      <c r="Z22" s="140">
        <v>-40.59</v>
      </c>
      <c r="AA22" s="62">
        <v>170000</v>
      </c>
    </row>
    <row r="23" spans="1:27" ht="13.5">
      <c r="A23" s="249" t="s">
        <v>158</v>
      </c>
      <c r="B23" s="182"/>
      <c r="C23" s="155">
        <v>170000</v>
      </c>
      <c r="D23" s="155"/>
      <c r="E23" s="59">
        <v>261012</v>
      </c>
      <c r="F23" s="60">
        <v>261013</v>
      </c>
      <c r="G23" s="159">
        <v>261013</v>
      </c>
      <c r="H23" s="159">
        <v>170000</v>
      </c>
      <c r="I23" s="159">
        <v>170000</v>
      </c>
      <c r="J23" s="60">
        <v>170000</v>
      </c>
      <c r="K23" s="159">
        <v>170000</v>
      </c>
      <c r="L23" s="159">
        <v>170000</v>
      </c>
      <c r="M23" s="60">
        <v>170000</v>
      </c>
      <c r="N23" s="159">
        <v>170000</v>
      </c>
      <c r="O23" s="159">
        <v>170000</v>
      </c>
      <c r="P23" s="159">
        <v>170000</v>
      </c>
      <c r="Q23" s="60">
        <v>170000</v>
      </c>
      <c r="R23" s="159">
        <v>170000</v>
      </c>
      <c r="S23" s="159">
        <v>170000</v>
      </c>
      <c r="T23" s="60">
        <v>170000</v>
      </c>
      <c r="U23" s="159">
        <v>170000</v>
      </c>
      <c r="V23" s="159">
        <v>170000</v>
      </c>
      <c r="W23" s="159">
        <v>170000</v>
      </c>
      <c r="X23" s="60">
        <v>261013</v>
      </c>
      <c r="Y23" s="159">
        <v>-91013</v>
      </c>
      <c r="Z23" s="141">
        <v>-34.87</v>
      </c>
      <c r="AA23" s="225">
        <v>261013</v>
      </c>
    </row>
    <row r="24" spans="1:27" ht="13.5">
      <c r="A24" s="250" t="s">
        <v>57</v>
      </c>
      <c r="B24" s="253"/>
      <c r="C24" s="168">
        <f aca="true" t="shared" si="1" ref="C24:Y24">SUM(C15:C23)</f>
        <v>518115120</v>
      </c>
      <c r="D24" s="168">
        <f>SUM(D15:D23)</f>
        <v>0</v>
      </c>
      <c r="E24" s="76">
        <f t="shared" si="1"/>
        <v>754668531</v>
      </c>
      <c r="F24" s="77">
        <f t="shared" si="1"/>
        <v>754668532</v>
      </c>
      <c r="G24" s="77">
        <f t="shared" si="1"/>
        <v>520400461</v>
      </c>
      <c r="H24" s="77">
        <f t="shared" si="1"/>
        <v>523383465</v>
      </c>
      <c r="I24" s="77">
        <f t="shared" si="1"/>
        <v>520582796</v>
      </c>
      <c r="J24" s="77">
        <f t="shared" si="1"/>
        <v>520582796</v>
      </c>
      <c r="K24" s="77">
        <f t="shared" si="1"/>
        <v>517968564</v>
      </c>
      <c r="L24" s="77">
        <f t="shared" si="1"/>
        <v>473740286</v>
      </c>
      <c r="M24" s="77">
        <f t="shared" si="1"/>
        <v>524450007</v>
      </c>
      <c r="N24" s="77">
        <f t="shared" si="1"/>
        <v>524450007</v>
      </c>
      <c r="O24" s="77">
        <f t="shared" si="1"/>
        <v>522912990</v>
      </c>
      <c r="P24" s="77">
        <f t="shared" si="1"/>
        <v>522385548</v>
      </c>
      <c r="Q24" s="77">
        <f t="shared" si="1"/>
        <v>522231349</v>
      </c>
      <c r="R24" s="77">
        <f t="shared" si="1"/>
        <v>522231349</v>
      </c>
      <c r="S24" s="77">
        <f t="shared" si="1"/>
        <v>520924442</v>
      </c>
      <c r="T24" s="77">
        <f t="shared" si="1"/>
        <v>522173443</v>
      </c>
      <c r="U24" s="77">
        <f t="shared" si="1"/>
        <v>533584161</v>
      </c>
      <c r="V24" s="77">
        <f t="shared" si="1"/>
        <v>533584161</v>
      </c>
      <c r="W24" s="77">
        <f t="shared" si="1"/>
        <v>533584161</v>
      </c>
      <c r="X24" s="77">
        <f t="shared" si="1"/>
        <v>754668532</v>
      </c>
      <c r="Y24" s="77">
        <f t="shared" si="1"/>
        <v>-221084371</v>
      </c>
      <c r="Z24" s="212">
        <f>+IF(X24&lt;&gt;0,+(Y24/X24)*100,0)</f>
        <v>-29.295559788890202</v>
      </c>
      <c r="AA24" s="79">
        <f>SUM(AA15:AA23)</f>
        <v>754668532</v>
      </c>
    </row>
    <row r="25" spans="1:27" ht="13.5">
      <c r="A25" s="250" t="s">
        <v>159</v>
      </c>
      <c r="B25" s="251"/>
      <c r="C25" s="168">
        <f aca="true" t="shared" si="2" ref="C25:Y25">+C12+C24</f>
        <v>663949614</v>
      </c>
      <c r="D25" s="168">
        <f>+D12+D24</f>
        <v>0</v>
      </c>
      <c r="E25" s="72">
        <f t="shared" si="2"/>
        <v>918369459</v>
      </c>
      <c r="F25" s="73">
        <f t="shared" si="2"/>
        <v>918369461</v>
      </c>
      <c r="G25" s="73">
        <f t="shared" si="2"/>
        <v>666611018</v>
      </c>
      <c r="H25" s="73">
        <f t="shared" si="2"/>
        <v>694335893</v>
      </c>
      <c r="I25" s="73">
        <f t="shared" si="2"/>
        <v>685715755</v>
      </c>
      <c r="J25" s="73">
        <f t="shared" si="2"/>
        <v>685715755</v>
      </c>
      <c r="K25" s="73">
        <f t="shared" si="2"/>
        <v>691036546</v>
      </c>
      <c r="L25" s="73">
        <f t="shared" si="2"/>
        <v>653087235</v>
      </c>
      <c r="M25" s="73">
        <f t="shared" si="2"/>
        <v>697693182</v>
      </c>
      <c r="N25" s="73">
        <f t="shared" si="2"/>
        <v>697693182</v>
      </c>
      <c r="O25" s="73">
        <f t="shared" si="2"/>
        <v>697192437</v>
      </c>
      <c r="P25" s="73">
        <f t="shared" si="2"/>
        <v>696973894</v>
      </c>
      <c r="Q25" s="73">
        <f t="shared" si="2"/>
        <v>695935567</v>
      </c>
      <c r="R25" s="73">
        <f t="shared" si="2"/>
        <v>695935567</v>
      </c>
      <c r="S25" s="73">
        <f t="shared" si="2"/>
        <v>694773057</v>
      </c>
      <c r="T25" s="73">
        <f t="shared" si="2"/>
        <v>694281862</v>
      </c>
      <c r="U25" s="73">
        <f t="shared" si="2"/>
        <v>684689023</v>
      </c>
      <c r="V25" s="73">
        <f t="shared" si="2"/>
        <v>684689023</v>
      </c>
      <c r="W25" s="73">
        <f t="shared" si="2"/>
        <v>684689023</v>
      </c>
      <c r="X25" s="73">
        <f t="shared" si="2"/>
        <v>918369461</v>
      </c>
      <c r="Y25" s="73">
        <f t="shared" si="2"/>
        <v>-233680438</v>
      </c>
      <c r="Z25" s="170">
        <f>+IF(X25&lt;&gt;0,+(Y25/X25)*100,0)</f>
        <v>-25.445144674731296</v>
      </c>
      <c r="AA25" s="74">
        <f>+AA12+AA24</f>
        <v>918369461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1277456</v>
      </c>
      <c r="V29" s="60">
        <v>1277456</v>
      </c>
      <c r="W29" s="60">
        <v>1277456</v>
      </c>
      <c r="X29" s="60"/>
      <c r="Y29" s="60">
        <v>1277456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1157722</v>
      </c>
      <c r="F30" s="60">
        <v>1157722</v>
      </c>
      <c r="G30" s="60"/>
      <c r="H30" s="60"/>
      <c r="I30" s="60">
        <v>1285826</v>
      </c>
      <c r="J30" s="60">
        <v>1285826</v>
      </c>
      <c r="K30" s="60">
        <v>1296875</v>
      </c>
      <c r="L30" s="60">
        <v>1296875</v>
      </c>
      <c r="M30" s="60">
        <v>1296875</v>
      </c>
      <c r="N30" s="60">
        <v>1296875</v>
      </c>
      <c r="O30" s="60">
        <v>1296875</v>
      </c>
      <c r="P30" s="60">
        <v>1296875</v>
      </c>
      <c r="Q30" s="60">
        <v>1296875</v>
      </c>
      <c r="R30" s="60">
        <v>1296875</v>
      </c>
      <c r="S30" s="60">
        <v>1296875</v>
      </c>
      <c r="T30" s="60">
        <v>110895</v>
      </c>
      <c r="U30" s="60"/>
      <c r="V30" s="60"/>
      <c r="W30" s="60"/>
      <c r="X30" s="60">
        <v>1157722</v>
      </c>
      <c r="Y30" s="60">
        <v>-1157722</v>
      </c>
      <c r="Z30" s="140">
        <v>-100</v>
      </c>
      <c r="AA30" s="62">
        <v>1157722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49569940</v>
      </c>
      <c r="D32" s="155"/>
      <c r="E32" s="59">
        <v>38500000</v>
      </c>
      <c r="F32" s="60">
        <v>38500000</v>
      </c>
      <c r="G32" s="60">
        <v>63143042</v>
      </c>
      <c r="H32" s="60">
        <v>50903607</v>
      </c>
      <c r="I32" s="60">
        <v>53557108</v>
      </c>
      <c r="J32" s="60">
        <v>53557108</v>
      </c>
      <c r="K32" s="60">
        <v>49470078</v>
      </c>
      <c r="L32" s="60">
        <v>61734303</v>
      </c>
      <c r="M32" s="60">
        <v>40762770</v>
      </c>
      <c r="N32" s="60">
        <v>40762770</v>
      </c>
      <c r="O32" s="60">
        <v>31184116</v>
      </c>
      <c r="P32" s="60">
        <v>37253918</v>
      </c>
      <c r="Q32" s="60">
        <v>33185283</v>
      </c>
      <c r="R32" s="60">
        <v>33185283</v>
      </c>
      <c r="S32" s="60">
        <v>41019351</v>
      </c>
      <c r="T32" s="60">
        <v>35442192</v>
      </c>
      <c r="U32" s="60">
        <v>42779823</v>
      </c>
      <c r="V32" s="60">
        <v>42779823</v>
      </c>
      <c r="W32" s="60">
        <v>42779823</v>
      </c>
      <c r="X32" s="60">
        <v>38500000</v>
      </c>
      <c r="Y32" s="60">
        <v>4279823</v>
      </c>
      <c r="Z32" s="140">
        <v>11.12</v>
      </c>
      <c r="AA32" s="62">
        <v>38500000</v>
      </c>
    </row>
    <row r="33" spans="1:27" ht="13.5">
      <c r="A33" s="249" t="s">
        <v>165</v>
      </c>
      <c r="B33" s="182"/>
      <c r="C33" s="155">
        <v>945000</v>
      </c>
      <c r="D33" s="155"/>
      <c r="E33" s="59"/>
      <c r="F33" s="60"/>
      <c r="G33" s="60">
        <v>945000</v>
      </c>
      <c r="H33" s="60">
        <v>945000</v>
      </c>
      <c r="I33" s="60">
        <v>945000</v>
      </c>
      <c r="J33" s="60">
        <v>945000</v>
      </c>
      <c r="K33" s="60">
        <v>945000</v>
      </c>
      <c r="L33" s="60">
        <v>945000</v>
      </c>
      <c r="M33" s="60">
        <v>945000</v>
      </c>
      <c r="N33" s="60">
        <v>945000</v>
      </c>
      <c r="O33" s="60">
        <v>945000</v>
      </c>
      <c r="P33" s="60">
        <v>945000</v>
      </c>
      <c r="Q33" s="60">
        <v>945000</v>
      </c>
      <c r="R33" s="60">
        <v>945000</v>
      </c>
      <c r="S33" s="60">
        <v>945000</v>
      </c>
      <c r="T33" s="60">
        <v>945000</v>
      </c>
      <c r="U33" s="60">
        <v>945000</v>
      </c>
      <c r="V33" s="60">
        <v>945000</v>
      </c>
      <c r="W33" s="60">
        <v>945000</v>
      </c>
      <c r="X33" s="60"/>
      <c r="Y33" s="60">
        <v>945000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50514940</v>
      </c>
      <c r="D34" s="168">
        <f>SUM(D29:D33)</f>
        <v>0</v>
      </c>
      <c r="E34" s="72">
        <f t="shared" si="3"/>
        <v>39657722</v>
      </c>
      <c r="F34" s="73">
        <f t="shared" si="3"/>
        <v>39657722</v>
      </c>
      <c r="G34" s="73">
        <f t="shared" si="3"/>
        <v>64088042</v>
      </c>
      <c r="H34" s="73">
        <f t="shared" si="3"/>
        <v>51848607</v>
      </c>
      <c r="I34" s="73">
        <f t="shared" si="3"/>
        <v>55787934</v>
      </c>
      <c r="J34" s="73">
        <f t="shared" si="3"/>
        <v>55787934</v>
      </c>
      <c r="K34" s="73">
        <f t="shared" si="3"/>
        <v>51711953</v>
      </c>
      <c r="L34" s="73">
        <f t="shared" si="3"/>
        <v>63976178</v>
      </c>
      <c r="M34" s="73">
        <f t="shared" si="3"/>
        <v>43004645</v>
      </c>
      <c r="N34" s="73">
        <f t="shared" si="3"/>
        <v>43004645</v>
      </c>
      <c r="O34" s="73">
        <f t="shared" si="3"/>
        <v>33425991</v>
      </c>
      <c r="P34" s="73">
        <f t="shared" si="3"/>
        <v>39495793</v>
      </c>
      <c r="Q34" s="73">
        <f t="shared" si="3"/>
        <v>35427158</v>
      </c>
      <c r="R34" s="73">
        <f t="shared" si="3"/>
        <v>35427158</v>
      </c>
      <c r="S34" s="73">
        <f t="shared" si="3"/>
        <v>43261226</v>
      </c>
      <c r="T34" s="73">
        <f t="shared" si="3"/>
        <v>36498087</v>
      </c>
      <c r="U34" s="73">
        <f t="shared" si="3"/>
        <v>45002279</v>
      </c>
      <c r="V34" s="73">
        <f t="shared" si="3"/>
        <v>45002279</v>
      </c>
      <c r="W34" s="73">
        <f t="shared" si="3"/>
        <v>45002279</v>
      </c>
      <c r="X34" s="73">
        <f t="shared" si="3"/>
        <v>39657722</v>
      </c>
      <c r="Y34" s="73">
        <f t="shared" si="3"/>
        <v>5344557</v>
      </c>
      <c r="Z34" s="170">
        <f>+IF(X34&lt;&gt;0,+(Y34/X34)*100,0)</f>
        <v>13.476712051186398</v>
      </c>
      <c r="AA34" s="74">
        <f>SUM(AA29:AA33)</f>
        <v>39657722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4970224</v>
      </c>
      <c r="D37" s="155"/>
      <c r="E37" s="59">
        <v>3812521</v>
      </c>
      <c r="F37" s="60">
        <v>3812522</v>
      </c>
      <c r="G37" s="60">
        <v>4970224</v>
      </c>
      <c r="H37" s="60">
        <v>4970224</v>
      </c>
      <c r="I37" s="60">
        <v>4970224</v>
      </c>
      <c r="J37" s="60">
        <v>4970224</v>
      </c>
      <c r="K37" s="60">
        <v>4970224</v>
      </c>
      <c r="L37" s="60">
        <v>4970224</v>
      </c>
      <c r="M37" s="60">
        <v>4970224</v>
      </c>
      <c r="N37" s="60">
        <v>4970224</v>
      </c>
      <c r="O37" s="60">
        <v>4970224</v>
      </c>
      <c r="P37" s="60">
        <v>4970224</v>
      </c>
      <c r="Q37" s="60">
        <v>4970224</v>
      </c>
      <c r="R37" s="60">
        <v>4970224</v>
      </c>
      <c r="S37" s="60">
        <v>4970224</v>
      </c>
      <c r="T37" s="60">
        <v>4970224</v>
      </c>
      <c r="U37" s="60">
        <v>3703817</v>
      </c>
      <c r="V37" s="60">
        <v>3703817</v>
      </c>
      <c r="W37" s="60">
        <v>3703817</v>
      </c>
      <c r="X37" s="60">
        <v>3812522</v>
      </c>
      <c r="Y37" s="60">
        <v>-108705</v>
      </c>
      <c r="Z37" s="140">
        <v>-2.85</v>
      </c>
      <c r="AA37" s="62">
        <v>3812522</v>
      </c>
    </row>
    <row r="38" spans="1:27" ht="13.5">
      <c r="A38" s="249" t="s">
        <v>165</v>
      </c>
      <c r="B38" s="182"/>
      <c r="C38" s="155">
        <v>28240888</v>
      </c>
      <c r="D38" s="155"/>
      <c r="E38" s="59">
        <v>42240676</v>
      </c>
      <c r="F38" s="60">
        <v>42240676</v>
      </c>
      <c r="G38" s="60">
        <v>28316502</v>
      </c>
      <c r="H38" s="60">
        <v>28240888</v>
      </c>
      <c r="I38" s="60">
        <v>28240888</v>
      </c>
      <c r="J38" s="60">
        <v>28240888</v>
      </c>
      <c r="K38" s="60">
        <v>28240888</v>
      </c>
      <c r="L38" s="60">
        <v>28240888</v>
      </c>
      <c r="M38" s="60">
        <v>28240888</v>
      </c>
      <c r="N38" s="60">
        <v>28240888</v>
      </c>
      <c r="O38" s="60">
        <v>28240888</v>
      </c>
      <c r="P38" s="60">
        <v>28240888</v>
      </c>
      <c r="Q38" s="60">
        <v>28240888</v>
      </c>
      <c r="R38" s="60">
        <v>28240888</v>
      </c>
      <c r="S38" s="60">
        <v>28240888</v>
      </c>
      <c r="T38" s="60">
        <v>28240888</v>
      </c>
      <c r="U38" s="60">
        <v>28240888</v>
      </c>
      <c r="V38" s="60">
        <v>28240888</v>
      </c>
      <c r="W38" s="60">
        <v>28240888</v>
      </c>
      <c r="X38" s="60">
        <v>42240676</v>
      </c>
      <c r="Y38" s="60">
        <v>-13999788</v>
      </c>
      <c r="Z38" s="140">
        <v>-33.14</v>
      </c>
      <c r="AA38" s="62">
        <v>42240676</v>
      </c>
    </row>
    <row r="39" spans="1:27" ht="13.5">
      <c r="A39" s="250" t="s">
        <v>59</v>
      </c>
      <c r="B39" s="253"/>
      <c r="C39" s="168">
        <f aca="true" t="shared" si="4" ref="C39:Y39">SUM(C37:C38)</f>
        <v>33211112</v>
      </c>
      <c r="D39" s="168">
        <f>SUM(D37:D38)</f>
        <v>0</v>
      </c>
      <c r="E39" s="76">
        <f t="shared" si="4"/>
        <v>46053197</v>
      </c>
      <c r="F39" s="77">
        <f t="shared" si="4"/>
        <v>46053198</v>
      </c>
      <c r="G39" s="77">
        <f t="shared" si="4"/>
        <v>33286726</v>
      </c>
      <c r="H39" s="77">
        <f t="shared" si="4"/>
        <v>33211112</v>
      </c>
      <c r="I39" s="77">
        <f t="shared" si="4"/>
        <v>33211112</v>
      </c>
      <c r="J39" s="77">
        <f t="shared" si="4"/>
        <v>33211112</v>
      </c>
      <c r="K39" s="77">
        <f t="shared" si="4"/>
        <v>33211112</v>
      </c>
      <c r="L39" s="77">
        <f t="shared" si="4"/>
        <v>33211112</v>
      </c>
      <c r="M39" s="77">
        <f t="shared" si="4"/>
        <v>33211112</v>
      </c>
      <c r="N39" s="77">
        <f t="shared" si="4"/>
        <v>33211112</v>
      </c>
      <c r="O39" s="77">
        <f t="shared" si="4"/>
        <v>33211112</v>
      </c>
      <c r="P39" s="77">
        <f t="shared" si="4"/>
        <v>33211112</v>
      </c>
      <c r="Q39" s="77">
        <f t="shared" si="4"/>
        <v>33211112</v>
      </c>
      <c r="R39" s="77">
        <f t="shared" si="4"/>
        <v>33211112</v>
      </c>
      <c r="S39" s="77">
        <f t="shared" si="4"/>
        <v>33211112</v>
      </c>
      <c r="T39" s="77">
        <f t="shared" si="4"/>
        <v>33211112</v>
      </c>
      <c r="U39" s="77">
        <f t="shared" si="4"/>
        <v>31944705</v>
      </c>
      <c r="V39" s="77">
        <f t="shared" si="4"/>
        <v>31944705</v>
      </c>
      <c r="W39" s="77">
        <f t="shared" si="4"/>
        <v>31944705</v>
      </c>
      <c r="X39" s="77">
        <f t="shared" si="4"/>
        <v>46053198</v>
      </c>
      <c r="Y39" s="77">
        <f t="shared" si="4"/>
        <v>-14108493</v>
      </c>
      <c r="Z39" s="212">
        <f>+IF(X39&lt;&gt;0,+(Y39/X39)*100,0)</f>
        <v>-30.635208004447378</v>
      </c>
      <c r="AA39" s="79">
        <f>SUM(AA37:AA38)</f>
        <v>46053198</v>
      </c>
    </row>
    <row r="40" spans="1:27" ht="13.5">
      <c r="A40" s="250" t="s">
        <v>167</v>
      </c>
      <c r="B40" s="251"/>
      <c r="C40" s="168">
        <f aca="true" t="shared" si="5" ref="C40:Y40">+C34+C39</f>
        <v>83726052</v>
      </c>
      <c r="D40" s="168">
        <f>+D34+D39</f>
        <v>0</v>
      </c>
      <c r="E40" s="72">
        <f t="shared" si="5"/>
        <v>85710919</v>
      </c>
      <c r="F40" s="73">
        <f t="shared" si="5"/>
        <v>85710920</v>
      </c>
      <c r="G40" s="73">
        <f t="shared" si="5"/>
        <v>97374768</v>
      </c>
      <c r="H40" s="73">
        <f t="shared" si="5"/>
        <v>85059719</v>
      </c>
      <c r="I40" s="73">
        <f t="shared" si="5"/>
        <v>88999046</v>
      </c>
      <c r="J40" s="73">
        <f t="shared" si="5"/>
        <v>88999046</v>
      </c>
      <c r="K40" s="73">
        <f t="shared" si="5"/>
        <v>84923065</v>
      </c>
      <c r="L40" s="73">
        <f t="shared" si="5"/>
        <v>97187290</v>
      </c>
      <c r="M40" s="73">
        <f t="shared" si="5"/>
        <v>76215757</v>
      </c>
      <c r="N40" s="73">
        <f t="shared" si="5"/>
        <v>76215757</v>
      </c>
      <c r="O40" s="73">
        <f t="shared" si="5"/>
        <v>66637103</v>
      </c>
      <c r="P40" s="73">
        <f t="shared" si="5"/>
        <v>72706905</v>
      </c>
      <c r="Q40" s="73">
        <f t="shared" si="5"/>
        <v>68638270</v>
      </c>
      <c r="R40" s="73">
        <f t="shared" si="5"/>
        <v>68638270</v>
      </c>
      <c r="S40" s="73">
        <f t="shared" si="5"/>
        <v>76472338</v>
      </c>
      <c r="T40" s="73">
        <f t="shared" si="5"/>
        <v>69709199</v>
      </c>
      <c r="U40" s="73">
        <f t="shared" si="5"/>
        <v>76946984</v>
      </c>
      <c r="V40" s="73">
        <f t="shared" si="5"/>
        <v>76946984</v>
      </c>
      <c r="W40" s="73">
        <f t="shared" si="5"/>
        <v>76946984</v>
      </c>
      <c r="X40" s="73">
        <f t="shared" si="5"/>
        <v>85710920</v>
      </c>
      <c r="Y40" s="73">
        <f t="shared" si="5"/>
        <v>-8763936</v>
      </c>
      <c r="Z40" s="170">
        <f>+IF(X40&lt;&gt;0,+(Y40/X40)*100,0)</f>
        <v>-10.22499350141149</v>
      </c>
      <c r="AA40" s="74">
        <f>+AA34+AA39</f>
        <v>85710920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580223562</v>
      </c>
      <c r="D42" s="257">
        <f>+D25-D40</f>
        <v>0</v>
      </c>
      <c r="E42" s="258">
        <f t="shared" si="6"/>
        <v>832658540</v>
      </c>
      <c r="F42" s="259">
        <f t="shared" si="6"/>
        <v>832658541</v>
      </c>
      <c r="G42" s="259">
        <f t="shared" si="6"/>
        <v>569236250</v>
      </c>
      <c r="H42" s="259">
        <f t="shared" si="6"/>
        <v>609276174</v>
      </c>
      <c r="I42" s="259">
        <f t="shared" si="6"/>
        <v>596716709</v>
      </c>
      <c r="J42" s="259">
        <f t="shared" si="6"/>
        <v>596716709</v>
      </c>
      <c r="K42" s="259">
        <f t="shared" si="6"/>
        <v>606113481</v>
      </c>
      <c r="L42" s="259">
        <f t="shared" si="6"/>
        <v>555899945</v>
      </c>
      <c r="M42" s="259">
        <f t="shared" si="6"/>
        <v>621477425</v>
      </c>
      <c r="N42" s="259">
        <f t="shared" si="6"/>
        <v>621477425</v>
      </c>
      <c r="O42" s="259">
        <f t="shared" si="6"/>
        <v>630555334</v>
      </c>
      <c r="P42" s="259">
        <f t="shared" si="6"/>
        <v>624266989</v>
      </c>
      <c r="Q42" s="259">
        <f t="shared" si="6"/>
        <v>627297297</v>
      </c>
      <c r="R42" s="259">
        <f t="shared" si="6"/>
        <v>627297297</v>
      </c>
      <c r="S42" s="259">
        <f t="shared" si="6"/>
        <v>618300719</v>
      </c>
      <c r="T42" s="259">
        <f t="shared" si="6"/>
        <v>624572663</v>
      </c>
      <c r="U42" s="259">
        <f t="shared" si="6"/>
        <v>607742039</v>
      </c>
      <c r="V42" s="259">
        <f t="shared" si="6"/>
        <v>607742039</v>
      </c>
      <c r="W42" s="259">
        <f t="shared" si="6"/>
        <v>607742039</v>
      </c>
      <c r="X42" s="259">
        <f t="shared" si="6"/>
        <v>832658541</v>
      </c>
      <c r="Y42" s="259">
        <f t="shared" si="6"/>
        <v>-224916502</v>
      </c>
      <c r="Z42" s="260">
        <f>+IF(X42&lt;&gt;0,+(Y42/X42)*100,0)</f>
        <v>-27.011853109665036</v>
      </c>
      <c r="AA42" s="261">
        <f>+AA25-AA40</f>
        <v>832658541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580223562</v>
      </c>
      <c r="D45" s="155"/>
      <c r="E45" s="59">
        <v>812658540</v>
      </c>
      <c r="F45" s="60">
        <v>812658541</v>
      </c>
      <c r="G45" s="60">
        <v>569236250</v>
      </c>
      <c r="H45" s="60">
        <v>609276174</v>
      </c>
      <c r="I45" s="60">
        <v>596716709</v>
      </c>
      <c r="J45" s="60">
        <v>596716709</v>
      </c>
      <c r="K45" s="60">
        <v>606113481</v>
      </c>
      <c r="L45" s="60">
        <v>555899945</v>
      </c>
      <c r="M45" s="60">
        <v>621477425</v>
      </c>
      <c r="N45" s="60">
        <v>621477425</v>
      </c>
      <c r="O45" s="60">
        <v>630555334</v>
      </c>
      <c r="P45" s="60">
        <v>624266989</v>
      </c>
      <c r="Q45" s="60">
        <v>627297298</v>
      </c>
      <c r="R45" s="60">
        <v>627297298</v>
      </c>
      <c r="S45" s="60">
        <v>618300719</v>
      </c>
      <c r="T45" s="60">
        <v>624572663</v>
      </c>
      <c r="U45" s="60">
        <v>607742039</v>
      </c>
      <c r="V45" s="60">
        <v>607742039</v>
      </c>
      <c r="W45" s="60">
        <v>607742039</v>
      </c>
      <c r="X45" s="60">
        <v>812658541</v>
      </c>
      <c r="Y45" s="60">
        <v>-204916502</v>
      </c>
      <c r="Z45" s="139">
        <v>-25.22</v>
      </c>
      <c r="AA45" s="62">
        <v>812658541</v>
      </c>
    </row>
    <row r="46" spans="1:27" ht="13.5">
      <c r="A46" s="249" t="s">
        <v>171</v>
      </c>
      <c r="B46" s="182"/>
      <c r="C46" s="155"/>
      <c r="D46" s="155"/>
      <c r="E46" s="59">
        <v>20000000</v>
      </c>
      <c r="F46" s="60">
        <v>20000000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20000000</v>
      </c>
      <c r="Y46" s="60">
        <v>-20000000</v>
      </c>
      <c r="Z46" s="139">
        <v>-100</v>
      </c>
      <c r="AA46" s="62">
        <v>20000000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580223562</v>
      </c>
      <c r="D48" s="217">
        <f>SUM(D45:D47)</f>
        <v>0</v>
      </c>
      <c r="E48" s="264">
        <f t="shared" si="7"/>
        <v>832658540</v>
      </c>
      <c r="F48" s="219">
        <f t="shared" si="7"/>
        <v>832658541</v>
      </c>
      <c r="G48" s="219">
        <f t="shared" si="7"/>
        <v>569236250</v>
      </c>
      <c r="H48" s="219">
        <f t="shared" si="7"/>
        <v>609276174</v>
      </c>
      <c r="I48" s="219">
        <f t="shared" si="7"/>
        <v>596716709</v>
      </c>
      <c r="J48" s="219">
        <f t="shared" si="7"/>
        <v>596716709</v>
      </c>
      <c r="K48" s="219">
        <f t="shared" si="7"/>
        <v>606113481</v>
      </c>
      <c r="L48" s="219">
        <f t="shared" si="7"/>
        <v>555899945</v>
      </c>
      <c r="M48" s="219">
        <f t="shared" si="7"/>
        <v>621477425</v>
      </c>
      <c r="N48" s="219">
        <f t="shared" si="7"/>
        <v>621477425</v>
      </c>
      <c r="O48" s="219">
        <f t="shared" si="7"/>
        <v>630555334</v>
      </c>
      <c r="P48" s="219">
        <f t="shared" si="7"/>
        <v>624266989</v>
      </c>
      <c r="Q48" s="219">
        <f t="shared" si="7"/>
        <v>627297298</v>
      </c>
      <c r="R48" s="219">
        <f t="shared" si="7"/>
        <v>627297298</v>
      </c>
      <c r="S48" s="219">
        <f t="shared" si="7"/>
        <v>618300719</v>
      </c>
      <c r="T48" s="219">
        <f t="shared" si="7"/>
        <v>624572663</v>
      </c>
      <c r="U48" s="219">
        <f t="shared" si="7"/>
        <v>607742039</v>
      </c>
      <c r="V48" s="219">
        <f t="shared" si="7"/>
        <v>607742039</v>
      </c>
      <c r="W48" s="219">
        <f t="shared" si="7"/>
        <v>607742039</v>
      </c>
      <c r="X48" s="219">
        <f t="shared" si="7"/>
        <v>832658541</v>
      </c>
      <c r="Y48" s="219">
        <f t="shared" si="7"/>
        <v>-224916502</v>
      </c>
      <c r="Z48" s="265">
        <f>+IF(X48&lt;&gt;0,+(Y48/X48)*100,0)</f>
        <v>-27.011853109665036</v>
      </c>
      <c r="AA48" s="232">
        <f>SUM(AA45:AA47)</f>
        <v>832658541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69736119</v>
      </c>
      <c r="D6" s="155"/>
      <c r="E6" s="59">
        <v>66606960</v>
      </c>
      <c r="F6" s="60">
        <v>66561106</v>
      </c>
      <c r="G6" s="60">
        <v>1514788</v>
      </c>
      <c r="H6" s="60">
        <v>5737079</v>
      </c>
      <c r="I6" s="60">
        <v>12803624</v>
      </c>
      <c r="J6" s="60">
        <v>20055491</v>
      </c>
      <c r="K6" s="60">
        <v>5264114</v>
      </c>
      <c r="L6" s="60">
        <v>5549055</v>
      </c>
      <c r="M6" s="60">
        <v>3114307</v>
      </c>
      <c r="N6" s="60">
        <v>13927476</v>
      </c>
      <c r="O6" s="60">
        <v>2864757</v>
      </c>
      <c r="P6" s="60">
        <v>4650616</v>
      </c>
      <c r="Q6" s="60">
        <v>3866281</v>
      </c>
      <c r="R6" s="60">
        <v>11381654</v>
      </c>
      <c r="S6" s="60">
        <v>3358286</v>
      </c>
      <c r="T6" s="60">
        <v>2964629</v>
      </c>
      <c r="U6" s="60">
        <v>3758772</v>
      </c>
      <c r="V6" s="60">
        <v>10081687</v>
      </c>
      <c r="W6" s="60">
        <v>55446308</v>
      </c>
      <c r="X6" s="60">
        <v>66561106</v>
      </c>
      <c r="Y6" s="60">
        <v>-11114798</v>
      </c>
      <c r="Z6" s="140">
        <v>-16.7</v>
      </c>
      <c r="AA6" s="62">
        <v>66561106</v>
      </c>
    </row>
    <row r="7" spans="1:27" ht="13.5">
      <c r="A7" s="249" t="s">
        <v>32</v>
      </c>
      <c r="B7" s="182"/>
      <c r="C7" s="155">
        <v>8783829</v>
      </c>
      <c r="D7" s="155"/>
      <c r="E7" s="59">
        <v>7837500</v>
      </c>
      <c r="F7" s="60">
        <v>7837498</v>
      </c>
      <c r="G7" s="60">
        <v>244004</v>
      </c>
      <c r="H7" s="60">
        <v>769278</v>
      </c>
      <c r="I7" s="60">
        <v>1725888</v>
      </c>
      <c r="J7" s="60">
        <v>2739170</v>
      </c>
      <c r="K7" s="60">
        <v>704554</v>
      </c>
      <c r="L7" s="60">
        <v>548432</v>
      </c>
      <c r="M7" s="60">
        <v>394202</v>
      </c>
      <c r="N7" s="60">
        <v>1647188</v>
      </c>
      <c r="O7" s="60">
        <v>366880</v>
      </c>
      <c r="P7" s="60">
        <v>570347</v>
      </c>
      <c r="Q7" s="60">
        <v>370822</v>
      </c>
      <c r="R7" s="60">
        <v>1308049</v>
      </c>
      <c r="S7" s="60">
        <v>438940</v>
      </c>
      <c r="T7" s="60">
        <v>380968</v>
      </c>
      <c r="U7" s="60">
        <v>463817</v>
      </c>
      <c r="V7" s="60">
        <v>1283725</v>
      </c>
      <c r="W7" s="60">
        <v>6978132</v>
      </c>
      <c r="X7" s="60">
        <v>7837498</v>
      </c>
      <c r="Y7" s="60">
        <v>-859366</v>
      </c>
      <c r="Z7" s="140">
        <v>-10.96</v>
      </c>
      <c r="AA7" s="62">
        <v>7837498</v>
      </c>
    </row>
    <row r="8" spans="1:27" ht="13.5">
      <c r="A8" s="249" t="s">
        <v>178</v>
      </c>
      <c r="B8" s="182"/>
      <c r="C8" s="155">
        <v>15607495</v>
      </c>
      <c r="D8" s="155"/>
      <c r="E8" s="59">
        <v>20805696</v>
      </c>
      <c r="F8" s="60">
        <v>55086376</v>
      </c>
      <c r="G8" s="60">
        <v>6604738</v>
      </c>
      <c r="H8" s="60">
        <v>7074588</v>
      </c>
      <c r="I8" s="60">
        <v>18486947</v>
      </c>
      <c r="J8" s="60">
        <v>32166273</v>
      </c>
      <c r="K8" s="60">
        <v>9065086</v>
      </c>
      <c r="L8" s="60">
        <v>928924</v>
      </c>
      <c r="M8" s="60">
        <v>9631307</v>
      </c>
      <c r="N8" s="60">
        <v>19625317</v>
      </c>
      <c r="O8" s="60">
        <v>4041888</v>
      </c>
      <c r="P8" s="60">
        <v>5145311</v>
      </c>
      <c r="Q8" s="60">
        <v>3829724</v>
      </c>
      <c r="R8" s="60">
        <v>13016923</v>
      </c>
      <c r="S8" s="60">
        <v>6362287</v>
      </c>
      <c r="T8" s="60">
        <v>4797407</v>
      </c>
      <c r="U8" s="60">
        <v>8413490</v>
      </c>
      <c r="V8" s="60">
        <v>19573184</v>
      </c>
      <c r="W8" s="60">
        <v>84381697</v>
      </c>
      <c r="X8" s="60">
        <v>55086376</v>
      </c>
      <c r="Y8" s="60">
        <v>29295321</v>
      </c>
      <c r="Z8" s="140">
        <v>53.18</v>
      </c>
      <c r="AA8" s="62">
        <v>55086376</v>
      </c>
    </row>
    <row r="9" spans="1:27" ht="13.5">
      <c r="A9" s="249" t="s">
        <v>179</v>
      </c>
      <c r="B9" s="182"/>
      <c r="C9" s="155">
        <v>52389896</v>
      </c>
      <c r="D9" s="155"/>
      <c r="E9" s="59">
        <v>70773003</v>
      </c>
      <c r="F9" s="60">
        <v>71273000</v>
      </c>
      <c r="G9" s="60">
        <v>26212000</v>
      </c>
      <c r="H9" s="60">
        <v>2228000</v>
      </c>
      <c r="I9" s="60"/>
      <c r="J9" s="60">
        <v>28440000</v>
      </c>
      <c r="K9" s="60"/>
      <c r="L9" s="60">
        <v>20226000</v>
      </c>
      <c r="M9" s="60">
        <v>4750000</v>
      </c>
      <c r="N9" s="60">
        <v>24976000</v>
      </c>
      <c r="O9" s="60"/>
      <c r="P9" s="60"/>
      <c r="Q9" s="60">
        <v>15490000</v>
      </c>
      <c r="R9" s="60">
        <v>15490000</v>
      </c>
      <c r="S9" s="60"/>
      <c r="T9" s="60"/>
      <c r="U9" s="60"/>
      <c r="V9" s="60"/>
      <c r="W9" s="60">
        <v>68906000</v>
      </c>
      <c r="X9" s="60">
        <v>71273000</v>
      </c>
      <c r="Y9" s="60">
        <v>-2367000</v>
      </c>
      <c r="Z9" s="140">
        <v>-3.32</v>
      </c>
      <c r="AA9" s="62">
        <v>71273000</v>
      </c>
    </row>
    <row r="10" spans="1:27" ht="13.5">
      <c r="A10" s="249" t="s">
        <v>180</v>
      </c>
      <c r="B10" s="182"/>
      <c r="C10" s="155">
        <v>20987000</v>
      </c>
      <c r="D10" s="155"/>
      <c r="E10" s="59">
        <v>26060000</v>
      </c>
      <c r="F10" s="60">
        <v>26478470</v>
      </c>
      <c r="G10" s="60">
        <v>5000000</v>
      </c>
      <c r="H10" s="60"/>
      <c r="I10" s="60">
        <v>6000000</v>
      </c>
      <c r="J10" s="60">
        <v>11000000</v>
      </c>
      <c r="K10" s="60">
        <v>10000000</v>
      </c>
      <c r="L10" s="60"/>
      <c r="M10" s="60"/>
      <c r="N10" s="60">
        <v>10000000</v>
      </c>
      <c r="O10" s="60"/>
      <c r="P10" s="60"/>
      <c r="Q10" s="60">
        <v>11060000</v>
      </c>
      <c r="R10" s="60">
        <v>11060000</v>
      </c>
      <c r="S10" s="60"/>
      <c r="T10" s="60"/>
      <c r="U10" s="60"/>
      <c r="V10" s="60"/>
      <c r="W10" s="60">
        <v>32060000</v>
      </c>
      <c r="X10" s="60">
        <v>26478470</v>
      </c>
      <c r="Y10" s="60">
        <v>5581530</v>
      </c>
      <c r="Z10" s="140">
        <v>21.08</v>
      </c>
      <c r="AA10" s="62">
        <v>26478470</v>
      </c>
    </row>
    <row r="11" spans="1:27" ht="13.5">
      <c r="A11" s="249" t="s">
        <v>181</v>
      </c>
      <c r="B11" s="182"/>
      <c r="C11" s="155">
        <v>5847967</v>
      </c>
      <c r="D11" s="155"/>
      <c r="E11" s="59">
        <v>4250004</v>
      </c>
      <c r="F11" s="60">
        <v>6000000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6000000</v>
      </c>
      <c r="Y11" s="60">
        <v>-6000000</v>
      </c>
      <c r="Z11" s="140">
        <v>-100</v>
      </c>
      <c r="AA11" s="62">
        <v>6000000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-119087889</v>
      </c>
      <c r="D14" s="155"/>
      <c r="E14" s="59">
        <v>-144513101</v>
      </c>
      <c r="F14" s="60">
        <v>-198810277</v>
      </c>
      <c r="G14" s="60">
        <v>-22995062</v>
      </c>
      <c r="H14" s="60">
        <v>-14533241</v>
      </c>
      <c r="I14" s="60">
        <v>-34020639</v>
      </c>
      <c r="J14" s="60">
        <v>-71548942</v>
      </c>
      <c r="K14" s="60">
        <v>-22388562</v>
      </c>
      <c r="L14" s="60">
        <v>-28657984</v>
      </c>
      <c r="M14" s="60">
        <v>-15390005</v>
      </c>
      <c r="N14" s="60">
        <v>-66436551</v>
      </c>
      <c r="O14" s="60">
        <v>-10033960</v>
      </c>
      <c r="P14" s="60">
        <v>-13275825</v>
      </c>
      <c r="Q14" s="60">
        <v>-13105687</v>
      </c>
      <c r="R14" s="60">
        <v>-36415472</v>
      </c>
      <c r="S14" s="60">
        <v>-14715325</v>
      </c>
      <c r="T14" s="60">
        <v>-17593352</v>
      </c>
      <c r="U14" s="60">
        <v>-17329981</v>
      </c>
      <c r="V14" s="60">
        <v>-49638658</v>
      </c>
      <c r="W14" s="60">
        <v>-224039623</v>
      </c>
      <c r="X14" s="60">
        <v>-198810277</v>
      </c>
      <c r="Y14" s="60">
        <v>-25229346</v>
      </c>
      <c r="Z14" s="140">
        <v>12.69</v>
      </c>
      <c r="AA14" s="62">
        <v>-198810277</v>
      </c>
    </row>
    <row r="15" spans="1:27" ht="13.5">
      <c r="A15" s="249" t="s">
        <v>40</v>
      </c>
      <c r="B15" s="182"/>
      <c r="C15" s="155">
        <v>-273147</v>
      </c>
      <c r="D15" s="155"/>
      <c r="E15" s="59">
        <v>-500316</v>
      </c>
      <c r="F15" s="60">
        <v>-500317</v>
      </c>
      <c r="G15" s="60">
        <v>-44826</v>
      </c>
      <c r="H15" s="60">
        <v>-45615</v>
      </c>
      <c r="I15" s="60">
        <v>-44915</v>
      </c>
      <c r="J15" s="60">
        <v>-135356</v>
      </c>
      <c r="K15" s="60">
        <v>-42784</v>
      </c>
      <c r="L15" s="60">
        <v>-43489</v>
      </c>
      <c r="M15" s="60">
        <v>-32604</v>
      </c>
      <c r="N15" s="60">
        <v>-118877</v>
      </c>
      <c r="O15" s="60">
        <v>-50832</v>
      </c>
      <c r="P15" s="60">
        <v>-41316</v>
      </c>
      <c r="Q15" s="60">
        <v>-29176</v>
      </c>
      <c r="R15" s="60">
        <v>-121324</v>
      </c>
      <c r="S15" s="60">
        <v>-37965</v>
      </c>
      <c r="T15" s="60">
        <v>-37965</v>
      </c>
      <c r="U15" s="60">
        <v>-38324</v>
      </c>
      <c r="V15" s="60">
        <v>-114254</v>
      </c>
      <c r="W15" s="60">
        <v>-489811</v>
      </c>
      <c r="X15" s="60">
        <v>-500317</v>
      </c>
      <c r="Y15" s="60">
        <v>10506</v>
      </c>
      <c r="Z15" s="140">
        <v>-2.1</v>
      </c>
      <c r="AA15" s="62">
        <v>-500317</v>
      </c>
    </row>
    <row r="16" spans="1:27" ht="13.5">
      <c r="A16" s="249" t="s">
        <v>42</v>
      </c>
      <c r="B16" s="182"/>
      <c r="C16" s="155"/>
      <c r="D16" s="155"/>
      <c r="E16" s="59">
        <v>-3812004</v>
      </c>
      <c r="F16" s="60">
        <v>-812000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-812000</v>
      </c>
      <c r="Y16" s="60">
        <v>812000</v>
      </c>
      <c r="Z16" s="140">
        <v>-100</v>
      </c>
      <c r="AA16" s="62">
        <v>-812000</v>
      </c>
    </row>
    <row r="17" spans="1:27" ht="13.5">
      <c r="A17" s="250" t="s">
        <v>185</v>
      </c>
      <c r="B17" s="251"/>
      <c r="C17" s="168">
        <f aca="true" t="shared" si="0" ref="C17:Y17">SUM(C6:C16)</f>
        <v>53991270</v>
      </c>
      <c r="D17" s="168">
        <f t="shared" si="0"/>
        <v>0</v>
      </c>
      <c r="E17" s="72">
        <f t="shared" si="0"/>
        <v>47507742</v>
      </c>
      <c r="F17" s="73">
        <f t="shared" si="0"/>
        <v>33113856</v>
      </c>
      <c r="G17" s="73">
        <f t="shared" si="0"/>
        <v>16535642</v>
      </c>
      <c r="H17" s="73">
        <f t="shared" si="0"/>
        <v>1230089</v>
      </c>
      <c r="I17" s="73">
        <f t="shared" si="0"/>
        <v>4950905</v>
      </c>
      <c r="J17" s="73">
        <f t="shared" si="0"/>
        <v>22716636</v>
      </c>
      <c r="K17" s="73">
        <f t="shared" si="0"/>
        <v>2602408</v>
      </c>
      <c r="L17" s="73">
        <f t="shared" si="0"/>
        <v>-1449062</v>
      </c>
      <c r="M17" s="73">
        <f t="shared" si="0"/>
        <v>2467207</v>
      </c>
      <c r="N17" s="73">
        <f t="shared" si="0"/>
        <v>3620553</v>
      </c>
      <c r="O17" s="73">
        <f t="shared" si="0"/>
        <v>-2811267</v>
      </c>
      <c r="P17" s="73">
        <f t="shared" si="0"/>
        <v>-2950867</v>
      </c>
      <c r="Q17" s="73">
        <f t="shared" si="0"/>
        <v>21481964</v>
      </c>
      <c r="R17" s="73">
        <f t="shared" si="0"/>
        <v>15719830</v>
      </c>
      <c r="S17" s="73">
        <f t="shared" si="0"/>
        <v>-4593777</v>
      </c>
      <c r="T17" s="73">
        <f t="shared" si="0"/>
        <v>-9488313</v>
      </c>
      <c r="U17" s="73">
        <f t="shared" si="0"/>
        <v>-4732226</v>
      </c>
      <c r="V17" s="73">
        <f t="shared" si="0"/>
        <v>-18814316</v>
      </c>
      <c r="W17" s="73">
        <f t="shared" si="0"/>
        <v>23242703</v>
      </c>
      <c r="X17" s="73">
        <f t="shared" si="0"/>
        <v>33113856</v>
      </c>
      <c r="Y17" s="73">
        <f t="shared" si="0"/>
        <v>-9871153</v>
      </c>
      <c r="Z17" s="170">
        <f>+IF(X17&lt;&gt;0,+(Y17/X17)*100,0)</f>
        <v>-29.80973583988527</v>
      </c>
      <c r="AA17" s="74">
        <f>SUM(AA6:AA16)</f>
        <v>33113856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-575364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-26669500</v>
      </c>
      <c r="D26" s="155"/>
      <c r="E26" s="59">
        <v>-57934200</v>
      </c>
      <c r="F26" s="60">
        <v>-28346612</v>
      </c>
      <c r="G26" s="60">
        <v>-13212763</v>
      </c>
      <c r="H26" s="60">
        <v>-4081849</v>
      </c>
      <c r="I26" s="60">
        <v>-2407566</v>
      </c>
      <c r="J26" s="60">
        <v>-19702178</v>
      </c>
      <c r="K26" s="60">
        <v>-2162988</v>
      </c>
      <c r="L26" s="60">
        <v>-4105056</v>
      </c>
      <c r="M26" s="60">
        <v>-2376390</v>
      </c>
      <c r="N26" s="60">
        <v>-8644434</v>
      </c>
      <c r="O26" s="60">
        <v>-905952</v>
      </c>
      <c r="P26" s="60">
        <v>-3509121</v>
      </c>
      <c r="Q26" s="60">
        <v>-2393018</v>
      </c>
      <c r="R26" s="60">
        <v>-6808091</v>
      </c>
      <c r="S26" s="60">
        <v>-878310</v>
      </c>
      <c r="T26" s="60">
        <v>-2098066</v>
      </c>
      <c r="U26" s="60">
        <v>-13840536</v>
      </c>
      <c r="V26" s="60">
        <v>-16816912</v>
      </c>
      <c r="W26" s="60">
        <v>-51971615</v>
      </c>
      <c r="X26" s="60">
        <v>-28346612</v>
      </c>
      <c r="Y26" s="60">
        <v>-23625003</v>
      </c>
      <c r="Z26" s="140">
        <v>83.34</v>
      </c>
      <c r="AA26" s="62">
        <v>-28346612</v>
      </c>
    </row>
    <row r="27" spans="1:27" ht="13.5">
      <c r="A27" s="250" t="s">
        <v>192</v>
      </c>
      <c r="B27" s="251"/>
      <c r="C27" s="168">
        <f aca="true" t="shared" si="1" ref="C27:Y27">SUM(C21:C26)</f>
        <v>-27244864</v>
      </c>
      <c r="D27" s="168">
        <f>SUM(D21:D26)</f>
        <v>0</v>
      </c>
      <c r="E27" s="72">
        <f t="shared" si="1"/>
        <v>-57934200</v>
      </c>
      <c r="F27" s="73">
        <f t="shared" si="1"/>
        <v>-28346612</v>
      </c>
      <c r="G27" s="73">
        <f t="shared" si="1"/>
        <v>-13212763</v>
      </c>
      <c r="H27" s="73">
        <f t="shared" si="1"/>
        <v>-4081849</v>
      </c>
      <c r="I27" s="73">
        <f t="shared" si="1"/>
        <v>-2407566</v>
      </c>
      <c r="J27" s="73">
        <f t="shared" si="1"/>
        <v>-19702178</v>
      </c>
      <c r="K27" s="73">
        <f t="shared" si="1"/>
        <v>-2162988</v>
      </c>
      <c r="L27" s="73">
        <f t="shared" si="1"/>
        <v>-4105056</v>
      </c>
      <c r="M27" s="73">
        <f t="shared" si="1"/>
        <v>-2376390</v>
      </c>
      <c r="N27" s="73">
        <f t="shared" si="1"/>
        <v>-8644434</v>
      </c>
      <c r="O27" s="73">
        <f t="shared" si="1"/>
        <v>-905952</v>
      </c>
      <c r="P27" s="73">
        <f t="shared" si="1"/>
        <v>-3509121</v>
      </c>
      <c r="Q27" s="73">
        <f t="shared" si="1"/>
        <v>-2393018</v>
      </c>
      <c r="R27" s="73">
        <f t="shared" si="1"/>
        <v>-6808091</v>
      </c>
      <c r="S27" s="73">
        <f t="shared" si="1"/>
        <v>-878310</v>
      </c>
      <c r="T27" s="73">
        <f t="shared" si="1"/>
        <v>-2098066</v>
      </c>
      <c r="U27" s="73">
        <f t="shared" si="1"/>
        <v>-13840536</v>
      </c>
      <c r="V27" s="73">
        <f t="shared" si="1"/>
        <v>-16816912</v>
      </c>
      <c r="W27" s="73">
        <f t="shared" si="1"/>
        <v>-51971615</v>
      </c>
      <c r="X27" s="73">
        <f t="shared" si="1"/>
        <v>-28346612</v>
      </c>
      <c r="Y27" s="73">
        <f t="shared" si="1"/>
        <v>-23625003</v>
      </c>
      <c r="Z27" s="170">
        <f>+IF(X27&lt;&gt;0,+(Y27/X27)*100,0)</f>
        <v>83.34330395463134</v>
      </c>
      <c r="AA27" s="74">
        <f>SUM(AA21:AA26)</f>
        <v>-28346612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>
        <v>3000000</v>
      </c>
      <c r="P33" s="159">
        <v>9000000</v>
      </c>
      <c r="Q33" s="159"/>
      <c r="R33" s="60">
        <v>12000000</v>
      </c>
      <c r="S33" s="60"/>
      <c r="T33" s="60"/>
      <c r="U33" s="60">
        <v>18758654</v>
      </c>
      <c r="V33" s="159">
        <v>18758654</v>
      </c>
      <c r="W33" s="159">
        <v>30758654</v>
      </c>
      <c r="X33" s="159"/>
      <c r="Y33" s="60">
        <v>30758654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-1157724</v>
      </c>
      <c r="F35" s="60">
        <v>-1158000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-1158000</v>
      </c>
      <c r="Y35" s="60">
        <v>1158000</v>
      </c>
      <c r="Z35" s="140">
        <v>-100</v>
      </c>
      <c r="AA35" s="62">
        <v>-1158000</v>
      </c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-1157724</v>
      </c>
      <c r="F36" s="73">
        <f t="shared" si="2"/>
        <v>-1158000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3000000</v>
      </c>
      <c r="P36" s="73">
        <f t="shared" si="2"/>
        <v>9000000</v>
      </c>
      <c r="Q36" s="73">
        <f t="shared" si="2"/>
        <v>0</v>
      </c>
      <c r="R36" s="73">
        <f t="shared" si="2"/>
        <v>12000000</v>
      </c>
      <c r="S36" s="73">
        <f t="shared" si="2"/>
        <v>0</v>
      </c>
      <c r="T36" s="73">
        <f t="shared" si="2"/>
        <v>0</v>
      </c>
      <c r="U36" s="73">
        <f t="shared" si="2"/>
        <v>18758654</v>
      </c>
      <c r="V36" s="73">
        <f t="shared" si="2"/>
        <v>18758654</v>
      </c>
      <c r="W36" s="73">
        <f t="shared" si="2"/>
        <v>30758654</v>
      </c>
      <c r="X36" s="73">
        <f t="shared" si="2"/>
        <v>-1158000</v>
      </c>
      <c r="Y36" s="73">
        <f t="shared" si="2"/>
        <v>31916654</v>
      </c>
      <c r="Z36" s="170">
        <f>+IF(X36&lt;&gt;0,+(Y36/X36)*100,0)</f>
        <v>-2756.1877374784112</v>
      </c>
      <c r="AA36" s="74">
        <f>SUM(AA31:AA35)</f>
        <v>-1158000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26746406</v>
      </c>
      <c r="D38" s="153">
        <f>+D17+D27+D36</f>
        <v>0</v>
      </c>
      <c r="E38" s="99">
        <f t="shared" si="3"/>
        <v>-11584182</v>
      </c>
      <c r="F38" s="100">
        <f t="shared" si="3"/>
        <v>3609244</v>
      </c>
      <c r="G38" s="100">
        <f t="shared" si="3"/>
        <v>3322879</v>
      </c>
      <c r="H38" s="100">
        <f t="shared" si="3"/>
        <v>-2851760</v>
      </c>
      <c r="I38" s="100">
        <f t="shared" si="3"/>
        <v>2543339</v>
      </c>
      <c r="J38" s="100">
        <f t="shared" si="3"/>
        <v>3014458</v>
      </c>
      <c r="K38" s="100">
        <f t="shared" si="3"/>
        <v>439420</v>
      </c>
      <c r="L38" s="100">
        <f t="shared" si="3"/>
        <v>-5554118</v>
      </c>
      <c r="M38" s="100">
        <f t="shared" si="3"/>
        <v>90817</v>
      </c>
      <c r="N38" s="100">
        <f t="shared" si="3"/>
        <v>-5023881</v>
      </c>
      <c r="O38" s="100">
        <f t="shared" si="3"/>
        <v>-717219</v>
      </c>
      <c r="P38" s="100">
        <f t="shared" si="3"/>
        <v>2540012</v>
      </c>
      <c r="Q38" s="100">
        <f t="shared" si="3"/>
        <v>19088946</v>
      </c>
      <c r="R38" s="100">
        <f t="shared" si="3"/>
        <v>20911739</v>
      </c>
      <c r="S38" s="100">
        <f t="shared" si="3"/>
        <v>-5472087</v>
      </c>
      <c r="T38" s="100">
        <f t="shared" si="3"/>
        <v>-11586379</v>
      </c>
      <c r="U38" s="100">
        <f t="shared" si="3"/>
        <v>185892</v>
      </c>
      <c r="V38" s="100">
        <f t="shared" si="3"/>
        <v>-16872574</v>
      </c>
      <c r="W38" s="100">
        <f t="shared" si="3"/>
        <v>2029742</v>
      </c>
      <c r="X38" s="100">
        <f t="shared" si="3"/>
        <v>3609244</v>
      </c>
      <c r="Y38" s="100">
        <f t="shared" si="3"/>
        <v>-1579502</v>
      </c>
      <c r="Z38" s="137">
        <f>+IF(X38&lt;&gt;0,+(Y38/X38)*100,0)</f>
        <v>-43.7626827113933</v>
      </c>
      <c r="AA38" s="102">
        <f>+AA17+AA27+AA36</f>
        <v>3609244</v>
      </c>
    </row>
    <row r="39" spans="1:27" ht="13.5">
      <c r="A39" s="249" t="s">
        <v>200</v>
      </c>
      <c r="B39" s="182"/>
      <c r="C39" s="153">
        <v>65072026</v>
      </c>
      <c r="D39" s="153"/>
      <c r="E39" s="99">
        <v>71874468</v>
      </c>
      <c r="F39" s="100">
        <v>4302859</v>
      </c>
      <c r="G39" s="100">
        <v>4302859</v>
      </c>
      <c r="H39" s="100">
        <v>7625738</v>
      </c>
      <c r="I39" s="100">
        <v>4773978</v>
      </c>
      <c r="J39" s="100">
        <v>4302859</v>
      </c>
      <c r="K39" s="100">
        <v>7317317</v>
      </c>
      <c r="L39" s="100">
        <v>7756737</v>
      </c>
      <c r="M39" s="100">
        <v>2202619</v>
      </c>
      <c r="N39" s="100">
        <v>7317317</v>
      </c>
      <c r="O39" s="100">
        <v>2293436</v>
      </c>
      <c r="P39" s="100">
        <v>1576217</v>
      </c>
      <c r="Q39" s="100">
        <v>4116229</v>
      </c>
      <c r="R39" s="100">
        <v>2293436</v>
      </c>
      <c r="S39" s="100">
        <v>23205175</v>
      </c>
      <c r="T39" s="100">
        <v>17733088</v>
      </c>
      <c r="U39" s="100">
        <v>6146709</v>
      </c>
      <c r="V39" s="100">
        <v>23205175</v>
      </c>
      <c r="W39" s="100">
        <v>4302859</v>
      </c>
      <c r="X39" s="100">
        <v>4302859</v>
      </c>
      <c r="Y39" s="100"/>
      <c r="Z39" s="137"/>
      <c r="AA39" s="102">
        <v>4302859</v>
      </c>
    </row>
    <row r="40" spans="1:27" ht="13.5">
      <c r="A40" s="269" t="s">
        <v>201</v>
      </c>
      <c r="B40" s="256"/>
      <c r="C40" s="257">
        <v>91818432</v>
      </c>
      <c r="D40" s="257"/>
      <c r="E40" s="258">
        <v>60290287</v>
      </c>
      <c r="F40" s="259">
        <v>7912103</v>
      </c>
      <c r="G40" s="259">
        <v>7625738</v>
      </c>
      <c r="H40" s="259">
        <v>4773978</v>
      </c>
      <c r="I40" s="259">
        <v>7317317</v>
      </c>
      <c r="J40" s="259">
        <v>7317317</v>
      </c>
      <c r="K40" s="259">
        <v>7756737</v>
      </c>
      <c r="L40" s="259">
        <v>2202619</v>
      </c>
      <c r="M40" s="259">
        <v>2293436</v>
      </c>
      <c r="N40" s="259">
        <v>2293436</v>
      </c>
      <c r="O40" s="259">
        <v>1576217</v>
      </c>
      <c r="P40" s="259">
        <v>4116229</v>
      </c>
      <c r="Q40" s="259">
        <v>23205175</v>
      </c>
      <c r="R40" s="259">
        <v>1576217</v>
      </c>
      <c r="S40" s="259">
        <v>17733088</v>
      </c>
      <c r="T40" s="259">
        <v>6146709</v>
      </c>
      <c r="U40" s="259">
        <v>6332601</v>
      </c>
      <c r="V40" s="259">
        <v>6332601</v>
      </c>
      <c r="W40" s="259">
        <v>6332601</v>
      </c>
      <c r="X40" s="259">
        <v>7912103</v>
      </c>
      <c r="Y40" s="259">
        <v>-1579502</v>
      </c>
      <c r="Z40" s="260">
        <v>-19.96</v>
      </c>
      <c r="AA40" s="261">
        <v>7912103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27217078</v>
      </c>
      <c r="D5" s="200">
        <f t="shared" si="0"/>
        <v>0</v>
      </c>
      <c r="E5" s="106">
        <f t="shared" si="0"/>
        <v>23260200</v>
      </c>
      <c r="F5" s="106">
        <f t="shared" si="0"/>
        <v>28429854</v>
      </c>
      <c r="G5" s="106">
        <f t="shared" si="0"/>
        <v>1978995</v>
      </c>
      <c r="H5" s="106">
        <f t="shared" si="0"/>
        <v>8122683</v>
      </c>
      <c r="I5" s="106">
        <f t="shared" si="0"/>
        <v>2032664</v>
      </c>
      <c r="J5" s="106">
        <f t="shared" si="0"/>
        <v>12134342</v>
      </c>
      <c r="K5" s="106">
        <f t="shared" si="0"/>
        <v>2219101</v>
      </c>
      <c r="L5" s="106">
        <f t="shared" si="0"/>
        <v>3159069</v>
      </c>
      <c r="M5" s="106">
        <f t="shared" si="0"/>
        <v>551315</v>
      </c>
      <c r="N5" s="106">
        <f t="shared" si="0"/>
        <v>5929485</v>
      </c>
      <c r="O5" s="106">
        <f t="shared" si="0"/>
        <v>692659</v>
      </c>
      <c r="P5" s="106">
        <f t="shared" si="0"/>
        <v>1201267</v>
      </c>
      <c r="Q5" s="106">
        <f t="shared" si="0"/>
        <v>129739</v>
      </c>
      <c r="R5" s="106">
        <f t="shared" si="0"/>
        <v>2023665</v>
      </c>
      <c r="S5" s="106">
        <f t="shared" si="0"/>
        <v>464543</v>
      </c>
      <c r="T5" s="106">
        <f t="shared" si="0"/>
        <v>2895662</v>
      </c>
      <c r="U5" s="106">
        <f t="shared" si="0"/>
        <v>10805204</v>
      </c>
      <c r="V5" s="106">
        <f t="shared" si="0"/>
        <v>14165409</v>
      </c>
      <c r="W5" s="106">
        <f t="shared" si="0"/>
        <v>34252901</v>
      </c>
      <c r="X5" s="106">
        <f t="shared" si="0"/>
        <v>28429854</v>
      </c>
      <c r="Y5" s="106">
        <f t="shared" si="0"/>
        <v>5823047</v>
      </c>
      <c r="Z5" s="201">
        <f>+IF(X5&lt;&gt;0,+(Y5/X5)*100,0)</f>
        <v>20.48215583520056</v>
      </c>
      <c r="AA5" s="199">
        <f>SUM(AA11:AA18)</f>
        <v>28429854</v>
      </c>
    </row>
    <row r="6" spans="1:27" ht="13.5">
      <c r="A6" s="291" t="s">
        <v>205</v>
      </c>
      <c r="B6" s="142"/>
      <c r="C6" s="62">
        <v>17325987</v>
      </c>
      <c r="D6" s="156"/>
      <c r="E6" s="60">
        <v>19410000</v>
      </c>
      <c r="F6" s="60">
        <v>19410000</v>
      </c>
      <c r="G6" s="60">
        <v>1978995</v>
      </c>
      <c r="H6" s="60">
        <v>8110933</v>
      </c>
      <c r="I6" s="60">
        <v>1859554</v>
      </c>
      <c r="J6" s="60">
        <v>11949482</v>
      </c>
      <c r="K6" s="60">
        <v>1708696</v>
      </c>
      <c r="L6" s="60">
        <v>2624035</v>
      </c>
      <c r="M6" s="60">
        <v>125898</v>
      </c>
      <c r="N6" s="60">
        <v>4458629</v>
      </c>
      <c r="O6" s="60">
        <v>602929</v>
      </c>
      <c r="P6" s="60">
        <v>935923</v>
      </c>
      <c r="Q6" s="60">
        <v>114939</v>
      </c>
      <c r="R6" s="60">
        <v>1653791</v>
      </c>
      <c r="S6" s="60"/>
      <c r="T6" s="60">
        <v>2739722</v>
      </c>
      <c r="U6" s="60">
        <v>7330535</v>
      </c>
      <c r="V6" s="60">
        <v>10070257</v>
      </c>
      <c r="W6" s="60">
        <v>28132159</v>
      </c>
      <c r="X6" s="60">
        <v>19410000</v>
      </c>
      <c r="Y6" s="60">
        <v>8722159</v>
      </c>
      <c r="Z6" s="140">
        <v>44.94</v>
      </c>
      <c r="AA6" s="155">
        <v>19410000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805086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18131073</v>
      </c>
      <c r="D11" s="294">
        <f t="shared" si="1"/>
        <v>0</v>
      </c>
      <c r="E11" s="295">
        <f t="shared" si="1"/>
        <v>19410000</v>
      </c>
      <c r="F11" s="295">
        <f t="shared" si="1"/>
        <v>19410000</v>
      </c>
      <c r="G11" s="295">
        <f t="shared" si="1"/>
        <v>1978995</v>
      </c>
      <c r="H11" s="295">
        <f t="shared" si="1"/>
        <v>8110933</v>
      </c>
      <c r="I11" s="295">
        <f t="shared" si="1"/>
        <v>1859554</v>
      </c>
      <c r="J11" s="295">
        <f t="shared" si="1"/>
        <v>11949482</v>
      </c>
      <c r="K11" s="295">
        <f t="shared" si="1"/>
        <v>1708696</v>
      </c>
      <c r="L11" s="295">
        <f t="shared" si="1"/>
        <v>2624035</v>
      </c>
      <c r="M11" s="295">
        <f t="shared" si="1"/>
        <v>125898</v>
      </c>
      <c r="N11" s="295">
        <f t="shared" si="1"/>
        <v>4458629</v>
      </c>
      <c r="O11" s="295">
        <f t="shared" si="1"/>
        <v>602929</v>
      </c>
      <c r="P11" s="295">
        <f t="shared" si="1"/>
        <v>935923</v>
      </c>
      <c r="Q11" s="295">
        <f t="shared" si="1"/>
        <v>114939</v>
      </c>
      <c r="R11" s="295">
        <f t="shared" si="1"/>
        <v>1653791</v>
      </c>
      <c r="S11" s="295">
        <f t="shared" si="1"/>
        <v>0</v>
      </c>
      <c r="T11" s="295">
        <f t="shared" si="1"/>
        <v>2739722</v>
      </c>
      <c r="U11" s="295">
        <f t="shared" si="1"/>
        <v>7330535</v>
      </c>
      <c r="V11" s="295">
        <f t="shared" si="1"/>
        <v>10070257</v>
      </c>
      <c r="W11" s="295">
        <f t="shared" si="1"/>
        <v>28132159</v>
      </c>
      <c r="X11" s="295">
        <f t="shared" si="1"/>
        <v>19410000</v>
      </c>
      <c r="Y11" s="295">
        <f t="shared" si="1"/>
        <v>8722159</v>
      </c>
      <c r="Z11" s="296">
        <f>+IF(X11&lt;&gt;0,+(Y11/X11)*100,0)</f>
        <v>44.936419371458015</v>
      </c>
      <c r="AA11" s="297">
        <f>SUM(AA6:AA10)</f>
        <v>19410000</v>
      </c>
    </row>
    <row r="12" spans="1:27" ht="13.5">
      <c r="A12" s="298" t="s">
        <v>211</v>
      </c>
      <c r="B12" s="136"/>
      <c r="C12" s="62">
        <v>2460195</v>
      </c>
      <c r="D12" s="156"/>
      <c r="E12" s="60">
        <v>2177100</v>
      </c>
      <c r="F12" s="60">
        <v>2085195</v>
      </c>
      <c r="G12" s="60"/>
      <c r="H12" s="60">
        <v>11750</v>
      </c>
      <c r="I12" s="60">
        <v>115325</v>
      </c>
      <c r="J12" s="60">
        <v>127075</v>
      </c>
      <c r="K12" s="60">
        <v>278325</v>
      </c>
      <c r="L12" s="60">
        <v>516454</v>
      </c>
      <c r="M12" s="60">
        <v>368617</v>
      </c>
      <c r="N12" s="60">
        <v>1163396</v>
      </c>
      <c r="O12" s="60">
        <v>89730</v>
      </c>
      <c r="P12" s="60">
        <v>263784</v>
      </c>
      <c r="Q12" s="60">
        <v>14800</v>
      </c>
      <c r="R12" s="60">
        <v>368314</v>
      </c>
      <c r="S12" s="60">
        <v>213321</v>
      </c>
      <c r="T12" s="60"/>
      <c r="U12" s="60"/>
      <c r="V12" s="60">
        <v>213321</v>
      </c>
      <c r="W12" s="60">
        <v>1872106</v>
      </c>
      <c r="X12" s="60">
        <v>2085195</v>
      </c>
      <c r="Y12" s="60">
        <v>-213089</v>
      </c>
      <c r="Z12" s="140">
        <v>-10.22</v>
      </c>
      <c r="AA12" s="155">
        <v>2085195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6625810</v>
      </c>
      <c r="D15" s="156"/>
      <c r="E15" s="60">
        <v>1673100</v>
      </c>
      <c r="F15" s="60">
        <v>6934659</v>
      </c>
      <c r="G15" s="60"/>
      <c r="H15" s="60"/>
      <c r="I15" s="60">
        <v>57785</v>
      </c>
      <c r="J15" s="60">
        <v>57785</v>
      </c>
      <c r="K15" s="60">
        <v>232080</v>
      </c>
      <c r="L15" s="60">
        <v>18580</v>
      </c>
      <c r="M15" s="60">
        <v>56800</v>
      </c>
      <c r="N15" s="60">
        <v>307460</v>
      </c>
      <c r="O15" s="60"/>
      <c r="P15" s="60">
        <v>1560</v>
      </c>
      <c r="Q15" s="60"/>
      <c r="R15" s="60">
        <v>1560</v>
      </c>
      <c r="S15" s="60">
        <v>251222</v>
      </c>
      <c r="T15" s="60">
        <v>155940</v>
      </c>
      <c r="U15" s="60">
        <v>3474669</v>
      </c>
      <c r="V15" s="60">
        <v>3881831</v>
      </c>
      <c r="W15" s="60">
        <v>4248636</v>
      </c>
      <c r="X15" s="60">
        <v>6934659</v>
      </c>
      <c r="Y15" s="60">
        <v>-2686023</v>
      </c>
      <c r="Z15" s="140">
        <v>-38.73</v>
      </c>
      <c r="AA15" s="155">
        <v>6934659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34674000</v>
      </c>
      <c r="F20" s="100">
        <f t="shared" si="2"/>
        <v>34904000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945986</v>
      </c>
      <c r="M20" s="100">
        <f t="shared" si="2"/>
        <v>1825075</v>
      </c>
      <c r="N20" s="100">
        <f t="shared" si="2"/>
        <v>2771061</v>
      </c>
      <c r="O20" s="100">
        <f t="shared" si="2"/>
        <v>213293</v>
      </c>
      <c r="P20" s="100">
        <f t="shared" si="2"/>
        <v>701110</v>
      </c>
      <c r="Q20" s="100">
        <f t="shared" si="2"/>
        <v>2145880</v>
      </c>
      <c r="R20" s="100">
        <f t="shared" si="2"/>
        <v>3060283</v>
      </c>
      <c r="S20" s="100">
        <f t="shared" si="2"/>
        <v>160679</v>
      </c>
      <c r="T20" s="100">
        <f t="shared" si="2"/>
        <v>783158</v>
      </c>
      <c r="U20" s="100">
        <f t="shared" si="2"/>
        <v>3035331</v>
      </c>
      <c r="V20" s="100">
        <f t="shared" si="2"/>
        <v>3979168</v>
      </c>
      <c r="W20" s="100">
        <f t="shared" si="2"/>
        <v>9810512</v>
      </c>
      <c r="X20" s="100">
        <f t="shared" si="2"/>
        <v>34904000</v>
      </c>
      <c r="Y20" s="100">
        <f t="shared" si="2"/>
        <v>-25093488</v>
      </c>
      <c r="Z20" s="137">
        <f>+IF(X20&lt;&gt;0,+(Y20/X20)*100,0)</f>
        <v>-71.89287187714875</v>
      </c>
      <c r="AA20" s="153">
        <f>SUM(AA26:AA33)</f>
        <v>34904000</v>
      </c>
    </row>
    <row r="21" spans="1:27" ht="13.5">
      <c r="A21" s="291" t="s">
        <v>205</v>
      </c>
      <c r="B21" s="142"/>
      <c r="C21" s="62"/>
      <c r="D21" s="156"/>
      <c r="E21" s="60">
        <v>34674000</v>
      </c>
      <c r="F21" s="60">
        <v>34904000</v>
      </c>
      <c r="G21" s="60"/>
      <c r="H21" s="60"/>
      <c r="I21" s="60"/>
      <c r="J21" s="60"/>
      <c r="K21" s="60"/>
      <c r="L21" s="60">
        <v>945986</v>
      </c>
      <c r="M21" s="60">
        <v>1825075</v>
      </c>
      <c r="N21" s="60">
        <v>2771061</v>
      </c>
      <c r="O21" s="60">
        <v>213293</v>
      </c>
      <c r="P21" s="60">
        <v>701110</v>
      </c>
      <c r="Q21" s="60">
        <v>2145880</v>
      </c>
      <c r="R21" s="60">
        <v>3060283</v>
      </c>
      <c r="S21" s="60">
        <v>160679</v>
      </c>
      <c r="T21" s="60">
        <v>783158</v>
      </c>
      <c r="U21" s="60">
        <v>3023075</v>
      </c>
      <c r="V21" s="60">
        <v>3966912</v>
      </c>
      <c r="W21" s="60">
        <v>9798256</v>
      </c>
      <c r="X21" s="60">
        <v>34904000</v>
      </c>
      <c r="Y21" s="60">
        <v>-25105744</v>
      </c>
      <c r="Z21" s="140">
        <v>-71.93</v>
      </c>
      <c r="AA21" s="155">
        <v>34904000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>
        <v>12256</v>
      </c>
      <c r="V25" s="60">
        <v>12256</v>
      </c>
      <c r="W25" s="60">
        <v>12256</v>
      </c>
      <c r="X25" s="60"/>
      <c r="Y25" s="60">
        <v>12256</v>
      </c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34674000</v>
      </c>
      <c r="F26" s="295">
        <f t="shared" si="3"/>
        <v>34904000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945986</v>
      </c>
      <c r="M26" s="295">
        <f t="shared" si="3"/>
        <v>1825075</v>
      </c>
      <c r="N26" s="295">
        <f t="shared" si="3"/>
        <v>2771061</v>
      </c>
      <c r="O26" s="295">
        <f t="shared" si="3"/>
        <v>213293</v>
      </c>
      <c r="P26" s="295">
        <f t="shared" si="3"/>
        <v>701110</v>
      </c>
      <c r="Q26" s="295">
        <f t="shared" si="3"/>
        <v>2145880</v>
      </c>
      <c r="R26" s="295">
        <f t="shared" si="3"/>
        <v>3060283</v>
      </c>
      <c r="S26" s="295">
        <f t="shared" si="3"/>
        <v>160679</v>
      </c>
      <c r="T26" s="295">
        <f t="shared" si="3"/>
        <v>783158</v>
      </c>
      <c r="U26" s="295">
        <f t="shared" si="3"/>
        <v>3035331</v>
      </c>
      <c r="V26" s="295">
        <f t="shared" si="3"/>
        <v>3979168</v>
      </c>
      <c r="W26" s="295">
        <f t="shared" si="3"/>
        <v>9810512</v>
      </c>
      <c r="X26" s="295">
        <f t="shared" si="3"/>
        <v>34904000</v>
      </c>
      <c r="Y26" s="295">
        <f t="shared" si="3"/>
        <v>-25093488</v>
      </c>
      <c r="Z26" s="296">
        <f>+IF(X26&lt;&gt;0,+(Y26/X26)*100,0)</f>
        <v>-71.89287187714875</v>
      </c>
      <c r="AA26" s="297">
        <f>SUM(AA21:AA25)</f>
        <v>34904000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17325987</v>
      </c>
      <c r="D36" s="156">
        <f t="shared" si="4"/>
        <v>0</v>
      </c>
      <c r="E36" s="60">
        <f t="shared" si="4"/>
        <v>54084000</v>
      </c>
      <c r="F36" s="60">
        <f t="shared" si="4"/>
        <v>54314000</v>
      </c>
      <c r="G36" s="60">
        <f t="shared" si="4"/>
        <v>1978995</v>
      </c>
      <c r="H36" s="60">
        <f t="shared" si="4"/>
        <v>8110933</v>
      </c>
      <c r="I36" s="60">
        <f t="shared" si="4"/>
        <v>1859554</v>
      </c>
      <c r="J36" s="60">
        <f t="shared" si="4"/>
        <v>11949482</v>
      </c>
      <c r="K36" s="60">
        <f t="shared" si="4"/>
        <v>1708696</v>
      </c>
      <c r="L36" s="60">
        <f t="shared" si="4"/>
        <v>3570021</v>
      </c>
      <c r="M36" s="60">
        <f t="shared" si="4"/>
        <v>1950973</v>
      </c>
      <c r="N36" s="60">
        <f t="shared" si="4"/>
        <v>7229690</v>
      </c>
      <c r="O36" s="60">
        <f t="shared" si="4"/>
        <v>816222</v>
      </c>
      <c r="P36" s="60">
        <f t="shared" si="4"/>
        <v>1637033</v>
      </c>
      <c r="Q36" s="60">
        <f t="shared" si="4"/>
        <v>2260819</v>
      </c>
      <c r="R36" s="60">
        <f t="shared" si="4"/>
        <v>4714074</v>
      </c>
      <c r="S36" s="60">
        <f t="shared" si="4"/>
        <v>160679</v>
      </c>
      <c r="T36" s="60">
        <f t="shared" si="4"/>
        <v>3522880</v>
      </c>
      <c r="U36" s="60">
        <f t="shared" si="4"/>
        <v>10353610</v>
      </c>
      <c r="V36" s="60">
        <f t="shared" si="4"/>
        <v>14037169</v>
      </c>
      <c r="W36" s="60">
        <f t="shared" si="4"/>
        <v>37930415</v>
      </c>
      <c r="X36" s="60">
        <f t="shared" si="4"/>
        <v>54314000</v>
      </c>
      <c r="Y36" s="60">
        <f t="shared" si="4"/>
        <v>-16383585</v>
      </c>
      <c r="Z36" s="140">
        <f aca="true" t="shared" si="5" ref="Z36:Z49">+IF(X36&lt;&gt;0,+(Y36/X36)*100,0)</f>
        <v>-30.164570828883896</v>
      </c>
      <c r="AA36" s="155">
        <f>AA6+AA21</f>
        <v>54314000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805086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12256</v>
      </c>
      <c r="V40" s="60">
        <f t="shared" si="4"/>
        <v>12256</v>
      </c>
      <c r="W40" s="60">
        <f t="shared" si="4"/>
        <v>12256</v>
      </c>
      <c r="X40" s="60">
        <f t="shared" si="4"/>
        <v>0</v>
      </c>
      <c r="Y40" s="60">
        <f t="shared" si="4"/>
        <v>12256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18131073</v>
      </c>
      <c r="D41" s="294">
        <f t="shared" si="6"/>
        <v>0</v>
      </c>
      <c r="E41" s="295">
        <f t="shared" si="6"/>
        <v>54084000</v>
      </c>
      <c r="F41" s="295">
        <f t="shared" si="6"/>
        <v>54314000</v>
      </c>
      <c r="G41" s="295">
        <f t="shared" si="6"/>
        <v>1978995</v>
      </c>
      <c r="H41" s="295">
        <f t="shared" si="6"/>
        <v>8110933</v>
      </c>
      <c r="I41" s="295">
        <f t="shared" si="6"/>
        <v>1859554</v>
      </c>
      <c r="J41" s="295">
        <f t="shared" si="6"/>
        <v>11949482</v>
      </c>
      <c r="K41" s="295">
        <f t="shared" si="6"/>
        <v>1708696</v>
      </c>
      <c r="L41" s="295">
        <f t="shared" si="6"/>
        <v>3570021</v>
      </c>
      <c r="M41" s="295">
        <f t="shared" si="6"/>
        <v>1950973</v>
      </c>
      <c r="N41" s="295">
        <f t="shared" si="6"/>
        <v>7229690</v>
      </c>
      <c r="O41" s="295">
        <f t="shared" si="6"/>
        <v>816222</v>
      </c>
      <c r="P41" s="295">
        <f t="shared" si="6"/>
        <v>1637033</v>
      </c>
      <c r="Q41" s="295">
        <f t="shared" si="6"/>
        <v>2260819</v>
      </c>
      <c r="R41" s="295">
        <f t="shared" si="6"/>
        <v>4714074</v>
      </c>
      <c r="S41" s="295">
        <f t="shared" si="6"/>
        <v>160679</v>
      </c>
      <c r="T41" s="295">
        <f t="shared" si="6"/>
        <v>3522880</v>
      </c>
      <c r="U41" s="295">
        <f t="shared" si="6"/>
        <v>10365866</v>
      </c>
      <c r="V41" s="295">
        <f t="shared" si="6"/>
        <v>14049425</v>
      </c>
      <c r="W41" s="295">
        <f t="shared" si="6"/>
        <v>37942671</v>
      </c>
      <c r="X41" s="295">
        <f t="shared" si="6"/>
        <v>54314000</v>
      </c>
      <c r="Y41" s="295">
        <f t="shared" si="6"/>
        <v>-16371329</v>
      </c>
      <c r="Z41" s="296">
        <f t="shared" si="5"/>
        <v>-30.1420057443753</v>
      </c>
      <c r="AA41" s="297">
        <f>SUM(AA36:AA40)</f>
        <v>54314000</v>
      </c>
    </row>
    <row r="42" spans="1:27" ht="13.5">
      <c r="A42" s="298" t="s">
        <v>211</v>
      </c>
      <c r="B42" s="136"/>
      <c r="C42" s="95">
        <f aca="true" t="shared" si="7" ref="C42:Y48">C12+C27</f>
        <v>2460195</v>
      </c>
      <c r="D42" s="129">
        <f t="shared" si="7"/>
        <v>0</v>
      </c>
      <c r="E42" s="54">
        <f t="shared" si="7"/>
        <v>2177100</v>
      </c>
      <c r="F42" s="54">
        <f t="shared" si="7"/>
        <v>2085195</v>
      </c>
      <c r="G42" s="54">
        <f t="shared" si="7"/>
        <v>0</v>
      </c>
      <c r="H42" s="54">
        <f t="shared" si="7"/>
        <v>11750</v>
      </c>
      <c r="I42" s="54">
        <f t="shared" si="7"/>
        <v>115325</v>
      </c>
      <c r="J42" s="54">
        <f t="shared" si="7"/>
        <v>127075</v>
      </c>
      <c r="K42" s="54">
        <f t="shared" si="7"/>
        <v>278325</v>
      </c>
      <c r="L42" s="54">
        <f t="shared" si="7"/>
        <v>516454</v>
      </c>
      <c r="M42" s="54">
        <f t="shared" si="7"/>
        <v>368617</v>
      </c>
      <c r="N42" s="54">
        <f t="shared" si="7"/>
        <v>1163396</v>
      </c>
      <c r="O42" s="54">
        <f t="shared" si="7"/>
        <v>89730</v>
      </c>
      <c r="P42" s="54">
        <f t="shared" si="7"/>
        <v>263784</v>
      </c>
      <c r="Q42" s="54">
        <f t="shared" si="7"/>
        <v>14800</v>
      </c>
      <c r="R42" s="54">
        <f t="shared" si="7"/>
        <v>368314</v>
      </c>
      <c r="S42" s="54">
        <f t="shared" si="7"/>
        <v>213321</v>
      </c>
      <c r="T42" s="54">
        <f t="shared" si="7"/>
        <v>0</v>
      </c>
      <c r="U42" s="54">
        <f t="shared" si="7"/>
        <v>0</v>
      </c>
      <c r="V42" s="54">
        <f t="shared" si="7"/>
        <v>213321</v>
      </c>
      <c r="W42" s="54">
        <f t="shared" si="7"/>
        <v>1872106</v>
      </c>
      <c r="X42" s="54">
        <f t="shared" si="7"/>
        <v>2085195</v>
      </c>
      <c r="Y42" s="54">
        <f t="shared" si="7"/>
        <v>-213089</v>
      </c>
      <c r="Z42" s="184">
        <f t="shared" si="5"/>
        <v>-10.219140176338424</v>
      </c>
      <c r="AA42" s="130">
        <f aca="true" t="shared" si="8" ref="AA42:AA48">AA12+AA27</f>
        <v>2085195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6625810</v>
      </c>
      <c r="D45" s="129">
        <f t="shared" si="7"/>
        <v>0</v>
      </c>
      <c r="E45" s="54">
        <f t="shared" si="7"/>
        <v>1673100</v>
      </c>
      <c r="F45" s="54">
        <f t="shared" si="7"/>
        <v>6934659</v>
      </c>
      <c r="G45" s="54">
        <f t="shared" si="7"/>
        <v>0</v>
      </c>
      <c r="H45" s="54">
        <f t="shared" si="7"/>
        <v>0</v>
      </c>
      <c r="I45" s="54">
        <f t="shared" si="7"/>
        <v>57785</v>
      </c>
      <c r="J45" s="54">
        <f t="shared" si="7"/>
        <v>57785</v>
      </c>
      <c r="K45" s="54">
        <f t="shared" si="7"/>
        <v>232080</v>
      </c>
      <c r="L45" s="54">
        <f t="shared" si="7"/>
        <v>18580</v>
      </c>
      <c r="M45" s="54">
        <f t="shared" si="7"/>
        <v>56800</v>
      </c>
      <c r="N45" s="54">
        <f t="shared" si="7"/>
        <v>307460</v>
      </c>
      <c r="O45" s="54">
        <f t="shared" si="7"/>
        <v>0</v>
      </c>
      <c r="P45" s="54">
        <f t="shared" si="7"/>
        <v>1560</v>
      </c>
      <c r="Q45" s="54">
        <f t="shared" si="7"/>
        <v>0</v>
      </c>
      <c r="R45" s="54">
        <f t="shared" si="7"/>
        <v>1560</v>
      </c>
      <c r="S45" s="54">
        <f t="shared" si="7"/>
        <v>251222</v>
      </c>
      <c r="T45" s="54">
        <f t="shared" si="7"/>
        <v>155940</v>
      </c>
      <c r="U45" s="54">
        <f t="shared" si="7"/>
        <v>3474669</v>
      </c>
      <c r="V45" s="54">
        <f t="shared" si="7"/>
        <v>3881831</v>
      </c>
      <c r="W45" s="54">
        <f t="shared" si="7"/>
        <v>4248636</v>
      </c>
      <c r="X45" s="54">
        <f t="shared" si="7"/>
        <v>6934659</v>
      </c>
      <c r="Y45" s="54">
        <f t="shared" si="7"/>
        <v>-2686023</v>
      </c>
      <c r="Z45" s="184">
        <f t="shared" si="5"/>
        <v>-38.733310462706235</v>
      </c>
      <c r="AA45" s="130">
        <f t="shared" si="8"/>
        <v>6934659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27217078</v>
      </c>
      <c r="D49" s="218">
        <f t="shared" si="9"/>
        <v>0</v>
      </c>
      <c r="E49" s="220">
        <f t="shared" si="9"/>
        <v>57934200</v>
      </c>
      <c r="F49" s="220">
        <f t="shared" si="9"/>
        <v>63333854</v>
      </c>
      <c r="G49" s="220">
        <f t="shared" si="9"/>
        <v>1978995</v>
      </c>
      <c r="H49" s="220">
        <f t="shared" si="9"/>
        <v>8122683</v>
      </c>
      <c r="I49" s="220">
        <f t="shared" si="9"/>
        <v>2032664</v>
      </c>
      <c r="J49" s="220">
        <f t="shared" si="9"/>
        <v>12134342</v>
      </c>
      <c r="K49" s="220">
        <f t="shared" si="9"/>
        <v>2219101</v>
      </c>
      <c r="L49" s="220">
        <f t="shared" si="9"/>
        <v>4105055</v>
      </c>
      <c r="M49" s="220">
        <f t="shared" si="9"/>
        <v>2376390</v>
      </c>
      <c r="N49" s="220">
        <f t="shared" si="9"/>
        <v>8700546</v>
      </c>
      <c r="O49" s="220">
        <f t="shared" si="9"/>
        <v>905952</v>
      </c>
      <c r="P49" s="220">
        <f t="shared" si="9"/>
        <v>1902377</v>
      </c>
      <c r="Q49" s="220">
        <f t="shared" si="9"/>
        <v>2275619</v>
      </c>
      <c r="R49" s="220">
        <f t="shared" si="9"/>
        <v>5083948</v>
      </c>
      <c r="S49" s="220">
        <f t="shared" si="9"/>
        <v>625222</v>
      </c>
      <c r="T49" s="220">
        <f t="shared" si="9"/>
        <v>3678820</v>
      </c>
      <c r="U49" s="220">
        <f t="shared" si="9"/>
        <v>13840535</v>
      </c>
      <c r="V49" s="220">
        <f t="shared" si="9"/>
        <v>18144577</v>
      </c>
      <c r="W49" s="220">
        <f t="shared" si="9"/>
        <v>44063413</v>
      </c>
      <c r="X49" s="220">
        <f t="shared" si="9"/>
        <v>63333854</v>
      </c>
      <c r="Y49" s="220">
        <f t="shared" si="9"/>
        <v>-19270441</v>
      </c>
      <c r="Z49" s="221">
        <f t="shared" si="5"/>
        <v>-30.426761965251632</v>
      </c>
      <c r="AA49" s="222">
        <f>SUM(AA41:AA48)</f>
        <v>63333854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10075500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4000000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160000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90000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4250000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5825500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1938370</v>
      </c>
      <c r="D66" s="274">
        <v>1685000</v>
      </c>
      <c r="E66" s="275">
        <v>1916000</v>
      </c>
      <c r="F66" s="275">
        <v>1685000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1685000</v>
      </c>
      <c r="Y66" s="275">
        <v>-1685000</v>
      </c>
      <c r="Z66" s="140">
        <v>-100</v>
      </c>
      <c r="AA66" s="277"/>
    </row>
    <row r="67" spans="1:27" ht="13.5">
      <c r="A67" s="311" t="s">
        <v>225</v>
      </c>
      <c r="B67" s="316"/>
      <c r="C67" s="62">
        <v>2468587</v>
      </c>
      <c r="D67" s="156">
        <v>9022500</v>
      </c>
      <c r="E67" s="60">
        <v>4530500</v>
      </c>
      <c r="F67" s="60">
        <v>9022500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9022500</v>
      </c>
      <c r="Y67" s="60">
        <v>-9022500</v>
      </c>
      <c r="Z67" s="140">
        <v>-100</v>
      </c>
      <c r="AA67" s="155"/>
    </row>
    <row r="68" spans="1:27" ht="13.5">
      <c r="A68" s="311" t="s">
        <v>43</v>
      </c>
      <c r="B68" s="316"/>
      <c r="C68" s="62">
        <v>1978395</v>
      </c>
      <c r="D68" s="156">
        <v>133000</v>
      </c>
      <c r="E68" s="60">
        <v>168000</v>
      </c>
      <c r="F68" s="60">
        <v>133000</v>
      </c>
      <c r="G68" s="60">
        <v>4251</v>
      </c>
      <c r="H68" s="60">
        <v>321069</v>
      </c>
      <c r="I68" s="60">
        <v>381599</v>
      </c>
      <c r="J68" s="60">
        <v>706919</v>
      </c>
      <c r="K68" s="60">
        <v>637000</v>
      </c>
      <c r="L68" s="60">
        <v>841856</v>
      </c>
      <c r="M68" s="60">
        <v>798125</v>
      </c>
      <c r="N68" s="60">
        <v>2276981</v>
      </c>
      <c r="O68" s="60">
        <v>595082</v>
      </c>
      <c r="P68" s="60">
        <v>313683</v>
      </c>
      <c r="Q68" s="60">
        <v>451519</v>
      </c>
      <c r="R68" s="60">
        <v>1360284</v>
      </c>
      <c r="S68" s="60">
        <v>501595</v>
      </c>
      <c r="T68" s="60">
        <v>1209448</v>
      </c>
      <c r="U68" s="60">
        <v>3476715</v>
      </c>
      <c r="V68" s="60">
        <v>5187758</v>
      </c>
      <c r="W68" s="60">
        <v>9531942</v>
      </c>
      <c r="X68" s="60">
        <v>133000</v>
      </c>
      <c r="Y68" s="60">
        <v>9398942</v>
      </c>
      <c r="Z68" s="140">
        <v>7066.87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6385352</v>
      </c>
      <c r="D69" s="218">
        <f t="shared" si="12"/>
        <v>10840500</v>
      </c>
      <c r="E69" s="220">
        <f t="shared" si="12"/>
        <v>6614500</v>
      </c>
      <c r="F69" s="220">
        <f t="shared" si="12"/>
        <v>10840500</v>
      </c>
      <c r="G69" s="220">
        <f t="shared" si="12"/>
        <v>4251</v>
      </c>
      <c r="H69" s="220">
        <f t="shared" si="12"/>
        <v>321069</v>
      </c>
      <c r="I69" s="220">
        <f t="shared" si="12"/>
        <v>381599</v>
      </c>
      <c r="J69" s="220">
        <f t="shared" si="12"/>
        <v>706919</v>
      </c>
      <c r="K69" s="220">
        <f t="shared" si="12"/>
        <v>637000</v>
      </c>
      <c r="L69" s="220">
        <f t="shared" si="12"/>
        <v>841856</v>
      </c>
      <c r="M69" s="220">
        <f t="shared" si="12"/>
        <v>798125</v>
      </c>
      <c r="N69" s="220">
        <f t="shared" si="12"/>
        <v>2276981</v>
      </c>
      <c r="O69" s="220">
        <f t="shared" si="12"/>
        <v>595082</v>
      </c>
      <c r="P69" s="220">
        <f t="shared" si="12"/>
        <v>313683</v>
      </c>
      <c r="Q69" s="220">
        <f t="shared" si="12"/>
        <v>451519</v>
      </c>
      <c r="R69" s="220">
        <f t="shared" si="12"/>
        <v>1360284</v>
      </c>
      <c r="S69" s="220">
        <f t="shared" si="12"/>
        <v>501595</v>
      </c>
      <c r="T69" s="220">
        <f t="shared" si="12"/>
        <v>1209448</v>
      </c>
      <c r="U69" s="220">
        <f t="shared" si="12"/>
        <v>3476715</v>
      </c>
      <c r="V69" s="220">
        <f t="shared" si="12"/>
        <v>5187758</v>
      </c>
      <c r="W69" s="220">
        <f t="shared" si="12"/>
        <v>9531942</v>
      </c>
      <c r="X69" s="220">
        <f t="shared" si="12"/>
        <v>10840500</v>
      </c>
      <c r="Y69" s="220">
        <f t="shared" si="12"/>
        <v>-1308558</v>
      </c>
      <c r="Z69" s="221">
        <f>+IF(X69&lt;&gt;0,+(Y69/X69)*100,0)</f>
        <v>-12.071011484710114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18131073</v>
      </c>
      <c r="D5" s="357">
        <f t="shared" si="0"/>
        <v>0</v>
      </c>
      <c r="E5" s="356">
        <f t="shared" si="0"/>
        <v>19410000</v>
      </c>
      <c r="F5" s="358">
        <f t="shared" si="0"/>
        <v>19410000</v>
      </c>
      <c r="G5" s="358">
        <f t="shared" si="0"/>
        <v>1978995</v>
      </c>
      <c r="H5" s="356">
        <f t="shared" si="0"/>
        <v>8110933</v>
      </c>
      <c r="I5" s="356">
        <f t="shared" si="0"/>
        <v>1859554</v>
      </c>
      <c r="J5" s="358">
        <f t="shared" si="0"/>
        <v>11949482</v>
      </c>
      <c r="K5" s="358">
        <f t="shared" si="0"/>
        <v>1708696</v>
      </c>
      <c r="L5" s="356">
        <f t="shared" si="0"/>
        <v>2624035</v>
      </c>
      <c r="M5" s="356">
        <f t="shared" si="0"/>
        <v>125898</v>
      </c>
      <c r="N5" s="358">
        <f t="shared" si="0"/>
        <v>4458629</v>
      </c>
      <c r="O5" s="358">
        <f t="shared" si="0"/>
        <v>602929</v>
      </c>
      <c r="P5" s="356">
        <f t="shared" si="0"/>
        <v>935923</v>
      </c>
      <c r="Q5" s="356">
        <f t="shared" si="0"/>
        <v>114939</v>
      </c>
      <c r="R5" s="358">
        <f t="shared" si="0"/>
        <v>1653791</v>
      </c>
      <c r="S5" s="358">
        <f t="shared" si="0"/>
        <v>0</v>
      </c>
      <c r="T5" s="356">
        <f t="shared" si="0"/>
        <v>2739722</v>
      </c>
      <c r="U5" s="356">
        <f t="shared" si="0"/>
        <v>7330535</v>
      </c>
      <c r="V5" s="358">
        <f t="shared" si="0"/>
        <v>10070257</v>
      </c>
      <c r="W5" s="358">
        <f t="shared" si="0"/>
        <v>28132159</v>
      </c>
      <c r="X5" s="356">
        <f t="shared" si="0"/>
        <v>19410000</v>
      </c>
      <c r="Y5" s="358">
        <f t="shared" si="0"/>
        <v>8722159</v>
      </c>
      <c r="Z5" s="359">
        <f>+IF(X5&lt;&gt;0,+(Y5/X5)*100,0)</f>
        <v>44.936419371458015</v>
      </c>
      <c r="AA5" s="360">
        <f>+AA6+AA8+AA11+AA13+AA15</f>
        <v>19410000</v>
      </c>
    </row>
    <row r="6" spans="1:27" ht="13.5">
      <c r="A6" s="361" t="s">
        <v>205</v>
      </c>
      <c r="B6" s="142"/>
      <c r="C6" s="60">
        <f>+C7</f>
        <v>17325987</v>
      </c>
      <c r="D6" s="340">
        <f aca="true" t="shared" si="1" ref="D6:AA6">+D7</f>
        <v>0</v>
      </c>
      <c r="E6" s="60">
        <f t="shared" si="1"/>
        <v>19410000</v>
      </c>
      <c r="F6" s="59">
        <f t="shared" si="1"/>
        <v>19410000</v>
      </c>
      <c r="G6" s="59">
        <f t="shared" si="1"/>
        <v>1978995</v>
      </c>
      <c r="H6" s="60">
        <f t="shared" si="1"/>
        <v>8110933</v>
      </c>
      <c r="I6" s="60">
        <f t="shared" si="1"/>
        <v>1859554</v>
      </c>
      <c r="J6" s="59">
        <f t="shared" si="1"/>
        <v>11949482</v>
      </c>
      <c r="K6" s="59">
        <f t="shared" si="1"/>
        <v>1708696</v>
      </c>
      <c r="L6" s="60">
        <f t="shared" si="1"/>
        <v>2624035</v>
      </c>
      <c r="M6" s="60">
        <f t="shared" si="1"/>
        <v>125898</v>
      </c>
      <c r="N6" s="59">
        <f t="shared" si="1"/>
        <v>4458629</v>
      </c>
      <c r="O6" s="59">
        <f t="shared" si="1"/>
        <v>602929</v>
      </c>
      <c r="P6" s="60">
        <f t="shared" si="1"/>
        <v>935923</v>
      </c>
      <c r="Q6" s="60">
        <f t="shared" si="1"/>
        <v>114939</v>
      </c>
      <c r="R6" s="59">
        <f t="shared" si="1"/>
        <v>1653791</v>
      </c>
      <c r="S6" s="59">
        <f t="shared" si="1"/>
        <v>0</v>
      </c>
      <c r="T6" s="60">
        <f t="shared" si="1"/>
        <v>2739722</v>
      </c>
      <c r="U6" s="60">
        <f t="shared" si="1"/>
        <v>7330535</v>
      </c>
      <c r="V6" s="59">
        <f t="shared" si="1"/>
        <v>10070257</v>
      </c>
      <c r="W6" s="59">
        <f t="shared" si="1"/>
        <v>28132159</v>
      </c>
      <c r="X6" s="60">
        <f t="shared" si="1"/>
        <v>19410000</v>
      </c>
      <c r="Y6" s="59">
        <f t="shared" si="1"/>
        <v>8722159</v>
      </c>
      <c r="Z6" s="61">
        <f>+IF(X6&lt;&gt;0,+(Y6/X6)*100,0)</f>
        <v>44.936419371458015</v>
      </c>
      <c r="AA6" s="62">
        <f t="shared" si="1"/>
        <v>19410000</v>
      </c>
    </row>
    <row r="7" spans="1:27" ht="13.5">
      <c r="A7" s="291" t="s">
        <v>229</v>
      </c>
      <c r="B7" s="142"/>
      <c r="C7" s="60">
        <v>17325987</v>
      </c>
      <c r="D7" s="340"/>
      <c r="E7" s="60">
        <v>19410000</v>
      </c>
      <c r="F7" s="59">
        <v>19410000</v>
      </c>
      <c r="G7" s="59">
        <v>1978995</v>
      </c>
      <c r="H7" s="60">
        <v>8110933</v>
      </c>
      <c r="I7" s="60">
        <v>1859554</v>
      </c>
      <c r="J7" s="59">
        <v>11949482</v>
      </c>
      <c r="K7" s="59">
        <v>1708696</v>
      </c>
      <c r="L7" s="60">
        <v>2624035</v>
      </c>
      <c r="M7" s="60">
        <v>125898</v>
      </c>
      <c r="N7" s="59">
        <v>4458629</v>
      </c>
      <c r="O7" s="59">
        <v>602929</v>
      </c>
      <c r="P7" s="60">
        <v>935923</v>
      </c>
      <c r="Q7" s="60">
        <v>114939</v>
      </c>
      <c r="R7" s="59">
        <v>1653791</v>
      </c>
      <c r="S7" s="59"/>
      <c r="T7" s="60">
        <v>2739722</v>
      </c>
      <c r="U7" s="60">
        <v>7330535</v>
      </c>
      <c r="V7" s="59">
        <v>10070257</v>
      </c>
      <c r="W7" s="59">
        <v>28132159</v>
      </c>
      <c r="X7" s="60">
        <v>19410000</v>
      </c>
      <c r="Y7" s="59">
        <v>8722159</v>
      </c>
      <c r="Z7" s="61">
        <v>44.94</v>
      </c>
      <c r="AA7" s="62">
        <v>19410000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805086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>
        <v>248816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556270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2460195</v>
      </c>
      <c r="D22" s="344">
        <f t="shared" si="6"/>
        <v>0</v>
      </c>
      <c r="E22" s="343">
        <f t="shared" si="6"/>
        <v>2177100</v>
      </c>
      <c r="F22" s="345">
        <f t="shared" si="6"/>
        <v>2085195</v>
      </c>
      <c r="G22" s="345">
        <f t="shared" si="6"/>
        <v>0</v>
      </c>
      <c r="H22" s="343">
        <f t="shared" si="6"/>
        <v>11750</v>
      </c>
      <c r="I22" s="343">
        <f t="shared" si="6"/>
        <v>115325</v>
      </c>
      <c r="J22" s="345">
        <f t="shared" si="6"/>
        <v>127075</v>
      </c>
      <c r="K22" s="345">
        <f t="shared" si="6"/>
        <v>278325</v>
      </c>
      <c r="L22" s="343">
        <f t="shared" si="6"/>
        <v>516454</v>
      </c>
      <c r="M22" s="343">
        <f t="shared" si="6"/>
        <v>368617</v>
      </c>
      <c r="N22" s="345">
        <f t="shared" si="6"/>
        <v>1163396</v>
      </c>
      <c r="O22" s="345">
        <f t="shared" si="6"/>
        <v>89730</v>
      </c>
      <c r="P22" s="343">
        <f t="shared" si="6"/>
        <v>263784</v>
      </c>
      <c r="Q22" s="343">
        <f t="shared" si="6"/>
        <v>14800</v>
      </c>
      <c r="R22" s="345">
        <f t="shared" si="6"/>
        <v>368314</v>
      </c>
      <c r="S22" s="345">
        <f t="shared" si="6"/>
        <v>213321</v>
      </c>
      <c r="T22" s="343">
        <f t="shared" si="6"/>
        <v>0</v>
      </c>
      <c r="U22" s="343">
        <f t="shared" si="6"/>
        <v>0</v>
      </c>
      <c r="V22" s="345">
        <f t="shared" si="6"/>
        <v>213321</v>
      </c>
      <c r="W22" s="345">
        <f t="shared" si="6"/>
        <v>1872106</v>
      </c>
      <c r="X22" s="343">
        <f t="shared" si="6"/>
        <v>2085195</v>
      </c>
      <c r="Y22" s="345">
        <f t="shared" si="6"/>
        <v>-213089</v>
      </c>
      <c r="Z22" s="336">
        <f>+IF(X22&lt;&gt;0,+(Y22/X22)*100,0)</f>
        <v>-10.219140176338424</v>
      </c>
      <c r="AA22" s="350">
        <f>SUM(AA23:AA32)</f>
        <v>2085195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25500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>
        <v>191242</v>
      </c>
      <c r="D25" s="340"/>
      <c r="E25" s="60">
        <v>383500</v>
      </c>
      <c r="F25" s="59">
        <v>349350</v>
      </c>
      <c r="G25" s="59"/>
      <c r="H25" s="60">
        <v>11750</v>
      </c>
      <c r="I25" s="60">
        <v>36000</v>
      </c>
      <c r="J25" s="59">
        <v>47750</v>
      </c>
      <c r="K25" s="59">
        <v>33750</v>
      </c>
      <c r="L25" s="60">
        <v>59000</v>
      </c>
      <c r="M25" s="60"/>
      <c r="N25" s="59">
        <v>92750</v>
      </c>
      <c r="O25" s="59">
        <v>21700</v>
      </c>
      <c r="P25" s="60">
        <v>160773</v>
      </c>
      <c r="Q25" s="60"/>
      <c r="R25" s="59">
        <v>182473</v>
      </c>
      <c r="S25" s="59">
        <v>9214</v>
      </c>
      <c r="T25" s="60"/>
      <c r="U25" s="60"/>
      <c r="V25" s="59">
        <v>9214</v>
      </c>
      <c r="W25" s="59">
        <v>332187</v>
      </c>
      <c r="X25" s="60">
        <v>349350</v>
      </c>
      <c r="Y25" s="59">
        <v>-17163</v>
      </c>
      <c r="Z25" s="61">
        <v>-4.91</v>
      </c>
      <c r="AA25" s="62">
        <v>349350</v>
      </c>
    </row>
    <row r="26" spans="1:27" ht="13.5">
      <c r="A26" s="361" t="s">
        <v>240</v>
      </c>
      <c r="B26" s="302"/>
      <c r="C26" s="362">
        <v>144789</v>
      </c>
      <c r="D26" s="363"/>
      <c r="E26" s="362">
        <v>345400</v>
      </c>
      <c r="F26" s="364">
        <v>363489</v>
      </c>
      <c r="G26" s="364"/>
      <c r="H26" s="362"/>
      <c r="I26" s="362">
        <v>40005</v>
      </c>
      <c r="J26" s="364">
        <v>40005</v>
      </c>
      <c r="K26" s="364"/>
      <c r="L26" s="362">
        <v>49121</v>
      </c>
      <c r="M26" s="362">
        <v>115791</v>
      </c>
      <c r="N26" s="364">
        <v>164912</v>
      </c>
      <c r="O26" s="364">
        <v>62800</v>
      </c>
      <c r="P26" s="362">
        <v>76739</v>
      </c>
      <c r="Q26" s="362"/>
      <c r="R26" s="364">
        <v>139539</v>
      </c>
      <c r="S26" s="364"/>
      <c r="T26" s="362"/>
      <c r="U26" s="362"/>
      <c r="V26" s="364"/>
      <c r="W26" s="364">
        <v>344456</v>
      </c>
      <c r="X26" s="362">
        <v>363489</v>
      </c>
      <c r="Y26" s="364">
        <v>-19033</v>
      </c>
      <c r="Z26" s="365">
        <v>-5.24</v>
      </c>
      <c r="AA26" s="366">
        <v>363489</v>
      </c>
    </row>
    <row r="27" spans="1:27" ht="13.5">
      <c r="A27" s="361" t="s">
        <v>241</v>
      </c>
      <c r="B27" s="147"/>
      <c r="C27" s="60">
        <v>87915</v>
      </c>
      <c r="D27" s="340"/>
      <c r="E27" s="60">
        <v>312500</v>
      </c>
      <c r="F27" s="59">
        <v>314840</v>
      </c>
      <c r="G27" s="59"/>
      <c r="H27" s="60"/>
      <c r="I27" s="60">
        <v>5000</v>
      </c>
      <c r="J27" s="59">
        <v>5000</v>
      </c>
      <c r="K27" s="59">
        <v>175192</v>
      </c>
      <c r="L27" s="60">
        <v>109485</v>
      </c>
      <c r="M27" s="60"/>
      <c r="N27" s="59">
        <v>284677</v>
      </c>
      <c r="O27" s="59"/>
      <c r="P27" s="60"/>
      <c r="Q27" s="60"/>
      <c r="R27" s="59"/>
      <c r="S27" s="59">
        <v>3134</v>
      </c>
      <c r="T27" s="60"/>
      <c r="U27" s="60"/>
      <c r="V27" s="59">
        <v>3134</v>
      </c>
      <c r="W27" s="59">
        <v>292811</v>
      </c>
      <c r="X27" s="60">
        <v>314840</v>
      </c>
      <c r="Y27" s="59">
        <v>-22029</v>
      </c>
      <c r="Z27" s="61">
        <v>-7</v>
      </c>
      <c r="AA27" s="62">
        <v>314840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2010749</v>
      </c>
      <c r="D32" s="340"/>
      <c r="E32" s="60">
        <v>1135700</v>
      </c>
      <c r="F32" s="59">
        <v>1057516</v>
      </c>
      <c r="G32" s="59"/>
      <c r="H32" s="60"/>
      <c r="I32" s="60">
        <v>34320</v>
      </c>
      <c r="J32" s="59">
        <v>34320</v>
      </c>
      <c r="K32" s="59">
        <v>69383</v>
      </c>
      <c r="L32" s="60">
        <v>298848</v>
      </c>
      <c r="M32" s="60">
        <v>252826</v>
      </c>
      <c r="N32" s="59">
        <v>621057</v>
      </c>
      <c r="O32" s="59">
        <v>5230</v>
      </c>
      <c r="P32" s="60">
        <v>26272</v>
      </c>
      <c r="Q32" s="60">
        <v>14800</v>
      </c>
      <c r="R32" s="59">
        <v>46302</v>
      </c>
      <c r="S32" s="59">
        <v>200973</v>
      </c>
      <c r="T32" s="60"/>
      <c r="U32" s="60"/>
      <c r="V32" s="59">
        <v>200973</v>
      </c>
      <c r="W32" s="59">
        <v>902652</v>
      </c>
      <c r="X32" s="60">
        <v>1057516</v>
      </c>
      <c r="Y32" s="59">
        <v>-154864</v>
      </c>
      <c r="Z32" s="61">
        <v>-14.64</v>
      </c>
      <c r="AA32" s="62">
        <v>1057516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6625810</v>
      </c>
      <c r="D40" s="344">
        <f t="shared" si="9"/>
        <v>0</v>
      </c>
      <c r="E40" s="343">
        <f t="shared" si="9"/>
        <v>1673100</v>
      </c>
      <c r="F40" s="345">
        <f t="shared" si="9"/>
        <v>6934659</v>
      </c>
      <c r="G40" s="345">
        <f t="shared" si="9"/>
        <v>0</v>
      </c>
      <c r="H40" s="343">
        <f t="shared" si="9"/>
        <v>0</v>
      </c>
      <c r="I40" s="343">
        <f t="shared" si="9"/>
        <v>57785</v>
      </c>
      <c r="J40" s="345">
        <f t="shared" si="9"/>
        <v>57785</v>
      </c>
      <c r="K40" s="345">
        <f t="shared" si="9"/>
        <v>232080</v>
      </c>
      <c r="L40" s="343">
        <f t="shared" si="9"/>
        <v>18580</v>
      </c>
      <c r="M40" s="343">
        <f t="shared" si="9"/>
        <v>56800</v>
      </c>
      <c r="N40" s="345">
        <f t="shared" si="9"/>
        <v>307460</v>
      </c>
      <c r="O40" s="345">
        <f t="shared" si="9"/>
        <v>0</v>
      </c>
      <c r="P40" s="343">
        <f t="shared" si="9"/>
        <v>1560</v>
      </c>
      <c r="Q40" s="343">
        <f t="shared" si="9"/>
        <v>0</v>
      </c>
      <c r="R40" s="345">
        <f t="shared" si="9"/>
        <v>1560</v>
      </c>
      <c r="S40" s="345">
        <f t="shared" si="9"/>
        <v>251222</v>
      </c>
      <c r="T40" s="343">
        <f t="shared" si="9"/>
        <v>155940</v>
      </c>
      <c r="U40" s="343">
        <f t="shared" si="9"/>
        <v>3474669</v>
      </c>
      <c r="V40" s="345">
        <f t="shared" si="9"/>
        <v>3881831</v>
      </c>
      <c r="W40" s="345">
        <f t="shared" si="9"/>
        <v>4248636</v>
      </c>
      <c r="X40" s="343">
        <f t="shared" si="9"/>
        <v>6934659</v>
      </c>
      <c r="Y40" s="345">
        <f t="shared" si="9"/>
        <v>-2686023</v>
      </c>
      <c r="Z40" s="336">
        <f>+IF(X40&lt;&gt;0,+(Y40/X40)*100,0)</f>
        <v>-38.733310462706235</v>
      </c>
      <c r="AA40" s="350">
        <f>SUM(AA41:AA49)</f>
        <v>6934659</v>
      </c>
    </row>
    <row r="41" spans="1:27" ht="13.5">
      <c r="A41" s="361" t="s">
        <v>248</v>
      </c>
      <c r="B41" s="142"/>
      <c r="C41" s="362">
        <v>128908</v>
      </c>
      <c r="D41" s="363"/>
      <c r="E41" s="362">
        <v>1000000</v>
      </c>
      <c r="F41" s="364">
        <v>210000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205716</v>
      </c>
      <c r="T41" s="362"/>
      <c r="U41" s="362"/>
      <c r="V41" s="364">
        <v>205716</v>
      </c>
      <c r="W41" s="364">
        <v>205716</v>
      </c>
      <c r="X41" s="362">
        <v>210000</v>
      </c>
      <c r="Y41" s="364">
        <v>-4284</v>
      </c>
      <c r="Z41" s="365">
        <v>-2.04</v>
      </c>
      <c r="AA41" s="366">
        <v>210000</v>
      </c>
    </row>
    <row r="42" spans="1:27" ht="13.5">
      <c r="A42" s="361" t="s">
        <v>249</v>
      </c>
      <c r="B42" s="136"/>
      <c r="C42" s="60">
        <f aca="true" t="shared" si="10" ref="C42:Y42">+C62</f>
        <v>5863000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341682</v>
      </c>
      <c r="D44" s="368"/>
      <c r="E44" s="54">
        <v>462100</v>
      </c>
      <c r="F44" s="53">
        <v>656189</v>
      </c>
      <c r="G44" s="53"/>
      <c r="H44" s="54"/>
      <c r="I44" s="54">
        <v>57785</v>
      </c>
      <c r="J44" s="53">
        <v>57785</v>
      </c>
      <c r="K44" s="53">
        <v>232080</v>
      </c>
      <c r="L44" s="54">
        <v>15490</v>
      </c>
      <c r="M44" s="54">
        <v>56800</v>
      </c>
      <c r="N44" s="53">
        <v>304370</v>
      </c>
      <c r="O44" s="53"/>
      <c r="P44" s="54">
        <v>1560</v>
      </c>
      <c r="Q44" s="54"/>
      <c r="R44" s="53">
        <v>1560</v>
      </c>
      <c r="S44" s="53">
        <v>1415</v>
      </c>
      <c r="T44" s="54"/>
      <c r="U44" s="54">
        <v>88455</v>
      </c>
      <c r="V44" s="53">
        <v>89870</v>
      </c>
      <c r="W44" s="53">
        <v>453585</v>
      </c>
      <c r="X44" s="54">
        <v>656189</v>
      </c>
      <c r="Y44" s="53">
        <v>-202604</v>
      </c>
      <c r="Z44" s="94">
        <v>-30.88</v>
      </c>
      <c r="AA44" s="95">
        <v>656189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>
        <v>200000</v>
      </c>
      <c r="F46" s="53">
        <v>618470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>
        <v>292400</v>
      </c>
      <c r="V46" s="53">
        <v>292400</v>
      </c>
      <c r="W46" s="53">
        <v>292400</v>
      </c>
      <c r="X46" s="54">
        <v>618470</v>
      </c>
      <c r="Y46" s="53">
        <v>-326070</v>
      </c>
      <c r="Z46" s="94">
        <v>-52.72</v>
      </c>
      <c r="AA46" s="95">
        <v>618470</v>
      </c>
    </row>
    <row r="47" spans="1:27" ht="13.5">
      <c r="A47" s="361" t="s">
        <v>254</v>
      </c>
      <c r="B47" s="136"/>
      <c r="C47" s="60">
        <v>292220</v>
      </c>
      <c r="D47" s="368"/>
      <c r="E47" s="54"/>
      <c r="F47" s="53">
        <v>5450000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3002034</v>
      </c>
      <c r="V47" s="53">
        <v>3002034</v>
      </c>
      <c r="W47" s="53">
        <v>3002034</v>
      </c>
      <c r="X47" s="54">
        <v>5450000</v>
      </c>
      <c r="Y47" s="53">
        <v>-2447966</v>
      </c>
      <c r="Z47" s="94">
        <v>-44.92</v>
      </c>
      <c r="AA47" s="95">
        <v>5450000</v>
      </c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11000</v>
      </c>
      <c r="F49" s="53"/>
      <c r="G49" s="53"/>
      <c r="H49" s="54"/>
      <c r="I49" s="54"/>
      <c r="J49" s="53"/>
      <c r="K49" s="53"/>
      <c r="L49" s="54">
        <v>3090</v>
      </c>
      <c r="M49" s="54"/>
      <c r="N49" s="53">
        <v>3090</v>
      </c>
      <c r="O49" s="53"/>
      <c r="P49" s="54"/>
      <c r="Q49" s="54"/>
      <c r="R49" s="53"/>
      <c r="S49" s="53">
        <v>44091</v>
      </c>
      <c r="T49" s="54">
        <v>155940</v>
      </c>
      <c r="U49" s="54">
        <v>91780</v>
      </c>
      <c r="V49" s="53">
        <v>291811</v>
      </c>
      <c r="W49" s="53">
        <v>294901</v>
      </c>
      <c r="X49" s="54"/>
      <c r="Y49" s="53">
        <v>294901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27217078</v>
      </c>
      <c r="D60" s="346">
        <f t="shared" si="14"/>
        <v>0</v>
      </c>
      <c r="E60" s="219">
        <f t="shared" si="14"/>
        <v>23260200</v>
      </c>
      <c r="F60" s="264">
        <f t="shared" si="14"/>
        <v>28429854</v>
      </c>
      <c r="G60" s="264">
        <f t="shared" si="14"/>
        <v>1978995</v>
      </c>
      <c r="H60" s="219">
        <f t="shared" si="14"/>
        <v>8122683</v>
      </c>
      <c r="I60" s="219">
        <f t="shared" si="14"/>
        <v>2032664</v>
      </c>
      <c r="J60" s="264">
        <f t="shared" si="14"/>
        <v>12134342</v>
      </c>
      <c r="K60" s="264">
        <f t="shared" si="14"/>
        <v>2219101</v>
      </c>
      <c r="L60" s="219">
        <f t="shared" si="14"/>
        <v>3159069</v>
      </c>
      <c r="M60" s="219">
        <f t="shared" si="14"/>
        <v>551315</v>
      </c>
      <c r="N60" s="264">
        <f t="shared" si="14"/>
        <v>5929485</v>
      </c>
      <c r="O60" s="264">
        <f t="shared" si="14"/>
        <v>692659</v>
      </c>
      <c r="P60" s="219">
        <f t="shared" si="14"/>
        <v>1201267</v>
      </c>
      <c r="Q60" s="219">
        <f t="shared" si="14"/>
        <v>129739</v>
      </c>
      <c r="R60" s="264">
        <f t="shared" si="14"/>
        <v>2023665</v>
      </c>
      <c r="S60" s="264">
        <f t="shared" si="14"/>
        <v>464543</v>
      </c>
      <c r="T60" s="219">
        <f t="shared" si="14"/>
        <v>2895662</v>
      </c>
      <c r="U60" s="219">
        <f t="shared" si="14"/>
        <v>10805204</v>
      </c>
      <c r="V60" s="264">
        <f t="shared" si="14"/>
        <v>14165409</v>
      </c>
      <c r="W60" s="264">
        <f t="shared" si="14"/>
        <v>34252901</v>
      </c>
      <c r="X60" s="219">
        <f t="shared" si="14"/>
        <v>28429854</v>
      </c>
      <c r="Y60" s="264">
        <f t="shared" si="14"/>
        <v>5823047</v>
      </c>
      <c r="Z60" s="337">
        <f>+IF(X60&lt;&gt;0,+(Y60/X60)*100,0)</f>
        <v>20.48215583520056</v>
      </c>
      <c r="AA60" s="232">
        <f>+AA57+AA54+AA51+AA40+AA37+AA34+AA22+AA5</f>
        <v>28429854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5863000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>
        <v>5863000</v>
      </c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34674000</v>
      </c>
      <c r="F5" s="358">
        <f t="shared" si="0"/>
        <v>34904000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945986</v>
      </c>
      <c r="M5" s="356">
        <f t="shared" si="0"/>
        <v>1825075</v>
      </c>
      <c r="N5" s="358">
        <f t="shared" si="0"/>
        <v>2771061</v>
      </c>
      <c r="O5" s="358">
        <f t="shared" si="0"/>
        <v>213293</v>
      </c>
      <c r="P5" s="356">
        <f t="shared" si="0"/>
        <v>701110</v>
      </c>
      <c r="Q5" s="356">
        <f t="shared" si="0"/>
        <v>2145880</v>
      </c>
      <c r="R5" s="358">
        <f t="shared" si="0"/>
        <v>3060283</v>
      </c>
      <c r="S5" s="358">
        <f t="shared" si="0"/>
        <v>160679</v>
      </c>
      <c r="T5" s="356">
        <f t="shared" si="0"/>
        <v>783158</v>
      </c>
      <c r="U5" s="356">
        <f t="shared" si="0"/>
        <v>3035331</v>
      </c>
      <c r="V5" s="358">
        <f t="shared" si="0"/>
        <v>3979168</v>
      </c>
      <c r="W5" s="358">
        <f t="shared" si="0"/>
        <v>9810512</v>
      </c>
      <c r="X5" s="356">
        <f t="shared" si="0"/>
        <v>34904000</v>
      </c>
      <c r="Y5" s="358">
        <f t="shared" si="0"/>
        <v>-25093488</v>
      </c>
      <c r="Z5" s="359">
        <f>+IF(X5&lt;&gt;0,+(Y5/X5)*100,0)</f>
        <v>-71.89287187714875</v>
      </c>
      <c r="AA5" s="360">
        <f>+AA6+AA8+AA11+AA13+AA15</f>
        <v>34904000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34674000</v>
      </c>
      <c r="F6" s="59">
        <f t="shared" si="1"/>
        <v>34904000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945986</v>
      </c>
      <c r="M6" s="60">
        <f t="shared" si="1"/>
        <v>1825075</v>
      </c>
      <c r="N6" s="59">
        <f t="shared" si="1"/>
        <v>2771061</v>
      </c>
      <c r="O6" s="59">
        <f t="shared" si="1"/>
        <v>213293</v>
      </c>
      <c r="P6" s="60">
        <f t="shared" si="1"/>
        <v>701110</v>
      </c>
      <c r="Q6" s="60">
        <f t="shared" si="1"/>
        <v>2145880</v>
      </c>
      <c r="R6" s="59">
        <f t="shared" si="1"/>
        <v>3060283</v>
      </c>
      <c r="S6" s="59">
        <f t="shared" si="1"/>
        <v>160679</v>
      </c>
      <c r="T6" s="60">
        <f t="shared" si="1"/>
        <v>783158</v>
      </c>
      <c r="U6" s="60">
        <f t="shared" si="1"/>
        <v>3023075</v>
      </c>
      <c r="V6" s="59">
        <f t="shared" si="1"/>
        <v>3966912</v>
      </c>
      <c r="W6" s="59">
        <f t="shared" si="1"/>
        <v>9798256</v>
      </c>
      <c r="X6" s="60">
        <f t="shared" si="1"/>
        <v>34904000</v>
      </c>
      <c r="Y6" s="59">
        <f t="shared" si="1"/>
        <v>-25105744</v>
      </c>
      <c r="Z6" s="61">
        <f>+IF(X6&lt;&gt;0,+(Y6/X6)*100,0)</f>
        <v>-71.92798533119414</v>
      </c>
      <c r="AA6" s="62">
        <f t="shared" si="1"/>
        <v>34904000</v>
      </c>
    </row>
    <row r="7" spans="1:27" ht="13.5">
      <c r="A7" s="291" t="s">
        <v>229</v>
      </c>
      <c r="B7" s="142"/>
      <c r="C7" s="60"/>
      <c r="D7" s="340"/>
      <c r="E7" s="60">
        <v>34674000</v>
      </c>
      <c r="F7" s="59">
        <v>34904000</v>
      </c>
      <c r="G7" s="59"/>
      <c r="H7" s="60"/>
      <c r="I7" s="60"/>
      <c r="J7" s="59"/>
      <c r="K7" s="59"/>
      <c r="L7" s="60">
        <v>945986</v>
      </c>
      <c r="M7" s="60">
        <v>1825075</v>
      </c>
      <c r="N7" s="59">
        <v>2771061</v>
      </c>
      <c r="O7" s="59">
        <v>213293</v>
      </c>
      <c r="P7" s="60">
        <v>701110</v>
      </c>
      <c r="Q7" s="60">
        <v>2145880</v>
      </c>
      <c r="R7" s="59">
        <v>3060283</v>
      </c>
      <c r="S7" s="59">
        <v>160679</v>
      </c>
      <c r="T7" s="60">
        <v>783158</v>
      </c>
      <c r="U7" s="60">
        <v>3023075</v>
      </c>
      <c r="V7" s="59">
        <v>3966912</v>
      </c>
      <c r="W7" s="59">
        <v>9798256</v>
      </c>
      <c r="X7" s="60">
        <v>34904000</v>
      </c>
      <c r="Y7" s="59">
        <v>-25105744</v>
      </c>
      <c r="Z7" s="61">
        <v>-71.93</v>
      </c>
      <c r="AA7" s="62">
        <v>34904000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12256</v>
      </c>
      <c r="V15" s="59">
        <f t="shared" si="5"/>
        <v>12256</v>
      </c>
      <c r="W15" s="59">
        <f t="shared" si="5"/>
        <v>12256</v>
      </c>
      <c r="X15" s="60">
        <f t="shared" si="5"/>
        <v>0</v>
      </c>
      <c r="Y15" s="59">
        <f t="shared" si="5"/>
        <v>12256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12256</v>
      </c>
      <c r="V20" s="59">
        <v>12256</v>
      </c>
      <c r="W20" s="59">
        <v>12256</v>
      </c>
      <c r="X20" s="60"/>
      <c r="Y20" s="59">
        <v>12256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34674000</v>
      </c>
      <c r="F60" s="264">
        <f t="shared" si="14"/>
        <v>34904000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945986</v>
      </c>
      <c r="M60" s="219">
        <f t="shared" si="14"/>
        <v>1825075</v>
      </c>
      <c r="N60" s="264">
        <f t="shared" si="14"/>
        <v>2771061</v>
      </c>
      <c r="O60" s="264">
        <f t="shared" si="14"/>
        <v>213293</v>
      </c>
      <c r="P60" s="219">
        <f t="shared" si="14"/>
        <v>701110</v>
      </c>
      <c r="Q60" s="219">
        <f t="shared" si="14"/>
        <v>2145880</v>
      </c>
      <c r="R60" s="264">
        <f t="shared" si="14"/>
        <v>3060283</v>
      </c>
      <c r="S60" s="264">
        <f t="shared" si="14"/>
        <v>160679</v>
      </c>
      <c r="T60" s="219">
        <f t="shared" si="14"/>
        <v>783158</v>
      </c>
      <c r="U60" s="219">
        <f t="shared" si="14"/>
        <v>3035331</v>
      </c>
      <c r="V60" s="264">
        <f t="shared" si="14"/>
        <v>3979168</v>
      </c>
      <c r="W60" s="264">
        <f t="shared" si="14"/>
        <v>9810512</v>
      </c>
      <c r="X60" s="219">
        <f t="shared" si="14"/>
        <v>34904000</v>
      </c>
      <c r="Y60" s="264">
        <f t="shared" si="14"/>
        <v>-25093488</v>
      </c>
      <c r="Z60" s="337">
        <f>+IF(X60&lt;&gt;0,+(Y60/X60)*100,0)</f>
        <v>-71.89287187714875</v>
      </c>
      <c r="AA60" s="232">
        <f>+AA57+AA54+AA51+AA40+AA37+AA34+AA22+AA5</f>
        <v>34904000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2016-08-06T07:56:32Z</dcterms:created>
  <dcterms:modified xsi:type="dcterms:W3CDTF">2016-08-06T07:56:42Z</dcterms:modified>
  <cp:category/>
  <cp:version/>
  <cp:contentType/>
  <cp:contentStatus/>
</cp:coreProperties>
</file>