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<sst xmlns="http://schemas.openxmlformats.org/spreadsheetml/2006/main" count="857" uniqueCount="303">
  <si>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uMuziwabantu(KZN214)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</si>
  <si>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</si>
  <si>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</si>
  <si>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</si>
  <si>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</si>
  <si>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</si>
  <si>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</si>
  <si>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</si>
  <si>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</si>
  <si>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</si>
  <si>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</si>
  <si>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</si>
  <si>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</si>
  <si>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</si>
  <si>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</si>
  <si>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</si>
  <si>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</si>
  <si>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</si>
  <si>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</si>
  <si>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</si>
  <si>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</si>
  <si>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</si>
  <si>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</si>
  <si>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</si>
  <si>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</si>
  <si>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</si>
  <si>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</si>
  <si>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</si>
  <si>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</si>
  <si>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</si>
  <si>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</si>
  <si>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</si>
  <si>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</si>
  <si>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</si>
  <si>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</si>
  <si>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</si>
  <si>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</si>
  <si>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</si>
  <si>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</si>
  <si>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</si>
  <si>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</si>
  <si>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</si>
  <si>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</si>
  <si>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</si>
  <si>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</si>
  <si>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</si>
  <si>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</si>
  <si>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</si>
  <si>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</si>
  <si>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</si>
  <si>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</si>
  <si>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</si>
  <si>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</si>
  <si>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</si>
  <si>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</si>
  <si>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</si>
  <si>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</si>
  <si>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</si>
  <si>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</si>
  <si>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</si>
  <si>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</si>
  <si>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</si>
  <si>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</si>
  <si>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</si>
  <si>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</si>
  <si>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</si>
  <si>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</si>
  <si>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</si>
  <si>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</si>
  <si>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</si>
  <si>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uMuziwabantu(KZN214)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</si>
  <si>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</si>
  <si>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</si>
  <si>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</si>
  <si>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</si>
  <si>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</si>
  <si>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</si>
  <si>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</si>
  <si>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</si>
  <si>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</si>
  <si>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</si>
  <si>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</si>
  <si>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</si>
  <si>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</si>
  <si>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</si>
  <si>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</si>
  <si>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</si>
  <si>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</si>
  <si>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</si>
  <si>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</si>
  <si>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</si>
  <si>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</si>
  <si>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</si>
  <si>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</si>
  <si>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</si>
  <si>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</si>
  <si>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</si>
  <si>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</si>
  <si>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</si>
  <si>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</si>
  <si>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uMuziwabantu(KZN214)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</si>
  <si>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</si>
  <si>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</si>
  <si>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</si>
  <si>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</si>
  <si>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</si>
  <si>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</si>
  <si>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</si>
  <si>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</si>
  <si>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</si>
  <si>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</si>
  <si>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</si>
  <si>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</si>
  <si>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</si>
  <si>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</si>
  <si>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</si>
  <si>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</si>
  <si>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</si>
  <si>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</si>
  <si>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</si>
  <si>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</si>
  <si>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</si>
  <si>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</si>
  <si>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</si>
  <si>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</si>
  <si>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</si>
  <si>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</si>
  <si>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</si>
  <si>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</si>
  <si>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uMuziwabantu(KZN214)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</si>
  <si>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</si>
  <si>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</si>
  <si>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</si>
  <si>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</si>
  <si>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</si>
  <si>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</si>
  <si>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</si>
  <si>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</si>
  <si>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</si>
  <si>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</si>
  <si>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uMuziwabantu(KZN214)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</si>
  <si>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</si>
  <si>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</si>
  <si>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</si>
  <si>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</si>
  <si>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</si>
  <si>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</si>
  <si>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</si>
  <si>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</si>
  <si>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</si>
  <si>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</si>
  <si>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</si>
  <si>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</si>
  <si>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</si>
  <si>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</si>
  <si>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</si>
  <si>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</si>
  <si>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</si>
  <si>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</si>
  <si>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</si>
  <si>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</si>
  <si>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</si>
  <si>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</si>
  <si>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</si>
  <si>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</si>
  <si>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</si>
  <si>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</si>
  <si>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</si>
  <si>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</si>
  <si>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</si>
  <si>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</si>
  <si>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</si>
  <si>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</si>
  <si>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</si>
  <si>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uMuziwabantu(KZN214)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</si>
  <si>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</si>
  <si>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</si>
  <si>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</si>
  <si>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</si>
  <si>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</si>
  <si>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</si>
  <si>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</si>
  <si>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</si>
  <si>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</si>
  <si>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</si>
  <si>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</si>
  <si>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</si>
  <si>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</si>
  <si>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</si>
  <si>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</si>
  <si>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</si>
  <si>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</si>
  <si>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</si>
  <si>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</si>
  <si>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</si>
  <si>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</si>
  <si>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</si>
  <si>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</si>
  <si>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</si>
  <si>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</si>
  <si>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</si>
  <si>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</si>
  <si>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uMuziwabantu(KZN214)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</si>
  <si>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</si>
  <si>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</si>
  <si>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</si>
  <si>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</si>
  <si>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</si>
  <si>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</si>
  <si>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</si>
  <si>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</si>
  <si>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</si>
  <si>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</si>
  <si>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</si>
  <si>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</si>
  <si>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</si>
  <si>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</si>
  <si>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</si>
  <si>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</si>
  <si>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</si>
  <si>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</si>
  <si>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</si>
  <si>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</si>
  <si>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</si>
  <si>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</si>
  <si>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</si>
  <si>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</si>
  <si>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uMuziwabantu(KZN214)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</si>
  <si>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</si>
  <si>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</si>
  <si>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</si>
  <si>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</si>
  <si>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</si>
  <si>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</si>
  <si>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</si>
  <si>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</si>
  <si>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</si>
  <si>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</si>
  <si>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</si>
  <si>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</si>
  <si>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</si>
  <si>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</si>
  <si>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</si>
  <si>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</si>
  <si>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</si>
  <si>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</si>
  <si>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</si>
  <si>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</si>
  <si>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</si>
  <si>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</si>
  <si>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</si>
  <si>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</si>
  <si>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</si>
  <si>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</si>
  <si>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</si>
  <si>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</si>
  <si>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</si>
  <si>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</si>
  <si>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</si>
  <si>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</si>
  <si>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</si>
  <si>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</si>
  <si>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</si>
  <si>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uMuziwabantu(KZN214)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</si>
  <si>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</si>
  <si>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</si>
  <si>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Kwazulu-Natal: uMuziwabantu(KZN214)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</si>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</sst>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14413387</v>
      </c>
      <c r="C5" s="19">
        <v>0</v>
      </c>
      <c r="D5" s="59">
        <v>11617645</v>
      </c>
      <c r="E5" s="60">
        <v>14646650</v>
      </c>
      <c r="F5" s="60">
        <v>6278915</v>
      </c>
      <c r="G5" s="60">
        <v>848883</v>
      </c>
      <c r="H5" s="60">
        <v>890693</v>
      </c>
      <c r="I5" s="60">
        <v>8018491</v>
      </c>
      <c r="J5" s="60">
        <v>839217</v>
      </c>
      <c r="K5" s="60">
        <v>815776</v>
      </c>
      <c r="L5" s="60">
        <v>795224</v>
      </c>
      <c r="M5" s="60">
        <v>2450217</v>
      </c>
      <c r="N5" s="60">
        <v>863608</v>
      </c>
      <c r="O5" s="60">
        <v>885197</v>
      </c>
      <c r="P5" s="60">
        <v>852896</v>
      </c>
      <c r="Q5" s="60">
        <v>2601701</v>
      </c>
      <c r="R5" s="60">
        <v>854225</v>
      </c>
      <c r="S5" s="60">
        <v>747932</v>
      </c>
      <c r="T5" s="60">
        <v>915776</v>
      </c>
      <c r="U5" s="60">
        <v>2517933</v>
      </c>
      <c r="V5" s="60">
        <v>15588342</v>
      </c>
      <c r="W5" s="60">
        <v>11617645</v>
      </c>
      <c r="X5" s="60">
        <v>3970697</v>
      </c>
      <c r="Y5" s="61">
        <v>34.18</v>
      </c>
      <c r="Z5" s="62">
        <v>14646650</v>
      </c>
    </row>
    <row r="6" spans="1:26" ht="13.5">
      <c r="A6" s="58" t="s">
        <v>32</v>
      </c>
      <c r="B6" s="19">
        <v>28272904</v>
      </c>
      <c r="C6" s="19">
        <v>0</v>
      </c>
      <c r="D6" s="59">
        <v>33113073</v>
      </c>
      <c r="E6" s="60">
        <v>33113072</v>
      </c>
      <c r="F6" s="60">
        <v>1822476</v>
      </c>
      <c r="G6" s="60">
        <v>2686181</v>
      </c>
      <c r="H6" s="60">
        <v>2470164</v>
      </c>
      <c r="I6" s="60">
        <v>6978821</v>
      </c>
      <c r="J6" s="60">
        <v>4112063</v>
      </c>
      <c r="K6" s="60">
        <v>739338</v>
      </c>
      <c r="L6" s="60">
        <v>2179999</v>
      </c>
      <c r="M6" s="60">
        <v>7031400</v>
      </c>
      <c r="N6" s="60">
        <v>2431458</v>
      </c>
      <c r="O6" s="60">
        <v>2367023</v>
      </c>
      <c r="P6" s="60">
        <v>2460877</v>
      </c>
      <c r="Q6" s="60">
        <v>7259358</v>
      </c>
      <c r="R6" s="60">
        <v>2270040</v>
      </c>
      <c r="S6" s="60">
        <v>3268912</v>
      </c>
      <c r="T6" s="60">
        <v>2533878</v>
      </c>
      <c r="U6" s="60">
        <v>8072830</v>
      </c>
      <c r="V6" s="60">
        <v>29342409</v>
      </c>
      <c r="W6" s="60">
        <v>33113070</v>
      </c>
      <c r="X6" s="60">
        <v>-3770661</v>
      </c>
      <c r="Y6" s="61">
        <v>-11.39</v>
      </c>
      <c r="Z6" s="62">
        <v>33113072</v>
      </c>
    </row>
    <row r="7" spans="1:26" ht="13.5">
      <c r="A7" s="58" t="s">
        <v>33</v>
      </c>
      <c r="B7" s="19">
        <v>4713291</v>
      </c>
      <c r="C7" s="19">
        <v>0</v>
      </c>
      <c r="D7" s="59">
        <v>4000000</v>
      </c>
      <c r="E7" s="60">
        <v>4000000</v>
      </c>
      <c r="F7" s="60">
        <v>332400</v>
      </c>
      <c r="G7" s="60">
        <v>152038</v>
      </c>
      <c r="H7" s="60">
        <v>228735</v>
      </c>
      <c r="I7" s="60">
        <v>713173</v>
      </c>
      <c r="J7" s="60">
        <v>236687</v>
      </c>
      <c r="K7" s="60">
        <v>646829</v>
      </c>
      <c r="L7" s="60">
        <v>1376858</v>
      </c>
      <c r="M7" s="60">
        <v>2260374</v>
      </c>
      <c r="N7" s="60">
        <v>608310</v>
      </c>
      <c r="O7" s="60">
        <v>445499</v>
      </c>
      <c r="P7" s="60">
        <v>748666</v>
      </c>
      <c r="Q7" s="60">
        <v>1802475</v>
      </c>
      <c r="R7" s="60">
        <v>0</v>
      </c>
      <c r="S7" s="60">
        <v>2124753</v>
      </c>
      <c r="T7" s="60">
        <v>637234</v>
      </c>
      <c r="U7" s="60">
        <v>2761987</v>
      </c>
      <c r="V7" s="60">
        <v>7538009</v>
      </c>
      <c r="W7" s="60">
        <v>3999996</v>
      </c>
      <c r="X7" s="60">
        <v>3538013</v>
      </c>
      <c r="Y7" s="61">
        <v>88.45</v>
      </c>
      <c r="Z7" s="62">
        <v>4000000</v>
      </c>
    </row>
    <row r="8" spans="1:26" ht="13.5">
      <c r="A8" s="58" t="s">
        <v>34</v>
      </c>
      <c r="B8" s="19">
        <v>68157455</v>
      </c>
      <c r="C8" s="19">
        <v>0</v>
      </c>
      <c r="D8" s="59">
        <v>74306840</v>
      </c>
      <c r="E8" s="60">
        <v>73584024</v>
      </c>
      <c r="F8" s="60">
        <v>13733</v>
      </c>
      <c r="G8" s="60">
        <v>32978640</v>
      </c>
      <c r="H8" s="60">
        <v>290553</v>
      </c>
      <c r="I8" s="60">
        <v>33282926</v>
      </c>
      <c r="J8" s="60">
        <v>408587</v>
      </c>
      <c r="K8" s="60">
        <v>19452095</v>
      </c>
      <c r="L8" s="60">
        <v>383423</v>
      </c>
      <c r="M8" s="60">
        <v>20244105</v>
      </c>
      <c r="N8" s="60">
        <v>474556</v>
      </c>
      <c r="O8" s="60">
        <v>450029</v>
      </c>
      <c r="P8" s="60">
        <v>19333319</v>
      </c>
      <c r="Q8" s="60">
        <v>20257904</v>
      </c>
      <c r="R8" s="60">
        <v>3640849</v>
      </c>
      <c r="S8" s="60">
        <v>274035</v>
      </c>
      <c r="T8" s="60">
        <v>938489</v>
      </c>
      <c r="U8" s="60">
        <v>4853373</v>
      </c>
      <c r="V8" s="60">
        <v>78638308</v>
      </c>
      <c r="W8" s="60">
        <v>74306867</v>
      </c>
      <c r="X8" s="60">
        <v>4331441</v>
      </c>
      <c r="Y8" s="61">
        <v>5.83</v>
      </c>
      <c r="Z8" s="62">
        <v>73584024</v>
      </c>
    </row>
    <row r="9" spans="1:26" ht="13.5">
      <c r="A9" s="58" t="s">
        <v>35</v>
      </c>
      <c r="B9" s="19">
        <v>13238973</v>
      </c>
      <c r="C9" s="19">
        <v>0</v>
      </c>
      <c r="D9" s="59">
        <v>4734274</v>
      </c>
      <c r="E9" s="60">
        <v>5992131</v>
      </c>
      <c r="F9" s="60">
        <v>277380</v>
      </c>
      <c r="G9" s="60">
        <v>205919</v>
      </c>
      <c r="H9" s="60">
        <v>249851</v>
      </c>
      <c r="I9" s="60">
        <v>733150</v>
      </c>
      <c r="J9" s="60">
        <v>311959</v>
      </c>
      <c r="K9" s="60">
        <v>3294060</v>
      </c>
      <c r="L9" s="60">
        <v>288811</v>
      </c>
      <c r="M9" s="60">
        <v>3894830</v>
      </c>
      <c r="N9" s="60">
        <v>206510</v>
      </c>
      <c r="O9" s="60">
        <v>-2224415</v>
      </c>
      <c r="P9" s="60">
        <v>628270</v>
      </c>
      <c r="Q9" s="60">
        <v>-1389635</v>
      </c>
      <c r="R9" s="60">
        <v>3611702</v>
      </c>
      <c r="S9" s="60">
        <v>210049</v>
      </c>
      <c r="T9" s="60">
        <v>710233</v>
      </c>
      <c r="U9" s="60">
        <v>4531984</v>
      </c>
      <c r="V9" s="60">
        <v>7770329</v>
      </c>
      <c r="W9" s="60">
        <v>4734268</v>
      </c>
      <c r="X9" s="60">
        <v>3036061</v>
      </c>
      <c r="Y9" s="61">
        <v>64.13</v>
      </c>
      <c r="Z9" s="62">
        <v>5992131</v>
      </c>
    </row>
    <row r="10" spans="1:26" ht="25.5">
      <c r="A10" s="63" t="s">
        <v>278</v>
      </c>
      <c r="B10" s="64">
        <f>SUM(B5:B9)</f>
        <v>128796010</v>
      </c>
      <c r="C10" s="64">
        <f>SUM(C5:C9)</f>
        <v>0</v>
      </c>
      <c r="D10" s="65">
        <f aca="true" t="shared" si="0" ref="D10:Z10">SUM(D5:D9)</f>
        <v>127771832</v>
      </c>
      <c r="E10" s="66">
        <f t="shared" si="0"/>
        <v>131335877</v>
      </c>
      <c r="F10" s="66">
        <f t="shared" si="0"/>
        <v>8724904</v>
      </c>
      <c r="G10" s="66">
        <f t="shared" si="0"/>
        <v>36871661</v>
      </c>
      <c r="H10" s="66">
        <f t="shared" si="0"/>
        <v>4129996</v>
      </c>
      <c r="I10" s="66">
        <f t="shared" si="0"/>
        <v>49726561</v>
      </c>
      <c r="J10" s="66">
        <f t="shared" si="0"/>
        <v>5908513</v>
      </c>
      <c r="K10" s="66">
        <f t="shared" si="0"/>
        <v>24948098</v>
      </c>
      <c r="L10" s="66">
        <f t="shared" si="0"/>
        <v>5024315</v>
      </c>
      <c r="M10" s="66">
        <f t="shared" si="0"/>
        <v>35880926</v>
      </c>
      <c r="N10" s="66">
        <f t="shared" si="0"/>
        <v>4584442</v>
      </c>
      <c r="O10" s="66">
        <f t="shared" si="0"/>
        <v>1923333</v>
      </c>
      <c r="P10" s="66">
        <f t="shared" si="0"/>
        <v>24024028</v>
      </c>
      <c r="Q10" s="66">
        <f t="shared" si="0"/>
        <v>30531803</v>
      </c>
      <c r="R10" s="66">
        <f t="shared" si="0"/>
        <v>10376816</v>
      </c>
      <c r="S10" s="66">
        <f t="shared" si="0"/>
        <v>6625681</v>
      </c>
      <c r="T10" s="66">
        <f t="shared" si="0"/>
        <v>5735610</v>
      </c>
      <c r="U10" s="66">
        <f t="shared" si="0"/>
        <v>22738107</v>
      </c>
      <c r="V10" s="66">
        <f t="shared" si="0"/>
        <v>138877397</v>
      </c>
      <c r="W10" s="66">
        <f t="shared" si="0"/>
        <v>127771846</v>
      </c>
      <c r="X10" s="66">
        <f t="shared" si="0"/>
        <v>11105551</v>
      </c>
      <c r="Y10" s="67">
        <f>+IF(W10&lt;&gt;0,(X10/W10)*100,0)</f>
        <v>8.691704274195116</v>
      </c>
      <c r="Z10" s="68">
        <f t="shared" si="0"/>
        <v>131335877</v>
      </c>
    </row>
    <row r="11" spans="1:26" ht="13.5">
      <c r="A11" s="58" t="s">
        <v>37</v>
      </c>
      <c r="B11" s="19">
        <v>33229198</v>
      </c>
      <c r="C11" s="19">
        <v>0</v>
      </c>
      <c r="D11" s="59">
        <v>45714977</v>
      </c>
      <c r="E11" s="60">
        <v>44699878</v>
      </c>
      <c r="F11" s="60">
        <v>4106979</v>
      </c>
      <c r="G11" s="60">
        <v>3700417</v>
      </c>
      <c r="H11" s="60">
        <v>-388376</v>
      </c>
      <c r="I11" s="60">
        <v>7419020</v>
      </c>
      <c r="J11" s="60">
        <v>4467546</v>
      </c>
      <c r="K11" s="60">
        <v>4514668</v>
      </c>
      <c r="L11" s="60">
        <v>2856925</v>
      </c>
      <c r="M11" s="60">
        <v>11839139</v>
      </c>
      <c r="N11" s="60">
        <v>1621900</v>
      </c>
      <c r="O11" s="60">
        <v>2935832</v>
      </c>
      <c r="P11" s="60">
        <v>2262482</v>
      </c>
      <c r="Q11" s="60">
        <v>6820214</v>
      </c>
      <c r="R11" s="60">
        <v>3028244</v>
      </c>
      <c r="S11" s="60">
        <v>3073444</v>
      </c>
      <c r="T11" s="60">
        <v>4655058</v>
      </c>
      <c r="U11" s="60">
        <v>10756746</v>
      </c>
      <c r="V11" s="60">
        <v>36835119</v>
      </c>
      <c r="W11" s="60">
        <v>45715023</v>
      </c>
      <c r="X11" s="60">
        <v>-8879904</v>
      </c>
      <c r="Y11" s="61">
        <v>-19.42</v>
      </c>
      <c r="Z11" s="62">
        <v>44699878</v>
      </c>
    </row>
    <row r="12" spans="1:26" ht="13.5">
      <c r="A12" s="58" t="s">
        <v>38</v>
      </c>
      <c r="B12" s="19">
        <v>6134972</v>
      </c>
      <c r="C12" s="19">
        <v>0</v>
      </c>
      <c r="D12" s="59">
        <v>6612317</v>
      </c>
      <c r="E12" s="60">
        <v>6612317</v>
      </c>
      <c r="F12" s="60">
        <v>0</v>
      </c>
      <c r="G12" s="60">
        <v>520110</v>
      </c>
      <c r="H12" s="60">
        <v>515553</v>
      </c>
      <c r="I12" s="60">
        <v>1035663</v>
      </c>
      <c r="J12" s="60">
        <v>497369</v>
      </c>
      <c r="K12" s="60">
        <v>476678</v>
      </c>
      <c r="L12" s="60">
        <v>475708</v>
      </c>
      <c r="M12" s="60">
        <v>1449755</v>
      </c>
      <c r="N12" s="60">
        <v>475550</v>
      </c>
      <c r="O12" s="60">
        <v>687973</v>
      </c>
      <c r="P12" s="60">
        <v>1016915</v>
      </c>
      <c r="Q12" s="60">
        <v>2180438</v>
      </c>
      <c r="R12" s="60">
        <v>501915</v>
      </c>
      <c r="S12" s="60">
        <v>499191</v>
      </c>
      <c r="T12" s="60">
        <v>506694</v>
      </c>
      <c r="U12" s="60">
        <v>1507800</v>
      </c>
      <c r="V12" s="60">
        <v>6173656</v>
      </c>
      <c r="W12" s="60">
        <v>6612317</v>
      </c>
      <c r="X12" s="60">
        <v>-438661</v>
      </c>
      <c r="Y12" s="61">
        <v>-6.63</v>
      </c>
      <c r="Z12" s="62">
        <v>6612317</v>
      </c>
    </row>
    <row r="13" spans="1:26" ht="13.5">
      <c r="A13" s="58" t="s">
        <v>279</v>
      </c>
      <c r="B13" s="19">
        <v>8064461</v>
      </c>
      <c r="C13" s="19">
        <v>0</v>
      </c>
      <c r="D13" s="59">
        <v>6259062</v>
      </c>
      <c r="E13" s="60">
        <v>8923516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6259058</v>
      </c>
      <c r="X13" s="60">
        <v>-6259058</v>
      </c>
      <c r="Y13" s="61">
        <v>-100</v>
      </c>
      <c r="Z13" s="62">
        <v>8923516</v>
      </c>
    </row>
    <row r="14" spans="1:26" ht="13.5">
      <c r="A14" s="58" t="s">
        <v>40</v>
      </c>
      <c r="B14" s="19">
        <v>0</v>
      </c>
      <c r="C14" s="19">
        <v>0</v>
      </c>
      <c r="D14" s="59">
        <v>305455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305458</v>
      </c>
      <c r="X14" s="60">
        <v>-305458</v>
      </c>
      <c r="Y14" s="61">
        <v>-100</v>
      </c>
      <c r="Z14" s="62">
        <v>0</v>
      </c>
    </row>
    <row r="15" spans="1:26" ht="13.5">
      <c r="A15" s="58" t="s">
        <v>41</v>
      </c>
      <c r="B15" s="19">
        <v>20533098</v>
      </c>
      <c r="C15" s="19">
        <v>0</v>
      </c>
      <c r="D15" s="59">
        <v>29212542</v>
      </c>
      <c r="E15" s="60">
        <v>29112114</v>
      </c>
      <c r="F15" s="60">
        <v>2600193</v>
      </c>
      <c r="G15" s="60">
        <v>3034135</v>
      </c>
      <c r="H15" s="60">
        <v>2794196</v>
      </c>
      <c r="I15" s="60">
        <v>8428524</v>
      </c>
      <c r="J15" s="60">
        <v>1672648</v>
      </c>
      <c r="K15" s="60">
        <v>1582310</v>
      </c>
      <c r="L15" s="60">
        <v>2034719</v>
      </c>
      <c r="M15" s="60">
        <v>5289677</v>
      </c>
      <c r="N15" s="60">
        <v>1685627</v>
      </c>
      <c r="O15" s="60">
        <v>1881463</v>
      </c>
      <c r="P15" s="60">
        <v>1609403</v>
      </c>
      <c r="Q15" s="60">
        <v>5176493</v>
      </c>
      <c r="R15" s="60">
        <v>1973381</v>
      </c>
      <c r="S15" s="60">
        <v>1725915</v>
      </c>
      <c r="T15" s="60">
        <v>1555831</v>
      </c>
      <c r="U15" s="60">
        <v>5255127</v>
      </c>
      <c r="V15" s="60">
        <v>24149821</v>
      </c>
      <c r="W15" s="60">
        <v>29212545</v>
      </c>
      <c r="X15" s="60">
        <v>-5062724</v>
      </c>
      <c r="Y15" s="61">
        <v>-17.33</v>
      </c>
      <c r="Z15" s="62">
        <v>29112114</v>
      </c>
    </row>
    <row r="16" spans="1:26" ht="13.5">
      <c r="A16" s="69" t="s">
        <v>42</v>
      </c>
      <c r="B16" s="19">
        <v>211970</v>
      </c>
      <c r="C16" s="19">
        <v>0</v>
      </c>
      <c r="D16" s="59">
        <v>3529226</v>
      </c>
      <c r="E16" s="60">
        <v>3529226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1029453</v>
      </c>
      <c r="M16" s="60">
        <v>1029453</v>
      </c>
      <c r="N16" s="60">
        <v>94158</v>
      </c>
      <c r="O16" s="60">
        <v>86619</v>
      </c>
      <c r="P16" s="60">
        <v>0</v>
      </c>
      <c r="Q16" s="60">
        <v>180777</v>
      </c>
      <c r="R16" s="60">
        <v>0</v>
      </c>
      <c r="S16" s="60">
        <v>0</v>
      </c>
      <c r="T16" s="60">
        <v>52183</v>
      </c>
      <c r="U16" s="60">
        <v>52183</v>
      </c>
      <c r="V16" s="60">
        <v>1262413</v>
      </c>
      <c r="W16" s="60">
        <v>3529222</v>
      </c>
      <c r="X16" s="60">
        <v>-2266809</v>
      </c>
      <c r="Y16" s="61">
        <v>-64.23</v>
      </c>
      <c r="Z16" s="62">
        <v>3529226</v>
      </c>
    </row>
    <row r="17" spans="1:26" ht="13.5">
      <c r="A17" s="58" t="s">
        <v>43</v>
      </c>
      <c r="B17" s="19">
        <v>42937640</v>
      </c>
      <c r="C17" s="19">
        <v>0</v>
      </c>
      <c r="D17" s="59">
        <v>36137939</v>
      </c>
      <c r="E17" s="60">
        <v>39026753</v>
      </c>
      <c r="F17" s="60">
        <v>3371010</v>
      </c>
      <c r="G17" s="60">
        <v>2714339</v>
      </c>
      <c r="H17" s="60">
        <v>4278893</v>
      </c>
      <c r="I17" s="60">
        <v>10364242</v>
      </c>
      <c r="J17" s="60">
        <v>2176771</v>
      </c>
      <c r="K17" s="60">
        <v>4961857</v>
      </c>
      <c r="L17" s="60">
        <v>4244666</v>
      </c>
      <c r="M17" s="60">
        <v>11383294</v>
      </c>
      <c r="N17" s="60">
        <v>2810429</v>
      </c>
      <c r="O17" s="60">
        <v>3896045</v>
      </c>
      <c r="P17" s="60">
        <v>4071121</v>
      </c>
      <c r="Q17" s="60">
        <v>10777595</v>
      </c>
      <c r="R17" s="60">
        <v>4403578</v>
      </c>
      <c r="S17" s="60">
        <v>1617981</v>
      </c>
      <c r="T17" s="60">
        <v>4002852</v>
      </c>
      <c r="U17" s="60">
        <v>10024411</v>
      </c>
      <c r="V17" s="60">
        <v>42549542</v>
      </c>
      <c r="W17" s="60">
        <v>36137935</v>
      </c>
      <c r="X17" s="60">
        <v>6411607</v>
      </c>
      <c r="Y17" s="61">
        <v>17.74</v>
      </c>
      <c r="Z17" s="62">
        <v>39026753</v>
      </c>
    </row>
    <row r="18" spans="1:26" ht="13.5">
      <c r="A18" s="70" t="s">
        <v>44</v>
      </c>
      <c r="B18" s="71">
        <f>SUM(B11:B17)</f>
        <v>111111339</v>
      </c>
      <c r="C18" s="71">
        <f>SUM(C11:C17)</f>
        <v>0</v>
      </c>
      <c r="D18" s="72">
        <f aca="true" t="shared" si="1" ref="D18:Z18">SUM(D11:D17)</f>
        <v>127771518</v>
      </c>
      <c r="E18" s="73">
        <f t="shared" si="1"/>
        <v>131903804</v>
      </c>
      <c r="F18" s="73">
        <f t="shared" si="1"/>
        <v>10078182</v>
      </c>
      <c r="G18" s="73">
        <f t="shared" si="1"/>
        <v>9969001</v>
      </c>
      <c r="H18" s="73">
        <f t="shared" si="1"/>
        <v>7200266</v>
      </c>
      <c r="I18" s="73">
        <f t="shared" si="1"/>
        <v>27247449</v>
      </c>
      <c r="J18" s="73">
        <f t="shared" si="1"/>
        <v>8814334</v>
      </c>
      <c r="K18" s="73">
        <f t="shared" si="1"/>
        <v>11535513</v>
      </c>
      <c r="L18" s="73">
        <f t="shared" si="1"/>
        <v>10641471</v>
      </c>
      <c r="M18" s="73">
        <f t="shared" si="1"/>
        <v>30991318</v>
      </c>
      <c r="N18" s="73">
        <f t="shared" si="1"/>
        <v>6687664</v>
      </c>
      <c r="O18" s="73">
        <f t="shared" si="1"/>
        <v>9487932</v>
      </c>
      <c r="P18" s="73">
        <f t="shared" si="1"/>
        <v>8959921</v>
      </c>
      <c r="Q18" s="73">
        <f t="shared" si="1"/>
        <v>25135517</v>
      </c>
      <c r="R18" s="73">
        <f t="shared" si="1"/>
        <v>9907118</v>
      </c>
      <c r="S18" s="73">
        <f t="shared" si="1"/>
        <v>6916531</v>
      </c>
      <c r="T18" s="73">
        <f t="shared" si="1"/>
        <v>10772618</v>
      </c>
      <c r="U18" s="73">
        <f t="shared" si="1"/>
        <v>27596267</v>
      </c>
      <c r="V18" s="73">
        <f t="shared" si="1"/>
        <v>110970551</v>
      </c>
      <c r="W18" s="73">
        <f t="shared" si="1"/>
        <v>127771558</v>
      </c>
      <c r="X18" s="73">
        <f t="shared" si="1"/>
        <v>-16801007</v>
      </c>
      <c r="Y18" s="67">
        <f>+IF(W18&lt;&gt;0,(X18/W18)*100,0)</f>
        <v>-13.149254233872613</v>
      </c>
      <c r="Z18" s="74">
        <f t="shared" si="1"/>
        <v>131903804</v>
      </c>
    </row>
    <row r="19" spans="1:26" ht="13.5">
      <c r="A19" s="70" t="s">
        <v>45</v>
      </c>
      <c r="B19" s="75">
        <f>+B10-B18</f>
        <v>17684671</v>
      </c>
      <c r="C19" s="75">
        <f>+C10-C18</f>
        <v>0</v>
      </c>
      <c r="D19" s="76">
        <f aca="true" t="shared" si="2" ref="D19:Z19">+D10-D18</f>
        <v>314</v>
      </c>
      <c r="E19" s="77">
        <f t="shared" si="2"/>
        <v>-567927</v>
      </c>
      <c r="F19" s="77">
        <f t="shared" si="2"/>
        <v>-1353278</v>
      </c>
      <c r="G19" s="77">
        <f t="shared" si="2"/>
        <v>26902660</v>
      </c>
      <c r="H19" s="77">
        <f t="shared" si="2"/>
        <v>-3070270</v>
      </c>
      <c r="I19" s="77">
        <f t="shared" si="2"/>
        <v>22479112</v>
      </c>
      <c r="J19" s="77">
        <f t="shared" si="2"/>
        <v>-2905821</v>
      </c>
      <c r="K19" s="77">
        <f t="shared" si="2"/>
        <v>13412585</v>
      </c>
      <c r="L19" s="77">
        <f t="shared" si="2"/>
        <v>-5617156</v>
      </c>
      <c r="M19" s="77">
        <f t="shared" si="2"/>
        <v>4889608</v>
      </c>
      <c r="N19" s="77">
        <f t="shared" si="2"/>
        <v>-2103222</v>
      </c>
      <c r="O19" s="77">
        <f t="shared" si="2"/>
        <v>-7564599</v>
      </c>
      <c r="P19" s="77">
        <f t="shared" si="2"/>
        <v>15064107</v>
      </c>
      <c r="Q19" s="77">
        <f t="shared" si="2"/>
        <v>5396286</v>
      </c>
      <c r="R19" s="77">
        <f t="shared" si="2"/>
        <v>469698</v>
      </c>
      <c r="S19" s="77">
        <f t="shared" si="2"/>
        <v>-290850</v>
      </c>
      <c r="T19" s="77">
        <f t="shared" si="2"/>
        <v>-5037008</v>
      </c>
      <c r="U19" s="77">
        <f t="shared" si="2"/>
        <v>-4858160</v>
      </c>
      <c r="V19" s="77">
        <f t="shared" si="2"/>
        <v>27906846</v>
      </c>
      <c r="W19" s="77">
        <f>IF(E10=E18,0,W10-W18)</f>
        <v>288</v>
      </c>
      <c r="X19" s="77">
        <f t="shared" si="2"/>
        <v>27906558</v>
      </c>
      <c r="Y19" s="78">
        <f>+IF(W19&lt;&gt;0,(X19/W19)*100,0)</f>
        <v>9689777.083333332</v>
      </c>
      <c r="Z19" s="79">
        <f t="shared" si="2"/>
        <v>-567927</v>
      </c>
    </row>
    <row r="20" spans="1:26" ht="13.5">
      <c r="A20" s="58" t="s">
        <v>46</v>
      </c>
      <c r="B20" s="19">
        <v>24187146</v>
      </c>
      <c r="C20" s="19">
        <v>0</v>
      </c>
      <c r="D20" s="59">
        <v>29561346</v>
      </c>
      <c r="E20" s="60">
        <v>256989</v>
      </c>
      <c r="F20" s="60">
        <v>0</v>
      </c>
      <c r="G20" s="60">
        <v>2244156</v>
      </c>
      <c r="H20" s="60">
        <v>0</v>
      </c>
      <c r="I20" s="60">
        <v>2244156</v>
      </c>
      <c r="J20" s="60">
        <v>1502895</v>
      </c>
      <c r="K20" s="60">
        <v>0</v>
      </c>
      <c r="L20" s="60">
        <v>1716305</v>
      </c>
      <c r="M20" s="60">
        <v>3219200</v>
      </c>
      <c r="N20" s="60">
        <v>1046029</v>
      </c>
      <c r="O20" s="60">
        <v>5112458</v>
      </c>
      <c r="P20" s="60">
        <v>2343528</v>
      </c>
      <c r="Q20" s="60">
        <v>8502015</v>
      </c>
      <c r="R20" s="60">
        <v>2389547</v>
      </c>
      <c r="S20" s="60">
        <v>0</v>
      </c>
      <c r="T20" s="60">
        <v>0</v>
      </c>
      <c r="U20" s="60">
        <v>2389547</v>
      </c>
      <c r="V20" s="60">
        <v>16354918</v>
      </c>
      <c r="W20" s="60">
        <v>29561350</v>
      </c>
      <c r="X20" s="60">
        <v>-13206432</v>
      </c>
      <c r="Y20" s="61">
        <v>-44.67</v>
      </c>
      <c r="Z20" s="62">
        <v>256989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41871817</v>
      </c>
      <c r="C22" s="86">
        <f>SUM(C19:C21)</f>
        <v>0</v>
      </c>
      <c r="D22" s="87">
        <f aca="true" t="shared" si="3" ref="D22:Z22">SUM(D19:D21)</f>
        <v>29561660</v>
      </c>
      <c r="E22" s="88">
        <f t="shared" si="3"/>
        <v>-310938</v>
      </c>
      <c r="F22" s="88">
        <f t="shared" si="3"/>
        <v>-1353278</v>
      </c>
      <c r="G22" s="88">
        <f t="shared" si="3"/>
        <v>29146816</v>
      </c>
      <c r="H22" s="88">
        <f t="shared" si="3"/>
        <v>-3070270</v>
      </c>
      <c r="I22" s="88">
        <f t="shared" si="3"/>
        <v>24723268</v>
      </c>
      <c r="J22" s="88">
        <f t="shared" si="3"/>
        <v>-1402926</v>
      </c>
      <c r="K22" s="88">
        <f t="shared" si="3"/>
        <v>13412585</v>
      </c>
      <c r="L22" s="88">
        <f t="shared" si="3"/>
        <v>-3900851</v>
      </c>
      <c r="M22" s="88">
        <f t="shared" si="3"/>
        <v>8108808</v>
      </c>
      <c r="N22" s="88">
        <f t="shared" si="3"/>
        <v>-1057193</v>
      </c>
      <c r="O22" s="88">
        <f t="shared" si="3"/>
        <v>-2452141</v>
      </c>
      <c r="P22" s="88">
        <f t="shared" si="3"/>
        <v>17407635</v>
      </c>
      <c r="Q22" s="88">
        <f t="shared" si="3"/>
        <v>13898301</v>
      </c>
      <c r="R22" s="88">
        <f t="shared" si="3"/>
        <v>2859245</v>
      </c>
      <c r="S22" s="88">
        <f t="shared" si="3"/>
        <v>-290850</v>
      </c>
      <c r="T22" s="88">
        <f t="shared" si="3"/>
        <v>-5037008</v>
      </c>
      <c r="U22" s="88">
        <f t="shared" si="3"/>
        <v>-2468613</v>
      </c>
      <c r="V22" s="88">
        <f t="shared" si="3"/>
        <v>44261764</v>
      </c>
      <c r="W22" s="88">
        <f t="shared" si="3"/>
        <v>29561638</v>
      </c>
      <c r="X22" s="88">
        <f t="shared" si="3"/>
        <v>14700126</v>
      </c>
      <c r="Y22" s="89">
        <f>+IF(W22&lt;&gt;0,(X22/W22)*100,0)</f>
        <v>49.72703474685672</v>
      </c>
      <c r="Z22" s="90">
        <f t="shared" si="3"/>
        <v>-310938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41871817</v>
      </c>
      <c r="C24" s="75">
        <f>SUM(C22:C23)</f>
        <v>0</v>
      </c>
      <c r="D24" s="76">
        <f aca="true" t="shared" si="4" ref="D24:Z24">SUM(D22:D23)</f>
        <v>29561660</v>
      </c>
      <c r="E24" s="77">
        <f t="shared" si="4"/>
        <v>-310938</v>
      </c>
      <c r="F24" s="77">
        <f t="shared" si="4"/>
        <v>-1353278</v>
      </c>
      <c r="G24" s="77">
        <f t="shared" si="4"/>
        <v>29146816</v>
      </c>
      <c r="H24" s="77">
        <f t="shared" si="4"/>
        <v>-3070270</v>
      </c>
      <c r="I24" s="77">
        <f t="shared" si="4"/>
        <v>24723268</v>
      </c>
      <c r="J24" s="77">
        <f t="shared" si="4"/>
        <v>-1402926</v>
      </c>
      <c r="K24" s="77">
        <f t="shared" si="4"/>
        <v>13412585</v>
      </c>
      <c r="L24" s="77">
        <f t="shared" si="4"/>
        <v>-3900851</v>
      </c>
      <c r="M24" s="77">
        <f t="shared" si="4"/>
        <v>8108808</v>
      </c>
      <c r="N24" s="77">
        <f t="shared" si="4"/>
        <v>-1057193</v>
      </c>
      <c r="O24" s="77">
        <f t="shared" si="4"/>
        <v>-2452141</v>
      </c>
      <c r="P24" s="77">
        <f t="shared" si="4"/>
        <v>17407635</v>
      </c>
      <c r="Q24" s="77">
        <f t="shared" si="4"/>
        <v>13898301</v>
      </c>
      <c r="R24" s="77">
        <f t="shared" si="4"/>
        <v>2859245</v>
      </c>
      <c r="S24" s="77">
        <f t="shared" si="4"/>
        <v>-290850</v>
      </c>
      <c r="T24" s="77">
        <f t="shared" si="4"/>
        <v>-5037008</v>
      </c>
      <c r="U24" s="77">
        <f t="shared" si="4"/>
        <v>-2468613</v>
      </c>
      <c r="V24" s="77">
        <f t="shared" si="4"/>
        <v>44261764</v>
      </c>
      <c r="W24" s="77">
        <f t="shared" si="4"/>
        <v>29561638</v>
      </c>
      <c r="X24" s="77">
        <f t="shared" si="4"/>
        <v>14700126</v>
      </c>
      <c r="Y24" s="78">
        <f>+IF(W24&lt;&gt;0,(X24/W24)*100,0)</f>
        <v>49.72703474685672</v>
      </c>
      <c r="Z24" s="79">
        <f t="shared" si="4"/>
        <v>-310938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37242213</v>
      </c>
      <c r="C27" s="22">
        <v>0</v>
      </c>
      <c r="D27" s="99">
        <v>29561346</v>
      </c>
      <c r="E27" s="100">
        <v>36535076</v>
      </c>
      <c r="F27" s="100">
        <v>1647874</v>
      </c>
      <c r="G27" s="100">
        <v>392158</v>
      </c>
      <c r="H27" s="100">
        <v>1002288</v>
      </c>
      <c r="I27" s="100">
        <v>3042320</v>
      </c>
      <c r="J27" s="100">
        <v>354742</v>
      </c>
      <c r="K27" s="100">
        <v>2760270</v>
      </c>
      <c r="L27" s="100">
        <v>0</v>
      </c>
      <c r="M27" s="100">
        <v>3115012</v>
      </c>
      <c r="N27" s="100">
        <v>0</v>
      </c>
      <c r="O27" s="100">
        <v>1765855</v>
      </c>
      <c r="P27" s="100">
        <v>6881552</v>
      </c>
      <c r="Q27" s="100">
        <v>8647407</v>
      </c>
      <c r="R27" s="100">
        <v>2236372</v>
      </c>
      <c r="S27" s="100">
        <v>4612016</v>
      </c>
      <c r="T27" s="100">
        <v>6584612</v>
      </c>
      <c r="U27" s="100">
        <v>13433000</v>
      </c>
      <c r="V27" s="100">
        <v>28237739</v>
      </c>
      <c r="W27" s="100">
        <v>36535076</v>
      </c>
      <c r="X27" s="100">
        <v>-8297337</v>
      </c>
      <c r="Y27" s="101">
        <v>-22.71</v>
      </c>
      <c r="Z27" s="102">
        <v>36535076</v>
      </c>
    </row>
    <row r="28" spans="1:26" ht="13.5">
      <c r="A28" s="103" t="s">
        <v>46</v>
      </c>
      <c r="B28" s="19">
        <v>23578862</v>
      </c>
      <c r="C28" s="19">
        <v>0</v>
      </c>
      <c r="D28" s="59">
        <v>29561346</v>
      </c>
      <c r="E28" s="60">
        <v>36535076</v>
      </c>
      <c r="F28" s="60">
        <v>1647874</v>
      </c>
      <c r="G28" s="60">
        <v>392158</v>
      </c>
      <c r="H28" s="60">
        <v>1002288</v>
      </c>
      <c r="I28" s="60">
        <v>3042320</v>
      </c>
      <c r="J28" s="60">
        <v>354741</v>
      </c>
      <c r="K28" s="60">
        <v>2760270</v>
      </c>
      <c r="L28" s="60">
        <v>0</v>
      </c>
      <c r="M28" s="60">
        <v>3115011</v>
      </c>
      <c r="N28" s="60">
        <v>0</v>
      </c>
      <c r="O28" s="60">
        <v>1765855</v>
      </c>
      <c r="P28" s="60">
        <v>6881552</v>
      </c>
      <c r="Q28" s="60">
        <v>8647407</v>
      </c>
      <c r="R28" s="60">
        <v>2236372</v>
      </c>
      <c r="S28" s="60">
        <v>3803363</v>
      </c>
      <c r="T28" s="60">
        <v>6584612</v>
      </c>
      <c r="U28" s="60">
        <v>12624347</v>
      </c>
      <c r="V28" s="60">
        <v>27429085</v>
      </c>
      <c r="W28" s="60">
        <v>36535076</v>
      </c>
      <c r="X28" s="60">
        <v>-9105991</v>
      </c>
      <c r="Y28" s="61">
        <v>-24.92</v>
      </c>
      <c r="Z28" s="62">
        <v>36535076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13663351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808653</v>
      </c>
      <c r="T31" s="60">
        <v>0</v>
      </c>
      <c r="U31" s="60">
        <v>808653</v>
      </c>
      <c r="V31" s="60">
        <v>808653</v>
      </c>
      <c r="W31" s="60"/>
      <c r="X31" s="60">
        <v>808653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37242213</v>
      </c>
      <c r="C32" s="22">
        <f>SUM(C28:C31)</f>
        <v>0</v>
      </c>
      <c r="D32" s="99">
        <f aca="true" t="shared" si="5" ref="D32:Z32">SUM(D28:D31)</f>
        <v>29561346</v>
      </c>
      <c r="E32" s="100">
        <f t="shared" si="5"/>
        <v>36535076</v>
      </c>
      <c r="F32" s="100">
        <f t="shared" si="5"/>
        <v>1647874</v>
      </c>
      <c r="G32" s="100">
        <f t="shared" si="5"/>
        <v>392158</v>
      </c>
      <c r="H32" s="100">
        <f t="shared" si="5"/>
        <v>1002288</v>
      </c>
      <c r="I32" s="100">
        <f t="shared" si="5"/>
        <v>3042320</v>
      </c>
      <c r="J32" s="100">
        <f t="shared" si="5"/>
        <v>354741</v>
      </c>
      <c r="K32" s="100">
        <f t="shared" si="5"/>
        <v>2760270</v>
      </c>
      <c r="L32" s="100">
        <f t="shared" si="5"/>
        <v>0</v>
      </c>
      <c r="M32" s="100">
        <f t="shared" si="5"/>
        <v>3115011</v>
      </c>
      <c r="N32" s="100">
        <f t="shared" si="5"/>
        <v>0</v>
      </c>
      <c r="O32" s="100">
        <f t="shared" si="5"/>
        <v>1765855</v>
      </c>
      <c r="P32" s="100">
        <f t="shared" si="5"/>
        <v>6881552</v>
      </c>
      <c r="Q32" s="100">
        <f t="shared" si="5"/>
        <v>8647407</v>
      </c>
      <c r="R32" s="100">
        <f t="shared" si="5"/>
        <v>2236372</v>
      </c>
      <c r="S32" s="100">
        <f t="shared" si="5"/>
        <v>4612016</v>
      </c>
      <c r="T32" s="100">
        <f t="shared" si="5"/>
        <v>6584612</v>
      </c>
      <c r="U32" s="100">
        <f t="shared" si="5"/>
        <v>13433000</v>
      </c>
      <c r="V32" s="100">
        <f t="shared" si="5"/>
        <v>28237738</v>
      </c>
      <c r="W32" s="100">
        <f t="shared" si="5"/>
        <v>36535076</v>
      </c>
      <c r="X32" s="100">
        <f t="shared" si="5"/>
        <v>-8297338</v>
      </c>
      <c r="Y32" s="101">
        <f>+IF(W32&lt;&gt;0,(X32/W32)*100,0)</f>
        <v>-22.710608293246743</v>
      </c>
      <c r="Z32" s="102">
        <f t="shared" si="5"/>
        <v>36535076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88866136</v>
      </c>
      <c r="C35" s="19">
        <v>0</v>
      </c>
      <c r="D35" s="59">
        <v>66841800</v>
      </c>
      <c r="E35" s="60">
        <v>84688260</v>
      </c>
      <c r="F35" s="60">
        <v>128294113</v>
      </c>
      <c r="G35" s="60">
        <v>124071268</v>
      </c>
      <c r="H35" s="60">
        <v>118374026</v>
      </c>
      <c r="I35" s="60">
        <v>118374026</v>
      </c>
      <c r="J35" s="60">
        <v>117625125</v>
      </c>
      <c r="K35" s="60">
        <v>135103808</v>
      </c>
      <c r="L35" s="60">
        <v>129288013</v>
      </c>
      <c r="M35" s="60">
        <v>129288013</v>
      </c>
      <c r="N35" s="60">
        <v>127605450</v>
      </c>
      <c r="O35" s="60">
        <v>121686492</v>
      </c>
      <c r="P35" s="60">
        <v>145344556</v>
      </c>
      <c r="Q35" s="60">
        <v>145344556</v>
      </c>
      <c r="R35" s="60">
        <v>138179147</v>
      </c>
      <c r="S35" s="60">
        <v>135665587</v>
      </c>
      <c r="T35" s="60">
        <v>123905430</v>
      </c>
      <c r="U35" s="60">
        <v>123905430</v>
      </c>
      <c r="V35" s="60">
        <v>123905430</v>
      </c>
      <c r="W35" s="60">
        <v>84688260</v>
      </c>
      <c r="X35" s="60">
        <v>39217170</v>
      </c>
      <c r="Y35" s="61">
        <v>46.31</v>
      </c>
      <c r="Z35" s="62">
        <v>84688260</v>
      </c>
    </row>
    <row r="36" spans="1:26" ht="13.5">
      <c r="A36" s="58" t="s">
        <v>57</v>
      </c>
      <c r="B36" s="19">
        <v>184752747</v>
      </c>
      <c r="C36" s="19">
        <v>0</v>
      </c>
      <c r="D36" s="59">
        <v>234199591</v>
      </c>
      <c r="E36" s="60">
        <v>243219591</v>
      </c>
      <c r="F36" s="60">
        <v>168241843</v>
      </c>
      <c r="G36" s="60">
        <v>184156408</v>
      </c>
      <c r="H36" s="60">
        <v>184156408</v>
      </c>
      <c r="I36" s="60">
        <v>184156408</v>
      </c>
      <c r="J36" s="60">
        <v>184156408</v>
      </c>
      <c r="K36" s="60">
        <v>184752747</v>
      </c>
      <c r="L36" s="60">
        <v>184752747</v>
      </c>
      <c r="M36" s="60">
        <v>184752747</v>
      </c>
      <c r="N36" s="60">
        <v>184752747</v>
      </c>
      <c r="O36" s="60">
        <v>184752747</v>
      </c>
      <c r="P36" s="60">
        <v>184752747</v>
      </c>
      <c r="Q36" s="60">
        <v>184752747</v>
      </c>
      <c r="R36" s="60">
        <v>184752747</v>
      </c>
      <c r="S36" s="60">
        <v>184752747</v>
      </c>
      <c r="T36" s="60">
        <v>184752747</v>
      </c>
      <c r="U36" s="60">
        <v>184752747</v>
      </c>
      <c r="V36" s="60">
        <v>184752747</v>
      </c>
      <c r="W36" s="60">
        <v>243219591</v>
      </c>
      <c r="X36" s="60">
        <v>-58466844</v>
      </c>
      <c r="Y36" s="61">
        <v>-24.04</v>
      </c>
      <c r="Z36" s="62">
        <v>243219591</v>
      </c>
    </row>
    <row r="37" spans="1:26" ht="13.5">
      <c r="A37" s="58" t="s">
        <v>58</v>
      </c>
      <c r="B37" s="19">
        <v>17066</v>
      </c>
      <c r="C37" s="19">
        <v>0</v>
      </c>
      <c r="D37" s="59">
        <v>21669040</v>
      </c>
      <c r="E37" s="60">
        <v>23358408</v>
      </c>
      <c r="F37" s="60">
        <v>38196311</v>
      </c>
      <c r="G37" s="60">
        <v>7428657</v>
      </c>
      <c r="H37" s="60">
        <v>4801684</v>
      </c>
      <c r="I37" s="60">
        <v>4801684</v>
      </c>
      <c r="J37" s="60">
        <v>4634127</v>
      </c>
      <c r="K37" s="60">
        <v>8700226</v>
      </c>
      <c r="L37" s="60">
        <v>5337925</v>
      </c>
      <c r="M37" s="60">
        <v>5337925</v>
      </c>
      <c r="N37" s="60">
        <v>4712554</v>
      </c>
      <c r="O37" s="60">
        <v>1245737</v>
      </c>
      <c r="P37" s="60">
        <v>7496165</v>
      </c>
      <c r="Q37" s="60">
        <v>7496165</v>
      </c>
      <c r="R37" s="60">
        <v>-2528489</v>
      </c>
      <c r="S37" s="60">
        <v>-3772581</v>
      </c>
      <c r="T37" s="60">
        <v>-8090880</v>
      </c>
      <c r="U37" s="60">
        <v>-8090880</v>
      </c>
      <c r="V37" s="60">
        <v>-8090880</v>
      </c>
      <c r="W37" s="60">
        <v>23358408</v>
      </c>
      <c r="X37" s="60">
        <v>-31449288</v>
      </c>
      <c r="Y37" s="61">
        <v>-134.64</v>
      </c>
      <c r="Z37" s="62">
        <v>23358408</v>
      </c>
    </row>
    <row r="38" spans="1:26" ht="13.5">
      <c r="A38" s="58" t="s">
        <v>59</v>
      </c>
      <c r="B38" s="19">
        <v>0</v>
      </c>
      <c r="C38" s="19">
        <v>0</v>
      </c>
      <c r="D38" s="59">
        <v>10066574</v>
      </c>
      <c r="E38" s="60">
        <v>4152696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4152696</v>
      </c>
      <c r="X38" s="60">
        <v>-4152696</v>
      </c>
      <c r="Y38" s="61">
        <v>-100</v>
      </c>
      <c r="Z38" s="62">
        <v>4152696</v>
      </c>
    </row>
    <row r="39" spans="1:26" ht="13.5">
      <c r="A39" s="58" t="s">
        <v>60</v>
      </c>
      <c r="B39" s="19">
        <v>273601817</v>
      </c>
      <c r="C39" s="19">
        <v>0</v>
      </c>
      <c r="D39" s="59">
        <v>269305777</v>
      </c>
      <c r="E39" s="60">
        <v>300396747</v>
      </c>
      <c r="F39" s="60">
        <v>258339645</v>
      </c>
      <c r="G39" s="60">
        <v>300799019</v>
      </c>
      <c r="H39" s="60">
        <v>297728750</v>
      </c>
      <c r="I39" s="60">
        <v>297728750</v>
      </c>
      <c r="J39" s="60">
        <v>297147406</v>
      </c>
      <c r="K39" s="60">
        <v>311156329</v>
      </c>
      <c r="L39" s="60">
        <v>308702835</v>
      </c>
      <c r="M39" s="60">
        <v>308702835</v>
      </c>
      <c r="N39" s="60">
        <v>307645643</v>
      </c>
      <c r="O39" s="60">
        <v>305193502</v>
      </c>
      <c r="P39" s="60">
        <v>322601138</v>
      </c>
      <c r="Q39" s="60">
        <v>322601138</v>
      </c>
      <c r="R39" s="60">
        <v>325460383</v>
      </c>
      <c r="S39" s="60">
        <v>324190915</v>
      </c>
      <c r="T39" s="60">
        <v>316749057</v>
      </c>
      <c r="U39" s="60">
        <v>316749057</v>
      </c>
      <c r="V39" s="60">
        <v>316749057</v>
      </c>
      <c r="W39" s="60">
        <v>300396747</v>
      </c>
      <c r="X39" s="60">
        <v>16352310</v>
      </c>
      <c r="Y39" s="61">
        <v>5.44</v>
      </c>
      <c r="Z39" s="62">
        <v>300396747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92890196</v>
      </c>
      <c r="C42" s="19">
        <v>0</v>
      </c>
      <c r="D42" s="59">
        <v>37832028</v>
      </c>
      <c r="E42" s="60">
        <v>33338866</v>
      </c>
      <c r="F42" s="60">
        <v>10880882</v>
      </c>
      <c r="G42" s="60">
        <v>-4288892</v>
      </c>
      <c r="H42" s="60">
        <v>-1556935</v>
      </c>
      <c r="I42" s="60">
        <v>5035055</v>
      </c>
      <c r="J42" s="60">
        <v>-2615149</v>
      </c>
      <c r="K42" s="60">
        <v>49352254</v>
      </c>
      <c r="L42" s="60">
        <v>-44637643</v>
      </c>
      <c r="M42" s="60">
        <v>2099462</v>
      </c>
      <c r="N42" s="60">
        <v>3016656</v>
      </c>
      <c r="O42" s="60">
        <v>-931570</v>
      </c>
      <c r="P42" s="60">
        <v>25333925</v>
      </c>
      <c r="Q42" s="60">
        <v>27419011</v>
      </c>
      <c r="R42" s="60">
        <v>-20747689</v>
      </c>
      <c r="S42" s="60">
        <v>0</v>
      </c>
      <c r="T42" s="60">
        <v>-20747689</v>
      </c>
      <c r="U42" s="60">
        <v>-41495378</v>
      </c>
      <c r="V42" s="60">
        <v>-6941850</v>
      </c>
      <c r="W42" s="60">
        <v>33338866</v>
      </c>
      <c r="X42" s="60">
        <v>-40280716</v>
      </c>
      <c r="Y42" s="61">
        <v>-120.82</v>
      </c>
      <c r="Z42" s="62">
        <v>33338866</v>
      </c>
    </row>
    <row r="43" spans="1:26" ht="13.5">
      <c r="A43" s="58" t="s">
        <v>63</v>
      </c>
      <c r="B43" s="19">
        <v>-75431502</v>
      </c>
      <c r="C43" s="19">
        <v>0</v>
      </c>
      <c r="D43" s="59">
        <v>-29561340</v>
      </c>
      <c r="E43" s="60">
        <v>-36535126</v>
      </c>
      <c r="F43" s="60">
        <v>-1878577</v>
      </c>
      <c r="G43" s="60">
        <v>-447061</v>
      </c>
      <c r="H43" s="60">
        <v>-1142608</v>
      </c>
      <c r="I43" s="60">
        <v>-3468246</v>
      </c>
      <c r="J43" s="60">
        <v>-404406</v>
      </c>
      <c r="K43" s="60">
        <v>-3146708</v>
      </c>
      <c r="L43" s="60">
        <v>-2166538</v>
      </c>
      <c r="M43" s="60">
        <v>-5717652</v>
      </c>
      <c r="N43" s="60">
        <v>-727770</v>
      </c>
      <c r="O43" s="60">
        <v>-2013075</v>
      </c>
      <c r="P43" s="60">
        <v>-2938409</v>
      </c>
      <c r="Q43" s="60">
        <v>-5679254</v>
      </c>
      <c r="R43" s="60">
        <v>-2549465</v>
      </c>
      <c r="S43" s="60">
        <v>0</v>
      </c>
      <c r="T43" s="60">
        <v>-2549465</v>
      </c>
      <c r="U43" s="60">
        <v>-5098930</v>
      </c>
      <c r="V43" s="60">
        <v>-19964082</v>
      </c>
      <c r="W43" s="60">
        <v>-36535126</v>
      </c>
      <c r="X43" s="60">
        <v>16571044</v>
      </c>
      <c r="Y43" s="61">
        <v>-45.36</v>
      </c>
      <c r="Z43" s="62">
        <v>-36535126</v>
      </c>
    </row>
    <row r="44" spans="1:26" ht="13.5">
      <c r="A44" s="58" t="s">
        <v>64</v>
      </c>
      <c r="B44" s="19">
        <v>0</v>
      </c>
      <c r="C44" s="19">
        <v>0</v>
      </c>
      <c r="D44" s="59">
        <v>-209016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77096793</v>
      </c>
      <c r="C45" s="22">
        <v>0</v>
      </c>
      <c r="D45" s="99">
        <v>59079394</v>
      </c>
      <c r="E45" s="100">
        <v>73900742</v>
      </c>
      <c r="F45" s="100">
        <v>13480813</v>
      </c>
      <c r="G45" s="100">
        <v>8744860</v>
      </c>
      <c r="H45" s="100">
        <v>6045317</v>
      </c>
      <c r="I45" s="100">
        <v>6045317</v>
      </c>
      <c r="J45" s="100">
        <v>3025762</v>
      </c>
      <c r="K45" s="100">
        <v>49231308</v>
      </c>
      <c r="L45" s="100">
        <v>2427127</v>
      </c>
      <c r="M45" s="100">
        <v>2427127</v>
      </c>
      <c r="N45" s="100">
        <v>4716013</v>
      </c>
      <c r="O45" s="100">
        <v>1771368</v>
      </c>
      <c r="P45" s="100">
        <v>24166884</v>
      </c>
      <c r="Q45" s="100">
        <v>4716013</v>
      </c>
      <c r="R45" s="100">
        <v>869730</v>
      </c>
      <c r="S45" s="100">
        <v>869730</v>
      </c>
      <c r="T45" s="100">
        <v>-22427424</v>
      </c>
      <c r="U45" s="100">
        <v>-22427424</v>
      </c>
      <c r="V45" s="100">
        <v>-22427424</v>
      </c>
      <c r="W45" s="100">
        <v>73900742</v>
      </c>
      <c r="X45" s="100">
        <v>-96328166</v>
      </c>
      <c r="Y45" s="101">
        <v>-130.35</v>
      </c>
      <c r="Z45" s="102">
        <v>73900742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2677784</v>
      </c>
      <c r="C49" s="52">
        <v>0</v>
      </c>
      <c r="D49" s="129">
        <v>1388220</v>
      </c>
      <c r="E49" s="54">
        <v>399618</v>
      </c>
      <c r="F49" s="54">
        <v>0</v>
      </c>
      <c r="G49" s="54">
        <v>0</v>
      </c>
      <c r="H49" s="54">
        <v>0</v>
      </c>
      <c r="I49" s="54">
        <v>295297</v>
      </c>
      <c r="J49" s="54">
        <v>0</v>
      </c>
      <c r="K49" s="54">
        <v>0</v>
      </c>
      <c r="L49" s="54">
        <v>0</v>
      </c>
      <c r="M49" s="54">
        <v>255123</v>
      </c>
      <c r="N49" s="54">
        <v>0</v>
      </c>
      <c r="O49" s="54">
        <v>0</v>
      </c>
      <c r="P49" s="54">
        <v>0</v>
      </c>
      <c r="Q49" s="54">
        <v>5058194</v>
      </c>
      <c r="R49" s="54">
        <v>0</v>
      </c>
      <c r="S49" s="54">
        <v>0</v>
      </c>
      <c r="T49" s="54">
        <v>0</v>
      </c>
      <c r="U49" s="54">
        <v>0</v>
      </c>
      <c r="V49" s="54">
        <v>2572289</v>
      </c>
      <c r="W49" s="54">
        <v>12646525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288997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288997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94.93944635117074</v>
      </c>
      <c r="E58" s="7">
        <f t="shared" si="6"/>
        <v>89.8654584952011</v>
      </c>
      <c r="F58" s="7">
        <f t="shared" si="6"/>
        <v>35.57767652255743</v>
      </c>
      <c r="G58" s="7">
        <f t="shared" si="6"/>
        <v>94.84249254754978</v>
      </c>
      <c r="H58" s="7">
        <f t="shared" si="6"/>
        <v>205.80915655453362</v>
      </c>
      <c r="I58" s="7">
        <f t="shared" si="6"/>
        <v>87.05120301505312</v>
      </c>
      <c r="J58" s="7">
        <f t="shared" si="6"/>
        <v>67.75250034999674</v>
      </c>
      <c r="K58" s="7">
        <f t="shared" si="6"/>
        <v>325.7329692109901</v>
      </c>
      <c r="L58" s="7">
        <f t="shared" si="6"/>
        <v>86.8323392041766</v>
      </c>
      <c r="M58" s="7">
        <f t="shared" si="6"/>
        <v>115.89246517970176</v>
      </c>
      <c r="N58" s="7">
        <f t="shared" si="6"/>
        <v>102.26843012169256</v>
      </c>
      <c r="O58" s="7">
        <f t="shared" si="6"/>
        <v>102.07529527884742</v>
      </c>
      <c r="P58" s="7">
        <f t="shared" si="6"/>
        <v>103.51846408514984</v>
      </c>
      <c r="Q58" s="7">
        <f t="shared" si="6"/>
        <v>102.62444248321529</v>
      </c>
      <c r="R58" s="7">
        <f t="shared" si="6"/>
        <v>102.1644996019073</v>
      </c>
      <c r="S58" s="7">
        <f t="shared" si="6"/>
        <v>0</v>
      </c>
      <c r="T58" s="7">
        <f t="shared" si="6"/>
        <v>92.26469142549114</v>
      </c>
      <c r="U58" s="7">
        <f t="shared" si="6"/>
        <v>59.86600820916757</v>
      </c>
      <c r="V58" s="7">
        <f t="shared" si="6"/>
        <v>90.14391443440856</v>
      </c>
      <c r="W58" s="7">
        <f t="shared" si="6"/>
        <v>96.00589339681355</v>
      </c>
      <c r="X58" s="7">
        <f t="shared" si="6"/>
        <v>0</v>
      </c>
      <c r="Y58" s="7">
        <f t="shared" si="6"/>
        <v>0</v>
      </c>
      <c r="Z58" s="8">
        <f t="shared" si="6"/>
        <v>89.8654584952011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79.99994294142144</v>
      </c>
      <c r="E59" s="10">
        <f t="shared" si="7"/>
        <v>80.14458271454352</v>
      </c>
      <c r="F59" s="10">
        <f t="shared" si="7"/>
        <v>10.024892414889466</v>
      </c>
      <c r="G59" s="10">
        <f t="shared" si="7"/>
        <v>101.52247751739027</v>
      </c>
      <c r="H59" s="10">
        <f t="shared" si="7"/>
        <v>441.16388957970656</v>
      </c>
      <c r="I59" s="10">
        <f t="shared" si="7"/>
        <v>62.7095949989204</v>
      </c>
      <c r="J59" s="10">
        <f t="shared" si="7"/>
        <v>136.83615244327208</v>
      </c>
      <c r="K59" s="10">
        <f t="shared" si="7"/>
        <v>283.5904458134969</v>
      </c>
      <c r="L59" s="10">
        <f t="shared" si="7"/>
        <v>100.20906457985691</v>
      </c>
      <c r="M59" s="10">
        <f t="shared" si="7"/>
        <v>175.5112570212426</v>
      </c>
      <c r="N59" s="10">
        <f t="shared" si="7"/>
        <v>79.6640848787564</v>
      </c>
      <c r="O59" s="10">
        <f t="shared" si="7"/>
        <v>86.52817540847768</v>
      </c>
      <c r="P59" s="10">
        <f t="shared" si="7"/>
        <v>72.4294586893848</v>
      </c>
      <c r="Q59" s="10">
        <f t="shared" si="7"/>
        <v>79.64514218560038</v>
      </c>
      <c r="R59" s="10">
        <f t="shared" si="7"/>
        <v>85.92192383895866</v>
      </c>
      <c r="S59" s="10">
        <f t="shared" si="7"/>
        <v>0</v>
      </c>
      <c r="T59" s="10">
        <f t="shared" si="7"/>
        <v>79.48368635650559</v>
      </c>
      <c r="U59" s="10">
        <f t="shared" si="7"/>
        <v>57.44426425256781</v>
      </c>
      <c r="V59" s="10">
        <f t="shared" si="7"/>
        <v>82.05841384147755</v>
      </c>
      <c r="W59" s="10">
        <f t="shared" si="7"/>
        <v>101.78746695840242</v>
      </c>
      <c r="X59" s="10">
        <f t="shared" si="7"/>
        <v>0</v>
      </c>
      <c r="Y59" s="10">
        <f t="shared" si="7"/>
        <v>0</v>
      </c>
      <c r="Z59" s="11">
        <f t="shared" si="7"/>
        <v>80.14458271454352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99.99997282040238</v>
      </c>
      <c r="E60" s="13">
        <f t="shared" si="7"/>
        <v>94.04746862507955</v>
      </c>
      <c r="F60" s="13">
        <f t="shared" si="7"/>
        <v>122.66339858522142</v>
      </c>
      <c r="G60" s="13">
        <f t="shared" si="7"/>
        <v>92.88912400169609</v>
      </c>
      <c r="H60" s="13">
        <f t="shared" si="7"/>
        <v>131.10137626489578</v>
      </c>
      <c r="I60" s="13">
        <f t="shared" si="7"/>
        <v>114.18977503506682</v>
      </c>
      <c r="J60" s="13">
        <f t="shared" si="7"/>
        <v>54.87420790975236</v>
      </c>
      <c r="K60" s="13">
        <f t="shared" si="7"/>
        <v>370.35631876083744</v>
      </c>
      <c r="L60" s="13">
        <f t="shared" si="7"/>
        <v>82.3534781437973</v>
      </c>
      <c r="M60" s="13">
        <f t="shared" si="7"/>
        <v>96.56614614443781</v>
      </c>
      <c r="N60" s="13">
        <f t="shared" si="7"/>
        <v>109.61295650593183</v>
      </c>
      <c r="O60" s="13">
        <f t="shared" si="7"/>
        <v>107.3703550831572</v>
      </c>
      <c r="P60" s="13">
        <f t="shared" si="7"/>
        <v>113.25966312009905</v>
      </c>
      <c r="Q60" s="13">
        <f t="shared" si="7"/>
        <v>110.11793329382571</v>
      </c>
      <c r="R60" s="13">
        <f t="shared" si="7"/>
        <v>107.67907173441877</v>
      </c>
      <c r="S60" s="13">
        <f t="shared" si="7"/>
        <v>0</v>
      </c>
      <c r="T60" s="13">
        <f t="shared" si="7"/>
        <v>96.4670753682695</v>
      </c>
      <c r="U60" s="13">
        <f t="shared" si="7"/>
        <v>60.55764830920507</v>
      </c>
      <c r="V60" s="13">
        <f t="shared" si="7"/>
        <v>94.20365928373502</v>
      </c>
      <c r="W60" s="13">
        <f t="shared" si="7"/>
        <v>94.04747430546307</v>
      </c>
      <c r="X60" s="13">
        <f t="shared" si="7"/>
        <v>0</v>
      </c>
      <c r="Y60" s="13">
        <f t="shared" si="7"/>
        <v>0</v>
      </c>
      <c r="Z60" s="14">
        <f t="shared" si="7"/>
        <v>94.04746862507955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99.99998714141257</v>
      </c>
      <c r="E61" s="13">
        <f t="shared" si="7"/>
        <v>93.9893688410378</v>
      </c>
      <c r="F61" s="13">
        <f t="shared" si="7"/>
        <v>124.23628078462863</v>
      </c>
      <c r="G61" s="13">
        <f t="shared" si="7"/>
        <v>92.61091027287574</v>
      </c>
      <c r="H61" s="13">
        <f t="shared" si="7"/>
        <v>131.9490329106761</v>
      </c>
      <c r="I61" s="13">
        <f t="shared" si="7"/>
        <v>114.67564152296679</v>
      </c>
      <c r="J61" s="13">
        <f t="shared" si="7"/>
        <v>52.35677377009298</v>
      </c>
      <c r="K61" s="13">
        <f t="shared" si="7"/>
        <v>441.52797757718207</v>
      </c>
      <c r="L61" s="13">
        <f t="shared" si="7"/>
        <v>81.8229293666205</v>
      </c>
      <c r="M61" s="13">
        <f t="shared" si="7"/>
        <v>95.86869747851057</v>
      </c>
      <c r="N61" s="13">
        <f t="shared" si="7"/>
        <v>109.70852909918347</v>
      </c>
      <c r="O61" s="13">
        <f t="shared" si="7"/>
        <v>105.86909833151852</v>
      </c>
      <c r="P61" s="13">
        <f t="shared" si="7"/>
        <v>112.7967949582831</v>
      </c>
      <c r="Q61" s="13">
        <f t="shared" si="7"/>
        <v>109.49523030798582</v>
      </c>
      <c r="R61" s="13">
        <f t="shared" si="7"/>
        <v>106.21229461118466</v>
      </c>
      <c r="S61" s="13">
        <f t="shared" si="7"/>
        <v>0</v>
      </c>
      <c r="T61" s="13">
        <f t="shared" si="7"/>
        <v>95.44377591819902</v>
      </c>
      <c r="U61" s="13">
        <f t="shared" si="7"/>
        <v>59.16260548670452</v>
      </c>
      <c r="V61" s="13">
        <f t="shared" si="7"/>
        <v>93.5698229100011</v>
      </c>
      <c r="W61" s="13">
        <f t="shared" si="7"/>
        <v>93.9893658196115</v>
      </c>
      <c r="X61" s="13">
        <f t="shared" si="7"/>
        <v>0</v>
      </c>
      <c r="Y61" s="13">
        <f t="shared" si="7"/>
        <v>0</v>
      </c>
      <c r="Z61" s="14">
        <f t="shared" si="7"/>
        <v>93.9893688410378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99.99975068026889</v>
      </c>
      <c r="E64" s="13">
        <f t="shared" si="7"/>
        <v>94.94868251974488</v>
      </c>
      <c r="F64" s="13">
        <f t="shared" si="7"/>
        <v>106.72031676779528</v>
      </c>
      <c r="G64" s="13">
        <f t="shared" si="7"/>
        <v>97.18396044571995</v>
      </c>
      <c r="H64" s="13">
        <f t="shared" si="7"/>
        <v>119.31835318956416</v>
      </c>
      <c r="I64" s="13">
        <f t="shared" si="7"/>
        <v>107.79569401581416</v>
      </c>
      <c r="J64" s="13">
        <f t="shared" si="7"/>
        <v>114.70490806044582</v>
      </c>
      <c r="K64" s="13">
        <f t="shared" si="7"/>
        <v>113.23829428829897</v>
      </c>
      <c r="L64" s="13">
        <f t="shared" si="7"/>
        <v>89.329733308237</v>
      </c>
      <c r="M64" s="13">
        <f t="shared" si="7"/>
        <v>106.0771330020754</v>
      </c>
      <c r="N64" s="13">
        <f t="shared" si="7"/>
        <v>108.31397965613468</v>
      </c>
      <c r="O64" s="13">
        <f t="shared" si="7"/>
        <v>130.9245131358143</v>
      </c>
      <c r="P64" s="13">
        <f t="shared" si="7"/>
        <v>119.77432969671725</v>
      </c>
      <c r="Q64" s="13">
        <f t="shared" si="7"/>
        <v>119.07832811824264</v>
      </c>
      <c r="R64" s="13">
        <f t="shared" si="7"/>
        <v>126.38351234938116</v>
      </c>
      <c r="S64" s="13">
        <f t="shared" si="7"/>
        <v>0</v>
      </c>
      <c r="T64" s="13">
        <f t="shared" si="7"/>
        <v>108.99003197291705</v>
      </c>
      <c r="U64" s="13">
        <f t="shared" si="7"/>
        <v>81.03525627953317</v>
      </c>
      <c r="V64" s="13">
        <f t="shared" si="7"/>
        <v>103.05954327787799</v>
      </c>
      <c r="W64" s="13">
        <f t="shared" si="7"/>
        <v>94.94882455543733</v>
      </c>
      <c r="X64" s="13">
        <f t="shared" si="7"/>
        <v>0</v>
      </c>
      <c r="Y64" s="13">
        <f t="shared" si="7"/>
        <v>0</v>
      </c>
      <c r="Z64" s="14">
        <f t="shared" si="7"/>
        <v>94.94868251974488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42127465</v>
      </c>
      <c r="C67" s="24"/>
      <c r="D67" s="25">
        <v>44329616</v>
      </c>
      <c r="E67" s="26">
        <v>47358620</v>
      </c>
      <c r="F67" s="26">
        <v>8033605</v>
      </c>
      <c r="G67" s="26">
        <v>3471677</v>
      </c>
      <c r="H67" s="26">
        <v>3254259</v>
      </c>
      <c r="I67" s="26">
        <v>14759541</v>
      </c>
      <c r="J67" s="26">
        <v>4878617</v>
      </c>
      <c r="K67" s="26">
        <v>1522199</v>
      </c>
      <c r="L67" s="26">
        <v>2909917</v>
      </c>
      <c r="M67" s="26">
        <v>9310733</v>
      </c>
      <c r="N67" s="26">
        <v>3221479</v>
      </c>
      <c r="O67" s="26">
        <v>3173187</v>
      </c>
      <c r="P67" s="26">
        <v>3231950</v>
      </c>
      <c r="Q67" s="26">
        <v>9626616</v>
      </c>
      <c r="R67" s="26">
        <v>3040749</v>
      </c>
      <c r="S67" s="26">
        <v>3970633</v>
      </c>
      <c r="T67" s="26">
        <v>3367015</v>
      </c>
      <c r="U67" s="26">
        <v>10378397</v>
      </c>
      <c r="V67" s="26">
        <v>44075287</v>
      </c>
      <c r="W67" s="26">
        <v>44329613</v>
      </c>
      <c r="X67" s="26"/>
      <c r="Y67" s="25"/>
      <c r="Z67" s="27">
        <v>47358620</v>
      </c>
    </row>
    <row r="68" spans="1:26" ht="13.5" hidden="1">
      <c r="A68" s="37" t="s">
        <v>31</v>
      </c>
      <c r="B68" s="19">
        <v>13854561</v>
      </c>
      <c r="C68" s="19"/>
      <c r="D68" s="20">
        <v>11216543</v>
      </c>
      <c r="E68" s="21">
        <v>14245548</v>
      </c>
      <c r="F68" s="21">
        <v>6211129</v>
      </c>
      <c r="G68" s="21">
        <v>785496</v>
      </c>
      <c r="H68" s="21">
        <v>784095</v>
      </c>
      <c r="I68" s="21">
        <v>7780720</v>
      </c>
      <c r="J68" s="21">
        <v>766554</v>
      </c>
      <c r="K68" s="21">
        <v>782861</v>
      </c>
      <c r="L68" s="21">
        <v>729918</v>
      </c>
      <c r="M68" s="21">
        <v>2279333</v>
      </c>
      <c r="N68" s="21">
        <v>790021</v>
      </c>
      <c r="O68" s="21">
        <v>806164</v>
      </c>
      <c r="P68" s="21">
        <v>771073</v>
      </c>
      <c r="Q68" s="21">
        <v>2367258</v>
      </c>
      <c r="R68" s="21">
        <v>770709</v>
      </c>
      <c r="S68" s="21">
        <v>701721</v>
      </c>
      <c r="T68" s="21">
        <v>833137</v>
      </c>
      <c r="U68" s="21">
        <v>2305567</v>
      </c>
      <c r="V68" s="21">
        <v>14732878</v>
      </c>
      <c r="W68" s="21">
        <v>11216543</v>
      </c>
      <c r="X68" s="21"/>
      <c r="Y68" s="20"/>
      <c r="Z68" s="23">
        <v>14245548</v>
      </c>
    </row>
    <row r="69" spans="1:26" ht="13.5" hidden="1">
      <c r="A69" s="38" t="s">
        <v>32</v>
      </c>
      <c r="B69" s="19">
        <v>28272904</v>
      </c>
      <c r="C69" s="19"/>
      <c r="D69" s="20">
        <v>33113073</v>
      </c>
      <c r="E69" s="21">
        <v>33113072</v>
      </c>
      <c r="F69" s="21">
        <v>1822476</v>
      </c>
      <c r="G69" s="21">
        <v>2686181</v>
      </c>
      <c r="H69" s="21">
        <v>2470164</v>
      </c>
      <c r="I69" s="21">
        <v>6978821</v>
      </c>
      <c r="J69" s="21">
        <v>4112063</v>
      </c>
      <c r="K69" s="21">
        <v>739338</v>
      </c>
      <c r="L69" s="21">
        <v>2179999</v>
      </c>
      <c r="M69" s="21">
        <v>7031400</v>
      </c>
      <c r="N69" s="21">
        <v>2431458</v>
      </c>
      <c r="O69" s="21">
        <v>2367023</v>
      </c>
      <c r="P69" s="21">
        <v>2460877</v>
      </c>
      <c r="Q69" s="21">
        <v>7259358</v>
      </c>
      <c r="R69" s="21">
        <v>2270040</v>
      </c>
      <c r="S69" s="21">
        <v>3268912</v>
      </c>
      <c r="T69" s="21">
        <v>2533878</v>
      </c>
      <c r="U69" s="21">
        <v>8072830</v>
      </c>
      <c r="V69" s="21">
        <v>29342409</v>
      </c>
      <c r="W69" s="21">
        <v>33113070</v>
      </c>
      <c r="X69" s="21"/>
      <c r="Y69" s="20"/>
      <c r="Z69" s="23">
        <v>33113072</v>
      </c>
    </row>
    <row r="70" spans="1:26" ht="13.5" hidden="1">
      <c r="A70" s="39" t="s">
        <v>103</v>
      </c>
      <c r="B70" s="19">
        <v>26494599</v>
      </c>
      <c r="C70" s="19"/>
      <c r="D70" s="20">
        <v>31107616</v>
      </c>
      <c r="E70" s="21">
        <v>31107615</v>
      </c>
      <c r="F70" s="21">
        <v>1658823</v>
      </c>
      <c r="G70" s="21">
        <v>2522760</v>
      </c>
      <c r="H70" s="21">
        <v>2304389</v>
      </c>
      <c r="I70" s="21">
        <v>6485972</v>
      </c>
      <c r="J70" s="21">
        <v>3946030</v>
      </c>
      <c r="K70" s="21">
        <v>579053</v>
      </c>
      <c r="L70" s="21">
        <v>2025926</v>
      </c>
      <c r="M70" s="21">
        <v>6551009</v>
      </c>
      <c r="N70" s="21">
        <v>2264823</v>
      </c>
      <c r="O70" s="21">
        <v>2225197</v>
      </c>
      <c r="P70" s="21">
        <v>2297630</v>
      </c>
      <c r="Q70" s="21">
        <v>6787650</v>
      </c>
      <c r="R70" s="21">
        <v>2104971</v>
      </c>
      <c r="S70" s="21">
        <v>3110506</v>
      </c>
      <c r="T70" s="21">
        <v>2342466</v>
      </c>
      <c r="U70" s="21">
        <v>7557943</v>
      </c>
      <c r="V70" s="21">
        <v>27382574</v>
      </c>
      <c r="W70" s="21">
        <v>31107616</v>
      </c>
      <c r="X70" s="21"/>
      <c r="Y70" s="20"/>
      <c r="Z70" s="23">
        <v>31107615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1778305</v>
      </c>
      <c r="C73" s="19"/>
      <c r="D73" s="20">
        <v>2005457</v>
      </c>
      <c r="E73" s="21">
        <v>2005457</v>
      </c>
      <c r="F73" s="21">
        <v>163653</v>
      </c>
      <c r="G73" s="21">
        <v>163421</v>
      </c>
      <c r="H73" s="21">
        <v>165775</v>
      </c>
      <c r="I73" s="21">
        <v>492849</v>
      </c>
      <c r="J73" s="21">
        <v>166033</v>
      </c>
      <c r="K73" s="21">
        <v>160285</v>
      </c>
      <c r="L73" s="21">
        <v>154073</v>
      </c>
      <c r="M73" s="21">
        <v>480391</v>
      </c>
      <c r="N73" s="21">
        <v>166635</v>
      </c>
      <c r="O73" s="21">
        <v>141826</v>
      </c>
      <c r="P73" s="21">
        <v>163247</v>
      </c>
      <c r="Q73" s="21">
        <v>471708</v>
      </c>
      <c r="R73" s="21">
        <v>165069</v>
      </c>
      <c r="S73" s="21">
        <v>158406</v>
      </c>
      <c r="T73" s="21">
        <v>191412</v>
      </c>
      <c r="U73" s="21">
        <v>514887</v>
      </c>
      <c r="V73" s="21">
        <v>1959835</v>
      </c>
      <c r="W73" s="21">
        <v>2005454</v>
      </c>
      <c r="X73" s="21"/>
      <c r="Y73" s="20"/>
      <c r="Z73" s="23">
        <v>2005457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42127465</v>
      </c>
      <c r="C76" s="32"/>
      <c r="D76" s="33">
        <v>42086292</v>
      </c>
      <c r="E76" s="34">
        <v>42559041</v>
      </c>
      <c r="F76" s="34">
        <v>2858170</v>
      </c>
      <c r="G76" s="34">
        <v>3292625</v>
      </c>
      <c r="H76" s="34">
        <v>6697563</v>
      </c>
      <c r="I76" s="34">
        <v>12848358</v>
      </c>
      <c r="J76" s="34">
        <v>3305385</v>
      </c>
      <c r="K76" s="34">
        <v>4958304</v>
      </c>
      <c r="L76" s="34">
        <v>2526749</v>
      </c>
      <c r="M76" s="34">
        <v>10790438</v>
      </c>
      <c r="N76" s="34">
        <v>3294556</v>
      </c>
      <c r="O76" s="34">
        <v>3239040</v>
      </c>
      <c r="P76" s="34">
        <v>3345665</v>
      </c>
      <c r="Q76" s="34">
        <v>9879261</v>
      </c>
      <c r="R76" s="34">
        <v>3106566</v>
      </c>
      <c r="S76" s="34"/>
      <c r="T76" s="34">
        <v>3106566</v>
      </c>
      <c r="U76" s="34">
        <v>6213132</v>
      </c>
      <c r="V76" s="34">
        <v>39731189</v>
      </c>
      <c r="W76" s="34">
        <v>42559041</v>
      </c>
      <c r="X76" s="34"/>
      <c r="Y76" s="33"/>
      <c r="Z76" s="35">
        <v>42559041</v>
      </c>
    </row>
    <row r="77" spans="1:26" ht="13.5" hidden="1">
      <c r="A77" s="37" t="s">
        <v>31</v>
      </c>
      <c r="B77" s="19">
        <v>13854561</v>
      </c>
      <c r="C77" s="19"/>
      <c r="D77" s="20">
        <v>8973228</v>
      </c>
      <c r="E77" s="21">
        <v>11417035</v>
      </c>
      <c r="F77" s="21">
        <v>622659</v>
      </c>
      <c r="G77" s="21">
        <v>797455</v>
      </c>
      <c r="H77" s="21">
        <v>3459144</v>
      </c>
      <c r="I77" s="21">
        <v>4879258</v>
      </c>
      <c r="J77" s="21">
        <v>1048923</v>
      </c>
      <c r="K77" s="21">
        <v>2220119</v>
      </c>
      <c r="L77" s="21">
        <v>731444</v>
      </c>
      <c r="M77" s="21">
        <v>4000486</v>
      </c>
      <c r="N77" s="21">
        <v>629363</v>
      </c>
      <c r="O77" s="21">
        <v>697559</v>
      </c>
      <c r="P77" s="21">
        <v>558484</v>
      </c>
      <c r="Q77" s="21">
        <v>1885406</v>
      </c>
      <c r="R77" s="21">
        <v>662208</v>
      </c>
      <c r="S77" s="21"/>
      <c r="T77" s="21">
        <v>662208</v>
      </c>
      <c r="U77" s="21">
        <v>1324416</v>
      </c>
      <c r="V77" s="21">
        <v>12089566</v>
      </c>
      <c r="W77" s="21">
        <v>11417035</v>
      </c>
      <c r="X77" s="21"/>
      <c r="Y77" s="20"/>
      <c r="Z77" s="23">
        <v>11417035</v>
      </c>
    </row>
    <row r="78" spans="1:26" ht="13.5" hidden="1">
      <c r="A78" s="38" t="s">
        <v>32</v>
      </c>
      <c r="B78" s="19">
        <v>28272904</v>
      </c>
      <c r="C78" s="19"/>
      <c r="D78" s="20">
        <v>33113064</v>
      </c>
      <c r="E78" s="21">
        <v>31142006</v>
      </c>
      <c r="F78" s="21">
        <v>2235511</v>
      </c>
      <c r="G78" s="21">
        <v>2495170</v>
      </c>
      <c r="H78" s="21">
        <v>3238419</v>
      </c>
      <c r="I78" s="21">
        <v>7969100</v>
      </c>
      <c r="J78" s="21">
        <v>2256462</v>
      </c>
      <c r="K78" s="21">
        <v>2738185</v>
      </c>
      <c r="L78" s="21">
        <v>1795305</v>
      </c>
      <c r="M78" s="21">
        <v>6789952</v>
      </c>
      <c r="N78" s="21">
        <v>2665193</v>
      </c>
      <c r="O78" s="21">
        <v>2541481</v>
      </c>
      <c r="P78" s="21">
        <v>2787181</v>
      </c>
      <c r="Q78" s="21">
        <v>7993855</v>
      </c>
      <c r="R78" s="21">
        <v>2444358</v>
      </c>
      <c r="S78" s="21"/>
      <c r="T78" s="21">
        <v>2444358</v>
      </c>
      <c r="U78" s="21">
        <v>4888716</v>
      </c>
      <c r="V78" s="21">
        <v>27641623</v>
      </c>
      <c r="W78" s="21">
        <v>31142006</v>
      </c>
      <c r="X78" s="21"/>
      <c r="Y78" s="20"/>
      <c r="Z78" s="23">
        <v>31142006</v>
      </c>
    </row>
    <row r="79" spans="1:26" ht="13.5" hidden="1">
      <c r="A79" s="39" t="s">
        <v>103</v>
      </c>
      <c r="B79" s="19">
        <v>26494599</v>
      </c>
      <c r="C79" s="19"/>
      <c r="D79" s="20">
        <v>31107612</v>
      </c>
      <c r="E79" s="21">
        <v>29237851</v>
      </c>
      <c r="F79" s="21">
        <v>2060860</v>
      </c>
      <c r="G79" s="21">
        <v>2336351</v>
      </c>
      <c r="H79" s="21">
        <v>3040619</v>
      </c>
      <c r="I79" s="21">
        <v>7437830</v>
      </c>
      <c r="J79" s="21">
        <v>2066014</v>
      </c>
      <c r="K79" s="21">
        <v>2556681</v>
      </c>
      <c r="L79" s="21">
        <v>1657672</v>
      </c>
      <c r="M79" s="21">
        <v>6280367</v>
      </c>
      <c r="N79" s="21">
        <v>2484704</v>
      </c>
      <c r="O79" s="21">
        <v>2355796</v>
      </c>
      <c r="P79" s="21">
        <v>2591653</v>
      </c>
      <c r="Q79" s="21">
        <v>7432153</v>
      </c>
      <c r="R79" s="21">
        <v>2235738</v>
      </c>
      <c r="S79" s="21"/>
      <c r="T79" s="21">
        <v>2235738</v>
      </c>
      <c r="U79" s="21">
        <v>4471476</v>
      </c>
      <c r="V79" s="21">
        <v>25621826</v>
      </c>
      <c r="W79" s="21">
        <v>29237851</v>
      </c>
      <c r="X79" s="21"/>
      <c r="Y79" s="20"/>
      <c r="Z79" s="23">
        <v>29237851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1778305</v>
      </c>
      <c r="C82" s="19"/>
      <c r="D82" s="20">
        <v>2005452</v>
      </c>
      <c r="E82" s="21">
        <v>1904155</v>
      </c>
      <c r="F82" s="21">
        <v>174651</v>
      </c>
      <c r="G82" s="21">
        <v>158819</v>
      </c>
      <c r="H82" s="21">
        <v>197800</v>
      </c>
      <c r="I82" s="21">
        <v>531270</v>
      </c>
      <c r="J82" s="21">
        <v>190448</v>
      </c>
      <c r="K82" s="21">
        <v>181504</v>
      </c>
      <c r="L82" s="21">
        <v>137633</v>
      </c>
      <c r="M82" s="21">
        <v>509585</v>
      </c>
      <c r="N82" s="21">
        <v>180489</v>
      </c>
      <c r="O82" s="21">
        <v>185685</v>
      </c>
      <c r="P82" s="21">
        <v>195528</v>
      </c>
      <c r="Q82" s="21">
        <v>561702</v>
      </c>
      <c r="R82" s="21">
        <v>208620</v>
      </c>
      <c r="S82" s="21"/>
      <c r="T82" s="21">
        <v>208620</v>
      </c>
      <c r="U82" s="21">
        <v>417240</v>
      </c>
      <c r="V82" s="21">
        <v>2019797</v>
      </c>
      <c r="W82" s="21">
        <v>1904155</v>
      </c>
      <c r="X82" s="21"/>
      <c r="Y82" s="20"/>
      <c r="Z82" s="23">
        <v>1904155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51640836</v>
      </c>
      <c r="D5" s="153">
        <f>SUM(D6:D8)</f>
        <v>0</v>
      </c>
      <c r="E5" s="154">
        <f t="shared" si="0"/>
        <v>54171301</v>
      </c>
      <c r="F5" s="100">
        <f t="shared" si="0"/>
        <v>57503529</v>
      </c>
      <c r="G5" s="100">
        <f t="shared" si="0"/>
        <v>6619494</v>
      </c>
      <c r="H5" s="100">
        <f t="shared" si="0"/>
        <v>25643572</v>
      </c>
      <c r="I5" s="100">
        <f t="shared" si="0"/>
        <v>1219525</v>
      </c>
      <c r="J5" s="100">
        <f t="shared" si="0"/>
        <v>33482591</v>
      </c>
      <c r="K5" s="100">
        <f t="shared" si="0"/>
        <v>2807583</v>
      </c>
      <c r="L5" s="100">
        <f t="shared" si="0"/>
        <v>17587906</v>
      </c>
      <c r="M5" s="100">
        <f t="shared" si="0"/>
        <v>4045500</v>
      </c>
      <c r="N5" s="100">
        <f t="shared" si="0"/>
        <v>24440989</v>
      </c>
      <c r="O5" s="100">
        <f t="shared" si="0"/>
        <v>2816622</v>
      </c>
      <c r="P5" s="100">
        <f t="shared" si="0"/>
        <v>1766998</v>
      </c>
      <c r="Q5" s="100">
        <f t="shared" si="0"/>
        <v>5591880</v>
      </c>
      <c r="R5" s="100">
        <f t="shared" si="0"/>
        <v>10175500</v>
      </c>
      <c r="S5" s="100">
        <f t="shared" si="0"/>
        <v>3475374</v>
      </c>
      <c r="T5" s="100">
        <f t="shared" si="0"/>
        <v>3041443</v>
      </c>
      <c r="U5" s="100">
        <f t="shared" si="0"/>
        <v>2436213</v>
      </c>
      <c r="V5" s="100">
        <f t="shared" si="0"/>
        <v>8953030</v>
      </c>
      <c r="W5" s="100">
        <f t="shared" si="0"/>
        <v>77052110</v>
      </c>
      <c r="X5" s="100">
        <f t="shared" si="0"/>
        <v>58066297</v>
      </c>
      <c r="Y5" s="100">
        <f t="shared" si="0"/>
        <v>18985813</v>
      </c>
      <c r="Z5" s="137">
        <f>+IF(X5&lt;&gt;0,+(Y5/X5)*100,0)</f>
        <v>32.696786226957094</v>
      </c>
      <c r="AA5" s="153">
        <f>SUM(AA6:AA8)</f>
        <v>57503529</v>
      </c>
    </row>
    <row r="6" spans="1:27" ht="13.5">
      <c r="A6" s="138" t="s">
        <v>75</v>
      </c>
      <c r="B6" s="136"/>
      <c r="C6" s="155">
        <v>19473726</v>
      </c>
      <c r="D6" s="155"/>
      <c r="E6" s="156">
        <v>22200000</v>
      </c>
      <c r="F6" s="60">
        <v>22200000</v>
      </c>
      <c r="G6" s="60"/>
      <c r="H6" s="60">
        <v>22200000</v>
      </c>
      <c r="I6" s="60"/>
      <c r="J6" s="60">
        <v>22200000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22200000</v>
      </c>
      <c r="X6" s="60">
        <v>22215000</v>
      </c>
      <c r="Y6" s="60">
        <v>-15000</v>
      </c>
      <c r="Z6" s="140">
        <v>-0.07</v>
      </c>
      <c r="AA6" s="155">
        <v>22200000</v>
      </c>
    </row>
    <row r="7" spans="1:27" ht="13.5">
      <c r="A7" s="138" t="s">
        <v>76</v>
      </c>
      <c r="B7" s="136"/>
      <c r="C7" s="157">
        <v>26409177</v>
      </c>
      <c r="D7" s="157"/>
      <c r="E7" s="158">
        <v>21971301</v>
      </c>
      <c r="F7" s="159">
        <v>24303529</v>
      </c>
      <c r="G7" s="159">
        <v>6619494</v>
      </c>
      <c r="H7" s="159">
        <v>3443572</v>
      </c>
      <c r="I7" s="159">
        <v>1219525</v>
      </c>
      <c r="J7" s="159">
        <v>11282591</v>
      </c>
      <c r="K7" s="159">
        <v>2807583</v>
      </c>
      <c r="L7" s="159">
        <v>8795865</v>
      </c>
      <c r="M7" s="159">
        <v>4045500</v>
      </c>
      <c r="N7" s="159">
        <v>15648948</v>
      </c>
      <c r="O7" s="159">
        <v>2816352</v>
      </c>
      <c r="P7" s="159">
        <v>1766878</v>
      </c>
      <c r="Q7" s="159">
        <v>4383921</v>
      </c>
      <c r="R7" s="159">
        <v>8967151</v>
      </c>
      <c r="S7" s="159">
        <v>3475374</v>
      </c>
      <c r="T7" s="159">
        <v>3041443</v>
      </c>
      <c r="U7" s="159">
        <v>2436943</v>
      </c>
      <c r="V7" s="159">
        <v>8953760</v>
      </c>
      <c r="W7" s="159">
        <v>44852450</v>
      </c>
      <c r="X7" s="159">
        <v>24900301</v>
      </c>
      <c r="Y7" s="159">
        <v>19952149</v>
      </c>
      <c r="Z7" s="141">
        <v>80.13</v>
      </c>
      <c r="AA7" s="157">
        <v>24303529</v>
      </c>
    </row>
    <row r="8" spans="1:27" ht="13.5">
      <c r="A8" s="138" t="s">
        <v>77</v>
      </c>
      <c r="B8" s="136"/>
      <c r="C8" s="155">
        <v>5757933</v>
      </c>
      <c r="D8" s="155"/>
      <c r="E8" s="156">
        <v>10000000</v>
      </c>
      <c r="F8" s="60">
        <v>11000000</v>
      </c>
      <c r="G8" s="60"/>
      <c r="H8" s="60"/>
      <c r="I8" s="60"/>
      <c r="J8" s="60"/>
      <c r="K8" s="60"/>
      <c r="L8" s="60">
        <v>8792041</v>
      </c>
      <c r="M8" s="60"/>
      <c r="N8" s="60">
        <v>8792041</v>
      </c>
      <c r="O8" s="60">
        <v>270</v>
      </c>
      <c r="P8" s="60">
        <v>120</v>
      </c>
      <c r="Q8" s="60">
        <v>1207959</v>
      </c>
      <c r="R8" s="60">
        <v>1208349</v>
      </c>
      <c r="S8" s="60"/>
      <c r="T8" s="60"/>
      <c r="U8" s="60">
        <v>-730</v>
      </c>
      <c r="V8" s="60">
        <v>-730</v>
      </c>
      <c r="W8" s="60">
        <v>9999660</v>
      </c>
      <c r="X8" s="60">
        <v>10950996</v>
      </c>
      <c r="Y8" s="60">
        <v>-951336</v>
      </c>
      <c r="Z8" s="140">
        <v>-8.69</v>
      </c>
      <c r="AA8" s="155">
        <v>11000000</v>
      </c>
    </row>
    <row r="9" spans="1:27" ht="13.5">
      <c r="A9" s="135" t="s">
        <v>78</v>
      </c>
      <c r="B9" s="136"/>
      <c r="C9" s="153">
        <f aca="true" t="shared" si="1" ref="C9:Y9">SUM(C10:C14)</f>
        <v>7389990</v>
      </c>
      <c r="D9" s="153">
        <f>SUM(D10:D14)</f>
        <v>0</v>
      </c>
      <c r="E9" s="154">
        <f t="shared" si="1"/>
        <v>13020975</v>
      </c>
      <c r="F9" s="100">
        <f t="shared" si="1"/>
        <v>13008967</v>
      </c>
      <c r="G9" s="100">
        <f t="shared" si="1"/>
        <v>17256</v>
      </c>
      <c r="H9" s="100">
        <f t="shared" si="1"/>
        <v>1346592</v>
      </c>
      <c r="I9" s="100">
        <f t="shared" si="1"/>
        <v>-18597</v>
      </c>
      <c r="J9" s="100">
        <f t="shared" si="1"/>
        <v>1345251</v>
      </c>
      <c r="K9" s="100">
        <f t="shared" si="1"/>
        <v>13119</v>
      </c>
      <c r="L9" s="100">
        <f t="shared" si="1"/>
        <v>6006317</v>
      </c>
      <c r="M9" s="100">
        <f t="shared" si="1"/>
        <v>114327</v>
      </c>
      <c r="N9" s="100">
        <f t="shared" si="1"/>
        <v>6133763</v>
      </c>
      <c r="O9" s="100">
        <f t="shared" si="1"/>
        <v>16742</v>
      </c>
      <c r="P9" s="100">
        <f t="shared" si="1"/>
        <v>8106</v>
      </c>
      <c r="Q9" s="100">
        <f t="shared" si="1"/>
        <v>4133559</v>
      </c>
      <c r="R9" s="100">
        <f t="shared" si="1"/>
        <v>4158407</v>
      </c>
      <c r="S9" s="100">
        <f t="shared" si="1"/>
        <v>1037649</v>
      </c>
      <c r="T9" s="100">
        <f t="shared" si="1"/>
        <v>9406</v>
      </c>
      <c r="U9" s="100">
        <f t="shared" si="1"/>
        <v>258517</v>
      </c>
      <c r="V9" s="100">
        <f t="shared" si="1"/>
        <v>1305572</v>
      </c>
      <c r="W9" s="100">
        <f t="shared" si="1"/>
        <v>12942993</v>
      </c>
      <c r="X9" s="100">
        <f t="shared" si="1"/>
        <v>15867003</v>
      </c>
      <c r="Y9" s="100">
        <f t="shared" si="1"/>
        <v>-2924010</v>
      </c>
      <c r="Z9" s="137">
        <f>+IF(X9&lt;&gt;0,+(Y9/X9)*100,0)</f>
        <v>-18.428243821470254</v>
      </c>
      <c r="AA9" s="153">
        <f>SUM(AA10:AA14)</f>
        <v>13008967</v>
      </c>
    </row>
    <row r="10" spans="1:27" ht="13.5">
      <c r="A10" s="138" t="s">
        <v>79</v>
      </c>
      <c r="B10" s="136"/>
      <c r="C10" s="155">
        <v>3228920</v>
      </c>
      <c r="D10" s="155"/>
      <c r="E10" s="156">
        <v>8000301</v>
      </c>
      <c r="F10" s="60">
        <v>8257291</v>
      </c>
      <c r="G10" s="60">
        <v>3523</v>
      </c>
      <c r="H10" s="60">
        <v>732859</v>
      </c>
      <c r="I10" s="60">
        <v>8870</v>
      </c>
      <c r="J10" s="60">
        <v>745252</v>
      </c>
      <c r="K10" s="60">
        <v>13119</v>
      </c>
      <c r="L10" s="60">
        <v>6006317</v>
      </c>
      <c r="M10" s="60">
        <v>9242</v>
      </c>
      <c r="N10" s="60">
        <v>6028678</v>
      </c>
      <c r="O10" s="60">
        <v>5638</v>
      </c>
      <c r="P10" s="60">
        <v>8106</v>
      </c>
      <c r="Q10" s="60">
        <v>1133559</v>
      </c>
      <c r="R10" s="60">
        <v>1147303</v>
      </c>
      <c r="S10" s="60">
        <v>6364</v>
      </c>
      <c r="T10" s="60">
        <v>9406</v>
      </c>
      <c r="U10" s="60">
        <v>258517</v>
      </c>
      <c r="V10" s="60">
        <v>274287</v>
      </c>
      <c r="W10" s="60">
        <v>8195520</v>
      </c>
      <c r="X10" s="60">
        <v>10596305</v>
      </c>
      <c r="Y10" s="60">
        <v>-2400785</v>
      </c>
      <c r="Z10" s="140">
        <v>-22.66</v>
      </c>
      <c r="AA10" s="155">
        <v>8257291</v>
      </c>
    </row>
    <row r="11" spans="1:27" ht="13.5">
      <c r="A11" s="138" t="s">
        <v>80</v>
      </c>
      <c r="B11" s="136"/>
      <c r="C11" s="155">
        <v>2671913</v>
      </c>
      <c r="D11" s="155"/>
      <c r="E11" s="156">
        <v>3004202</v>
      </c>
      <c r="F11" s="60">
        <v>3004202</v>
      </c>
      <c r="G11" s="60">
        <v>13733</v>
      </c>
      <c r="H11" s="60">
        <v>13733</v>
      </c>
      <c r="I11" s="60">
        <v>-27467</v>
      </c>
      <c r="J11" s="60">
        <v>-1</v>
      </c>
      <c r="K11" s="60"/>
      <c r="L11" s="60"/>
      <c r="M11" s="60"/>
      <c r="N11" s="60"/>
      <c r="O11" s="60"/>
      <c r="P11" s="60"/>
      <c r="Q11" s="60">
        <v>3000000</v>
      </c>
      <c r="R11" s="60">
        <v>3000000</v>
      </c>
      <c r="S11" s="60"/>
      <c r="T11" s="60"/>
      <c r="U11" s="60"/>
      <c r="V11" s="60"/>
      <c r="W11" s="60">
        <v>2999999</v>
      </c>
      <c r="X11" s="60">
        <v>3004199</v>
      </c>
      <c r="Y11" s="60">
        <v>-4200</v>
      </c>
      <c r="Z11" s="140">
        <v>-0.14</v>
      </c>
      <c r="AA11" s="155">
        <v>3004202</v>
      </c>
    </row>
    <row r="12" spans="1:27" ht="13.5">
      <c r="A12" s="138" t="s">
        <v>81</v>
      </c>
      <c r="B12" s="136"/>
      <c r="C12" s="155">
        <v>516247</v>
      </c>
      <c r="D12" s="155"/>
      <c r="E12" s="156">
        <v>985187</v>
      </c>
      <c r="F12" s="60">
        <v>716189</v>
      </c>
      <c r="G12" s="60"/>
      <c r="H12" s="60">
        <v>600000</v>
      </c>
      <c r="I12" s="60"/>
      <c r="J12" s="60">
        <v>600000</v>
      </c>
      <c r="K12" s="60"/>
      <c r="L12" s="60"/>
      <c r="M12" s="60">
        <v>105085</v>
      </c>
      <c r="N12" s="60">
        <v>105085</v>
      </c>
      <c r="O12" s="60">
        <v>11104</v>
      </c>
      <c r="P12" s="60"/>
      <c r="Q12" s="60"/>
      <c r="R12" s="60">
        <v>11104</v>
      </c>
      <c r="S12" s="60"/>
      <c r="T12" s="60"/>
      <c r="U12" s="60"/>
      <c r="V12" s="60"/>
      <c r="W12" s="60">
        <v>716189</v>
      </c>
      <c r="X12" s="60">
        <v>1235210</v>
      </c>
      <c r="Y12" s="60">
        <v>-519021</v>
      </c>
      <c r="Z12" s="140">
        <v>-42.02</v>
      </c>
      <c r="AA12" s="155">
        <v>716189</v>
      </c>
    </row>
    <row r="13" spans="1:27" ht="13.5">
      <c r="A13" s="138" t="s">
        <v>82</v>
      </c>
      <c r="B13" s="136"/>
      <c r="C13" s="155">
        <v>972910</v>
      </c>
      <c r="D13" s="155"/>
      <c r="E13" s="156">
        <v>1031285</v>
      </c>
      <c r="F13" s="60">
        <v>1031285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>
        <v>1031285</v>
      </c>
      <c r="T13" s="60"/>
      <c r="U13" s="60"/>
      <c r="V13" s="60">
        <v>1031285</v>
      </c>
      <c r="W13" s="60">
        <v>1031285</v>
      </c>
      <c r="X13" s="60">
        <v>1031289</v>
      </c>
      <c r="Y13" s="60">
        <v>-4</v>
      </c>
      <c r="Z13" s="140">
        <v>0</v>
      </c>
      <c r="AA13" s="155">
        <v>1031285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39205337</v>
      </c>
      <c r="D15" s="153">
        <f>SUM(D16:D18)</f>
        <v>0</v>
      </c>
      <c r="E15" s="154">
        <f t="shared" si="2"/>
        <v>45165932</v>
      </c>
      <c r="F15" s="100">
        <f t="shared" si="2"/>
        <v>16075400</v>
      </c>
      <c r="G15" s="100">
        <f t="shared" si="2"/>
        <v>238794</v>
      </c>
      <c r="H15" s="100">
        <f t="shared" si="2"/>
        <v>9331767</v>
      </c>
      <c r="I15" s="100">
        <f t="shared" si="2"/>
        <v>362899</v>
      </c>
      <c r="J15" s="100">
        <f t="shared" si="2"/>
        <v>9933460</v>
      </c>
      <c r="K15" s="100">
        <f t="shared" si="2"/>
        <v>383011</v>
      </c>
      <c r="L15" s="100">
        <f t="shared" si="2"/>
        <v>614237</v>
      </c>
      <c r="M15" s="100">
        <f t="shared" si="2"/>
        <v>381607</v>
      </c>
      <c r="N15" s="100">
        <f t="shared" si="2"/>
        <v>1378855</v>
      </c>
      <c r="O15" s="100">
        <f t="shared" si="2"/>
        <v>349257</v>
      </c>
      <c r="P15" s="100">
        <f t="shared" si="2"/>
        <v>2888953</v>
      </c>
      <c r="Q15" s="100">
        <f t="shared" si="2"/>
        <v>9004179</v>
      </c>
      <c r="R15" s="100">
        <f t="shared" si="2"/>
        <v>12242389</v>
      </c>
      <c r="S15" s="100">
        <f t="shared" si="2"/>
        <v>930706</v>
      </c>
      <c r="T15" s="100">
        <f t="shared" si="2"/>
        <v>187547</v>
      </c>
      <c r="U15" s="100">
        <f t="shared" si="2"/>
        <v>338572</v>
      </c>
      <c r="V15" s="100">
        <f t="shared" si="2"/>
        <v>1456825</v>
      </c>
      <c r="W15" s="100">
        <f t="shared" si="2"/>
        <v>25011529</v>
      </c>
      <c r="X15" s="100">
        <f t="shared" si="2"/>
        <v>37863559</v>
      </c>
      <c r="Y15" s="100">
        <f t="shared" si="2"/>
        <v>-12852030</v>
      </c>
      <c r="Z15" s="137">
        <f>+IF(X15&lt;&gt;0,+(Y15/X15)*100,0)</f>
        <v>-33.94300572748589</v>
      </c>
      <c r="AA15" s="153">
        <f>SUM(AA16:AA18)</f>
        <v>16075400</v>
      </c>
    </row>
    <row r="16" spans="1:27" ht="13.5">
      <c r="A16" s="138" t="s">
        <v>85</v>
      </c>
      <c r="B16" s="136"/>
      <c r="C16" s="155">
        <v>2394855</v>
      </c>
      <c r="D16" s="155"/>
      <c r="E16" s="156">
        <v>4379686</v>
      </c>
      <c r="F16" s="60">
        <v>4549527</v>
      </c>
      <c r="G16" s="60">
        <v>9013</v>
      </c>
      <c r="H16" s="60">
        <v>3173847</v>
      </c>
      <c r="I16" s="60">
        <v>182705</v>
      </c>
      <c r="J16" s="60">
        <v>3365565</v>
      </c>
      <c r="K16" s="60">
        <v>160172</v>
      </c>
      <c r="L16" s="60">
        <v>349106</v>
      </c>
      <c r="M16" s="60">
        <v>101340</v>
      </c>
      <c r="N16" s="60">
        <v>610618</v>
      </c>
      <c r="O16" s="60">
        <v>100360</v>
      </c>
      <c r="P16" s="60">
        <v>2676967</v>
      </c>
      <c r="Q16" s="60">
        <v>228043</v>
      </c>
      <c r="R16" s="60">
        <v>3005370</v>
      </c>
      <c r="S16" s="60">
        <v>98369</v>
      </c>
      <c r="T16" s="60">
        <v>11673</v>
      </c>
      <c r="U16" s="60">
        <v>185725</v>
      </c>
      <c r="V16" s="60">
        <v>295767</v>
      </c>
      <c r="W16" s="60">
        <v>7277320</v>
      </c>
      <c r="X16" s="60">
        <v>4649686</v>
      </c>
      <c r="Y16" s="60">
        <v>2627634</v>
      </c>
      <c r="Z16" s="140">
        <v>56.51</v>
      </c>
      <c r="AA16" s="155">
        <v>4549527</v>
      </c>
    </row>
    <row r="17" spans="1:27" ht="13.5">
      <c r="A17" s="138" t="s">
        <v>86</v>
      </c>
      <c r="B17" s="136"/>
      <c r="C17" s="155">
        <v>36810482</v>
      </c>
      <c r="D17" s="155"/>
      <c r="E17" s="156">
        <v>40786246</v>
      </c>
      <c r="F17" s="60">
        <v>11525873</v>
      </c>
      <c r="G17" s="60">
        <v>229781</v>
      </c>
      <c r="H17" s="60">
        <v>6157920</v>
      </c>
      <c r="I17" s="60">
        <v>180194</v>
      </c>
      <c r="J17" s="60">
        <v>6567895</v>
      </c>
      <c r="K17" s="60">
        <v>222839</v>
      </c>
      <c r="L17" s="60">
        <v>265131</v>
      </c>
      <c r="M17" s="60">
        <v>280267</v>
      </c>
      <c r="N17" s="60">
        <v>768237</v>
      </c>
      <c r="O17" s="60">
        <v>248897</v>
      </c>
      <c r="P17" s="60">
        <v>211986</v>
      </c>
      <c r="Q17" s="60">
        <v>8776136</v>
      </c>
      <c r="R17" s="60">
        <v>9237019</v>
      </c>
      <c r="S17" s="60">
        <v>832337</v>
      </c>
      <c r="T17" s="60">
        <v>175874</v>
      </c>
      <c r="U17" s="60">
        <v>152847</v>
      </c>
      <c r="V17" s="60">
        <v>1161058</v>
      </c>
      <c r="W17" s="60">
        <v>17734209</v>
      </c>
      <c r="X17" s="60">
        <v>33213873</v>
      </c>
      <c r="Y17" s="60">
        <v>-15479664</v>
      </c>
      <c r="Z17" s="140">
        <v>-46.61</v>
      </c>
      <c r="AA17" s="155">
        <v>11525873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44782964</v>
      </c>
      <c r="D19" s="153">
        <f>SUM(D20:D23)</f>
        <v>0</v>
      </c>
      <c r="E19" s="154">
        <f t="shared" si="3"/>
        <v>43022721</v>
      </c>
      <c r="F19" s="100">
        <f t="shared" si="3"/>
        <v>43022721</v>
      </c>
      <c r="G19" s="100">
        <f t="shared" si="3"/>
        <v>1849360</v>
      </c>
      <c r="H19" s="100">
        <f t="shared" si="3"/>
        <v>2793886</v>
      </c>
      <c r="I19" s="100">
        <f t="shared" si="3"/>
        <v>2557019</v>
      </c>
      <c r="J19" s="100">
        <f t="shared" si="3"/>
        <v>7200265</v>
      </c>
      <c r="K19" s="100">
        <f t="shared" si="3"/>
        <v>4206495</v>
      </c>
      <c r="L19" s="100">
        <f t="shared" si="3"/>
        <v>739338</v>
      </c>
      <c r="M19" s="100">
        <f t="shared" si="3"/>
        <v>2198886</v>
      </c>
      <c r="N19" s="100">
        <f t="shared" si="3"/>
        <v>7144719</v>
      </c>
      <c r="O19" s="100">
        <f t="shared" si="3"/>
        <v>2447244</v>
      </c>
      <c r="P19" s="100">
        <f t="shared" si="3"/>
        <v>2371284</v>
      </c>
      <c r="Q19" s="100">
        <f t="shared" si="3"/>
        <v>5685139</v>
      </c>
      <c r="R19" s="100">
        <f t="shared" si="3"/>
        <v>10503667</v>
      </c>
      <c r="S19" s="100">
        <f t="shared" si="3"/>
        <v>7321584</v>
      </c>
      <c r="T19" s="100">
        <f t="shared" si="3"/>
        <v>3386685</v>
      </c>
      <c r="U19" s="100">
        <f t="shared" si="3"/>
        <v>2702158</v>
      </c>
      <c r="V19" s="100">
        <f t="shared" si="3"/>
        <v>13410427</v>
      </c>
      <c r="W19" s="100">
        <f t="shared" si="3"/>
        <v>38259078</v>
      </c>
      <c r="X19" s="100">
        <f t="shared" si="3"/>
        <v>48074592</v>
      </c>
      <c r="Y19" s="100">
        <f t="shared" si="3"/>
        <v>-9815514</v>
      </c>
      <c r="Z19" s="137">
        <f>+IF(X19&lt;&gt;0,+(Y19/X19)*100,0)</f>
        <v>-20.417259079390625</v>
      </c>
      <c r="AA19" s="153">
        <f>SUM(AA20:AA23)</f>
        <v>43022721</v>
      </c>
    </row>
    <row r="20" spans="1:27" ht="13.5">
      <c r="A20" s="138" t="s">
        <v>89</v>
      </c>
      <c r="B20" s="136"/>
      <c r="C20" s="155">
        <v>38509099</v>
      </c>
      <c r="D20" s="155"/>
      <c r="E20" s="156">
        <v>36424813</v>
      </c>
      <c r="F20" s="60">
        <v>36424813</v>
      </c>
      <c r="G20" s="60">
        <v>1685707</v>
      </c>
      <c r="H20" s="60">
        <v>2541010</v>
      </c>
      <c r="I20" s="60">
        <v>2308344</v>
      </c>
      <c r="J20" s="60">
        <v>6535061</v>
      </c>
      <c r="K20" s="60">
        <v>3956462</v>
      </c>
      <c r="L20" s="60">
        <v>579053</v>
      </c>
      <c r="M20" s="60">
        <v>2044813</v>
      </c>
      <c r="N20" s="60">
        <v>6580328</v>
      </c>
      <c r="O20" s="60">
        <v>2280609</v>
      </c>
      <c r="P20" s="60">
        <v>2229458</v>
      </c>
      <c r="Q20" s="60">
        <v>3723581</v>
      </c>
      <c r="R20" s="60">
        <v>8233648</v>
      </c>
      <c r="S20" s="60">
        <v>5398375</v>
      </c>
      <c r="T20" s="60">
        <v>3114879</v>
      </c>
      <c r="U20" s="60">
        <v>2351937</v>
      </c>
      <c r="V20" s="60">
        <v>10865191</v>
      </c>
      <c r="W20" s="60">
        <v>32214228</v>
      </c>
      <c r="X20" s="60">
        <v>39824816</v>
      </c>
      <c r="Y20" s="60">
        <v>-7610588</v>
      </c>
      <c r="Z20" s="140">
        <v>-19.11</v>
      </c>
      <c r="AA20" s="155">
        <v>36424813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6273865</v>
      </c>
      <c r="D23" s="155"/>
      <c r="E23" s="156">
        <v>6597908</v>
      </c>
      <c r="F23" s="60">
        <v>6597908</v>
      </c>
      <c r="G23" s="60">
        <v>163653</v>
      </c>
      <c r="H23" s="60">
        <v>252876</v>
      </c>
      <c r="I23" s="60">
        <v>248675</v>
      </c>
      <c r="J23" s="60">
        <v>665204</v>
      </c>
      <c r="K23" s="60">
        <v>250033</v>
      </c>
      <c r="L23" s="60">
        <v>160285</v>
      </c>
      <c r="M23" s="60">
        <v>154073</v>
      </c>
      <c r="N23" s="60">
        <v>564391</v>
      </c>
      <c r="O23" s="60">
        <v>166635</v>
      </c>
      <c r="P23" s="60">
        <v>141826</v>
      </c>
      <c r="Q23" s="60">
        <v>1961558</v>
      </c>
      <c r="R23" s="60">
        <v>2270019</v>
      </c>
      <c r="S23" s="60">
        <v>1923209</v>
      </c>
      <c r="T23" s="60">
        <v>271806</v>
      </c>
      <c r="U23" s="60">
        <v>350221</v>
      </c>
      <c r="V23" s="60">
        <v>2545236</v>
      </c>
      <c r="W23" s="60">
        <v>6044850</v>
      </c>
      <c r="X23" s="60">
        <v>8249776</v>
      </c>
      <c r="Y23" s="60">
        <v>-2204926</v>
      </c>
      <c r="Z23" s="140">
        <v>-26.73</v>
      </c>
      <c r="AA23" s="155">
        <v>6597908</v>
      </c>
    </row>
    <row r="24" spans="1:27" ht="13.5">
      <c r="A24" s="135" t="s">
        <v>93</v>
      </c>
      <c r="B24" s="142" t="s">
        <v>94</v>
      </c>
      <c r="C24" s="153">
        <v>9964029</v>
      </c>
      <c r="D24" s="153"/>
      <c r="E24" s="154">
        <v>1952249</v>
      </c>
      <c r="F24" s="100">
        <v>1982249</v>
      </c>
      <c r="G24" s="100"/>
      <c r="H24" s="100"/>
      <c r="I24" s="100">
        <v>9150</v>
      </c>
      <c r="J24" s="100">
        <v>9150</v>
      </c>
      <c r="K24" s="100">
        <v>1200</v>
      </c>
      <c r="L24" s="100">
        <v>300</v>
      </c>
      <c r="M24" s="100">
        <v>300</v>
      </c>
      <c r="N24" s="100">
        <v>1800</v>
      </c>
      <c r="O24" s="100">
        <v>606</v>
      </c>
      <c r="P24" s="100">
        <v>450</v>
      </c>
      <c r="Q24" s="100">
        <v>1952799</v>
      </c>
      <c r="R24" s="100">
        <v>1953855</v>
      </c>
      <c r="S24" s="100">
        <v>1050</v>
      </c>
      <c r="T24" s="100">
        <v>600</v>
      </c>
      <c r="U24" s="100">
        <v>150</v>
      </c>
      <c r="V24" s="100">
        <v>1800</v>
      </c>
      <c r="W24" s="100">
        <v>1966605</v>
      </c>
      <c r="X24" s="100">
        <v>1952253</v>
      </c>
      <c r="Y24" s="100">
        <v>14352</v>
      </c>
      <c r="Z24" s="137">
        <v>0.74</v>
      </c>
      <c r="AA24" s="153">
        <v>1982249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152983156</v>
      </c>
      <c r="D25" s="168">
        <f>+D5+D9+D15+D19+D24</f>
        <v>0</v>
      </c>
      <c r="E25" s="169">
        <f t="shared" si="4"/>
        <v>157333178</v>
      </c>
      <c r="F25" s="73">
        <f t="shared" si="4"/>
        <v>131592866</v>
      </c>
      <c r="G25" s="73">
        <f t="shared" si="4"/>
        <v>8724904</v>
      </c>
      <c r="H25" s="73">
        <f t="shared" si="4"/>
        <v>39115817</v>
      </c>
      <c r="I25" s="73">
        <f t="shared" si="4"/>
        <v>4129996</v>
      </c>
      <c r="J25" s="73">
        <f t="shared" si="4"/>
        <v>51970717</v>
      </c>
      <c r="K25" s="73">
        <f t="shared" si="4"/>
        <v>7411408</v>
      </c>
      <c r="L25" s="73">
        <f t="shared" si="4"/>
        <v>24948098</v>
      </c>
      <c r="M25" s="73">
        <f t="shared" si="4"/>
        <v>6740620</v>
      </c>
      <c r="N25" s="73">
        <f t="shared" si="4"/>
        <v>39100126</v>
      </c>
      <c r="O25" s="73">
        <f t="shared" si="4"/>
        <v>5630471</v>
      </c>
      <c r="P25" s="73">
        <f t="shared" si="4"/>
        <v>7035791</v>
      </c>
      <c r="Q25" s="73">
        <f t="shared" si="4"/>
        <v>26367556</v>
      </c>
      <c r="R25" s="73">
        <f t="shared" si="4"/>
        <v>39033818</v>
      </c>
      <c r="S25" s="73">
        <f t="shared" si="4"/>
        <v>12766363</v>
      </c>
      <c r="T25" s="73">
        <f t="shared" si="4"/>
        <v>6625681</v>
      </c>
      <c r="U25" s="73">
        <f t="shared" si="4"/>
        <v>5735610</v>
      </c>
      <c r="V25" s="73">
        <f t="shared" si="4"/>
        <v>25127654</v>
      </c>
      <c r="W25" s="73">
        <f t="shared" si="4"/>
        <v>155232315</v>
      </c>
      <c r="X25" s="73">
        <f t="shared" si="4"/>
        <v>161823704</v>
      </c>
      <c r="Y25" s="73">
        <f t="shared" si="4"/>
        <v>-6591389</v>
      </c>
      <c r="Z25" s="170">
        <f>+IF(X25&lt;&gt;0,+(Y25/X25)*100,0)</f>
        <v>-4.073191279813988</v>
      </c>
      <c r="AA25" s="168">
        <f>+AA5+AA9+AA15+AA19+AA24</f>
        <v>131592866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29577462</v>
      </c>
      <c r="D28" s="153">
        <f>SUM(D29:D31)</f>
        <v>0</v>
      </c>
      <c r="E28" s="154">
        <f t="shared" si="5"/>
        <v>52948071</v>
      </c>
      <c r="F28" s="100">
        <f t="shared" si="5"/>
        <v>55136445</v>
      </c>
      <c r="G28" s="100">
        <f t="shared" si="5"/>
        <v>2442422</v>
      </c>
      <c r="H28" s="100">
        <f t="shared" si="5"/>
        <v>2879200</v>
      </c>
      <c r="I28" s="100">
        <f t="shared" si="5"/>
        <v>1995620</v>
      </c>
      <c r="J28" s="100">
        <f t="shared" si="5"/>
        <v>7317242</v>
      </c>
      <c r="K28" s="100">
        <f t="shared" si="5"/>
        <v>3169629</v>
      </c>
      <c r="L28" s="100">
        <f t="shared" si="5"/>
        <v>3361106</v>
      </c>
      <c r="M28" s="100">
        <f t="shared" si="5"/>
        <v>3422655</v>
      </c>
      <c r="N28" s="100">
        <f t="shared" si="5"/>
        <v>9953390</v>
      </c>
      <c r="O28" s="100">
        <f t="shared" si="5"/>
        <v>2390843</v>
      </c>
      <c r="P28" s="100">
        <f t="shared" si="5"/>
        <v>2889223</v>
      </c>
      <c r="Q28" s="100">
        <f t="shared" si="5"/>
        <v>2505492</v>
      </c>
      <c r="R28" s="100">
        <f t="shared" si="5"/>
        <v>7785558</v>
      </c>
      <c r="S28" s="100">
        <f t="shared" si="5"/>
        <v>2806043</v>
      </c>
      <c r="T28" s="100">
        <f t="shared" si="5"/>
        <v>2356007</v>
      </c>
      <c r="U28" s="100">
        <f t="shared" si="5"/>
        <v>4325429</v>
      </c>
      <c r="V28" s="100">
        <f t="shared" si="5"/>
        <v>9487479</v>
      </c>
      <c r="W28" s="100">
        <f t="shared" si="5"/>
        <v>34543669</v>
      </c>
      <c r="X28" s="100">
        <f t="shared" si="5"/>
        <v>54836658</v>
      </c>
      <c r="Y28" s="100">
        <f t="shared" si="5"/>
        <v>-20292989</v>
      </c>
      <c r="Z28" s="137">
        <f>+IF(X28&lt;&gt;0,+(Y28/X28)*100,0)</f>
        <v>-37.006246806652584</v>
      </c>
      <c r="AA28" s="153">
        <f>SUM(AA29:AA31)</f>
        <v>55136445</v>
      </c>
    </row>
    <row r="29" spans="1:27" ht="13.5">
      <c r="A29" s="138" t="s">
        <v>75</v>
      </c>
      <c r="B29" s="136"/>
      <c r="C29" s="155">
        <v>11615585</v>
      </c>
      <c r="D29" s="155"/>
      <c r="E29" s="156">
        <v>18647467</v>
      </c>
      <c r="F29" s="60">
        <v>17933081</v>
      </c>
      <c r="G29" s="60">
        <v>1211496</v>
      </c>
      <c r="H29" s="60">
        <v>1398042</v>
      </c>
      <c r="I29" s="60">
        <v>1082281</v>
      </c>
      <c r="J29" s="60">
        <v>3691819</v>
      </c>
      <c r="K29" s="60">
        <v>1367194</v>
      </c>
      <c r="L29" s="60">
        <v>1720820</v>
      </c>
      <c r="M29" s="60">
        <v>1479006</v>
      </c>
      <c r="N29" s="60">
        <v>4567020</v>
      </c>
      <c r="O29" s="60">
        <v>1108530</v>
      </c>
      <c r="P29" s="60">
        <v>1287125</v>
      </c>
      <c r="Q29" s="60">
        <v>1161050</v>
      </c>
      <c r="R29" s="60">
        <v>3556705</v>
      </c>
      <c r="S29" s="60">
        <v>1293630</v>
      </c>
      <c r="T29" s="60">
        <v>1121055</v>
      </c>
      <c r="U29" s="60">
        <v>1728498</v>
      </c>
      <c r="V29" s="60">
        <v>4143183</v>
      </c>
      <c r="W29" s="60">
        <v>15958727</v>
      </c>
      <c r="X29" s="60">
        <v>18647471</v>
      </c>
      <c r="Y29" s="60">
        <v>-2688744</v>
      </c>
      <c r="Z29" s="140">
        <v>-14.42</v>
      </c>
      <c r="AA29" s="155">
        <v>17933081</v>
      </c>
    </row>
    <row r="30" spans="1:27" ht="13.5">
      <c r="A30" s="138" t="s">
        <v>76</v>
      </c>
      <c r="B30" s="136"/>
      <c r="C30" s="157">
        <v>13694432</v>
      </c>
      <c r="D30" s="157"/>
      <c r="E30" s="158">
        <v>24952625</v>
      </c>
      <c r="F30" s="159">
        <v>24136454</v>
      </c>
      <c r="G30" s="159">
        <v>649779</v>
      </c>
      <c r="H30" s="159">
        <v>733790</v>
      </c>
      <c r="I30" s="159">
        <v>451916</v>
      </c>
      <c r="J30" s="159">
        <v>1835485</v>
      </c>
      <c r="K30" s="159">
        <v>1110774</v>
      </c>
      <c r="L30" s="159">
        <v>785909</v>
      </c>
      <c r="M30" s="159">
        <v>376336</v>
      </c>
      <c r="N30" s="159">
        <v>2273019</v>
      </c>
      <c r="O30" s="159">
        <v>782792</v>
      </c>
      <c r="P30" s="159">
        <v>695810</v>
      </c>
      <c r="Q30" s="159">
        <v>641950</v>
      </c>
      <c r="R30" s="159">
        <v>2120552</v>
      </c>
      <c r="S30" s="159">
        <v>706083</v>
      </c>
      <c r="T30" s="159">
        <v>636723</v>
      </c>
      <c r="U30" s="159">
        <v>1275240</v>
      </c>
      <c r="V30" s="159">
        <v>2618046</v>
      </c>
      <c r="W30" s="159">
        <v>8847102</v>
      </c>
      <c r="X30" s="159">
        <v>24841204</v>
      </c>
      <c r="Y30" s="159">
        <v>-15994102</v>
      </c>
      <c r="Z30" s="141">
        <v>-64.39</v>
      </c>
      <c r="AA30" s="157">
        <v>24136454</v>
      </c>
    </row>
    <row r="31" spans="1:27" ht="13.5">
      <c r="A31" s="138" t="s">
        <v>77</v>
      </c>
      <c r="B31" s="136"/>
      <c r="C31" s="155">
        <v>4267445</v>
      </c>
      <c r="D31" s="155"/>
      <c r="E31" s="156">
        <v>9347979</v>
      </c>
      <c r="F31" s="60">
        <v>13066910</v>
      </c>
      <c r="G31" s="60">
        <v>581147</v>
      </c>
      <c r="H31" s="60">
        <v>747368</v>
      </c>
      <c r="I31" s="60">
        <v>461423</v>
      </c>
      <c r="J31" s="60">
        <v>1789938</v>
      </c>
      <c r="K31" s="60">
        <v>691661</v>
      </c>
      <c r="L31" s="60">
        <v>854377</v>
      </c>
      <c r="M31" s="60">
        <v>1567313</v>
      </c>
      <c r="N31" s="60">
        <v>3113351</v>
      </c>
      <c r="O31" s="60">
        <v>499521</v>
      </c>
      <c r="P31" s="60">
        <v>906288</v>
      </c>
      <c r="Q31" s="60">
        <v>702492</v>
      </c>
      <c r="R31" s="60">
        <v>2108301</v>
      </c>
      <c r="S31" s="60">
        <v>806330</v>
      </c>
      <c r="T31" s="60">
        <v>598229</v>
      </c>
      <c r="U31" s="60">
        <v>1321691</v>
      </c>
      <c r="V31" s="60">
        <v>2726250</v>
      </c>
      <c r="W31" s="60">
        <v>9737840</v>
      </c>
      <c r="X31" s="60">
        <v>11347983</v>
      </c>
      <c r="Y31" s="60">
        <v>-1610143</v>
      </c>
      <c r="Z31" s="140">
        <v>-14.19</v>
      </c>
      <c r="AA31" s="155">
        <v>13066910</v>
      </c>
    </row>
    <row r="32" spans="1:27" ht="13.5">
      <c r="A32" s="135" t="s">
        <v>78</v>
      </c>
      <c r="B32" s="136"/>
      <c r="C32" s="153">
        <f aca="true" t="shared" si="6" ref="C32:Y32">SUM(C33:C37)</f>
        <v>6285435</v>
      </c>
      <c r="D32" s="153">
        <f>SUM(D33:D37)</f>
        <v>0</v>
      </c>
      <c r="E32" s="154">
        <f t="shared" si="6"/>
        <v>12540710</v>
      </c>
      <c r="F32" s="100">
        <f t="shared" si="6"/>
        <v>14746881</v>
      </c>
      <c r="G32" s="100">
        <f t="shared" si="6"/>
        <v>966638</v>
      </c>
      <c r="H32" s="100">
        <f t="shared" si="6"/>
        <v>1141119</v>
      </c>
      <c r="I32" s="100">
        <f t="shared" si="6"/>
        <v>318049</v>
      </c>
      <c r="J32" s="100">
        <f t="shared" si="6"/>
        <v>2425806</v>
      </c>
      <c r="K32" s="100">
        <f t="shared" si="6"/>
        <v>1047485</v>
      </c>
      <c r="L32" s="100">
        <f t="shared" si="6"/>
        <v>1266495</v>
      </c>
      <c r="M32" s="100">
        <f t="shared" si="6"/>
        <v>1117769</v>
      </c>
      <c r="N32" s="100">
        <f t="shared" si="6"/>
        <v>3431749</v>
      </c>
      <c r="O32" s="100">
        <f t="shared" si="6"/>
        <v>662805</v>
      </c>
      <c r="P32" s="100">
        <f t="shared" si="6"/>
        <v>1042189</v>
      </c>
      <c r="Q32" s="100">
        <f t="shared" si="6"/>
        <v>941753</v>
      </c>
      <c r="R32" s="100">
        <f t="shared" si="6"/>
        <v>2646747</v>
      </c>
      <c r="S32" s="100">
        <f t="shared" si="6"/>
        <v>1103704</v>
      </c>
      <c r="T32" s="100">
        <f t="shared" si="6"/>
        <v>1005071</v>
      </c>
      <c r="U32" s="100">
        <f t="shared" si="6"/>
        <v>1747475</v>
      </c>
      <c r="V32" s="100">
        <f t="shared" si="6"/>
        <v>3856250</v>
      </c>
      <c r="W32" s="100">
        <f t="shared" si="6"/>
        <v>12360552</v>
      </c>
      <c r="X32" s="100">
        <f t="shared" si="6"/>
        <v>12540709</v>
      </c>
      <c r="Y32" s="100">
        <f t="shared" si="6"/>
        <v>-180157</v>
      </c>
      <c r="Z32" s="137">
        <f>+IF(X32&lt;&gt;0,+(Y32/X32)*100,0)</f>
        <v>-1.436577469423778</v>
      </c>
      <c r="AA32" s="153">
        <f>SUM(AA33:AA37)</f>
        <v>14746881</v>
      </c>
    </row>
    <row r="33" spans="1:27" ht="13.5">
      <c r="A33" s="138" t="s">
        <v>79</v>
      </c>
      <c r="B33" s="136"/>
      <c r="C33" s="155">
        <v>1718314</v>
      </c>
      <c r="D33" s="155"/>
      <c r="E33" s="156">
        <v>7654816</v>
      </c>
      <c r="F33" s="60">
        <v>9770759</v>
      </c>
      <c r="G33" s="60">
        <v>596833</v>
      </c>
      <c r="H33" s="60">
        <v>599571</v>
      </c>
      <c r="I33" s="60">
        <v>257893</v>
      </c>
      <c r="J33" s="60">
        <v>1454297</v>
      </c>
      <c r="K33" s="60">
        <v>499158</v>
      </c>
      <c r="L33" s="60">
        <v>719099</v>
      </c>
      <c r="M33" s="60">
        <v>461090</v>
      </c>
      <c r="N33" s="60">
        <v>1679347</v>
      </c>
      <c r="O33" s="60">
        <v>386928</v>
      </c>
      <c r="P33" s="60">
        <v>592028</v>
      </c>
      <c r="Q33" s="60">
        <v>613419</v>
      </c>
      <c r="R33" s="60">
        <v>1592375</v>
      </c>
      <c r="S33" s="60">
        <v>749174</v>
      </c>
      <c r="T33" s="60">
        <v>719196</v>
      </c>
      <c r="U33" s="60">
        <v>1398455</v>
      </c>
      <c r="V33" s="60">
        <v>2866825</v>
      </c>
      <c r="W33" s="60">
        <v>7592844</v>
      </c>
      <c r="X33" s="60">
        <v>7654821</v>
      </c>
      <c r="Y33" s="60">
        <v>-61977</v>
      </c>
      <c r="Z33" s="140">
        <v>-0.81</v>
      </c>
      <c r="AA33" s="155">
        <v>9770759</v>
      </c>
    </row>
    <row r="34" spans="1:27" ht="13.5">
      <c r="A34" s="138" t="s">
        <v>80</v>
      </c>
      <c r="B34" s="136"/>
      <c r="C34" s="155">
        <v>4548621</v>
      </c>
      <c r="D34" s="155"/>
      <c r="E34" s="156">
        <v>3918763</v>
      </c>
      <c r="F34" s="60">
        <v>3858991</v>
      </c>
      <c r="G34" s="60">
        <v>359581</v>
      </c>
      <c r="H34" s="60">
        <v>448058</v>
      </c>
      <c r="I34" s="60">
        <v>40554</v>
      </c>
      <c r="J34" s="60">
        <v>848193</v>
      </c>
      <c r="K34" s="60">
        <v>514844</v>
      </c>
      <c r="L34" s="60">
        <v>533271</v>
      </c>
      <c r="M34" s="60">
        <v>350559</v>
      </c>
      <c r="N34" s="60">
        <v>1398674</v>
      </c>
      <c r="O34" s="60">
        <v>264877</v>
      </c>
      <c r="P34" s="60">
        <v>273421</v>
      </c>
      <c r="Q34" s="60">
        <v>297123</v>
      </c>
      <c r="R34" s="60">
        <v>835421</v>
      </c>
      <c r="S34" s="60">
        <v>284530</v>
      </c>
      <c r="T34" s="60">
        <v>276145</v>
      </c>
      <c r="U34" s="60">
        <v>320640</v>
      </c>
      <c r="V34" s="60">
        <v>881315</v>
      </c>
      <c r="W34" s="60">
        <v>3963603</v>
      </c>
      <c r="X34" s="60">
        <v>3918759</v>
      </c>
      <c r="Y34" s="60">
        <v>44844</v>
      </c>
      <c r="Z34" s="140">
        <v>1.14</v>
      </c>
      <c r="AA34" s="155">
        <v>3858991</v>
      </c>
    </row>
    <row r="35" spans="1:27" ht="13.5">
      <c r="A35" s="138" t="s">
        <v>81</v>
      </c>
      <c r="B35" s="136"/>
      <c r="C35" s="155">
        <v>18500</v>
      </c>
      <c r="D35" s="155"/>
      <c r="E35" s="156">
        <v>579278</v>
      </c>
      <c r="F35" s="60">
        <v>729278</v>
      </c>
      <c r="G35" s="60">
        <v>10224</v>
      </c>
      <c r="H35" s="60">
        <v>93490</v>
      </c>
      <c r="I35" s="60">
        <v>19602</v>
      </c>
      <c r="J35" s="60">
        <v>123316</v>
      </c>
      <c r="K35" s="60">
        <v>33483</v>
      </c>
      <c r="L35" s="60">
        <v>14125</v>
      </c>
      <c r="M35" s="60">
        <v>306120</v>
      </c>
      <c r="N35" s="60">
        <v>353728</v>
      </c>
      <c r="O35" s="60">
        <v>11000</v>
      </c>
      <c r="P35" s="60">
        <v>176740</v>
      </c>
      <c r="Q35" s="60">
        <v>31211</v>
      </c>
      <c r="R35" s="60">
        <v>218951</v>
      </c>
      <c r="S35" s="60">
        <v>70000</v>
      </c>
      <c r="T35" s="60">
        <v>9730</v>
      </c>
      <c r="U35" s="60">
        <v>28380</v>
      </c>
      <c r="V35" s="60">
        <v>108110</v>
      </c>
      <c r="W35" s="60">
        <v>804105</v>
      </c>
      <c r="X35" s="60">
        <v>579279</v>
      </c>
      <c r="Y35" s="60">
        <v>224826</v>
      </c>
      <c r="Z35" s="140">
        <v>38.81</v>
      </c>
      <c r="AA35" s="155">
        <v>729278</v>
      </c>
    </row>
    <row r="36" spans="1:27" ht="13.5">
      <c r="A36" s="138" t="s">
        <v>82</v>
      </c>
      <c r="B36" s="136"/>
      <c r="C36" s="155"/>
      <c r="D36" s="155"/>
      <c r="E36" s="156">
        <v>387853</v>
      </c>
      <c r="F36" s="60">
        <v>387853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387850</v>
      </c>
      <c r="Y36" s="60">
        <v>-387850</v>
      </c>
      <c r="Z36" s="140">
        <v>-100</v>
      </c>
      <c r="AA36" s="155">
        <v>387853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36449514</v>
      </c>
      <c r="D38" s="153">
        <f>SUM(D39:D41)</f>
        <v>0</v>
      </c>
      <c r="E38" s="154">
        <f t="shared" si="7"/>
        <v>15368328</v>
      </c>
      <c r="F38" s="100">
        <f t="shared" si="7"/>
        <v>15429618</v>
      </c>
      <c r="G38" s="100">
        <f t="shared" si="7"/>
        <v>2728429</v>
      </c>
      <c r="H38" s="100">
        <f t="shared" si="7"/>
        <v>1804475</v>
      </c>
      <c r="I38" s="100">
        <f t="shared" si="7"/>
        <v>1815786</v>
      </c>
      <c r="J38" s="100">
        <f t="shared" si="7"/>
        <v>6348690</v>
      </c>
      <c r="K38" s="100">
        <f t="shared" si="7"/>
        <v>1649698</v>
      </c>
      <c r="L38" s="100">
        <f t="shared" si="7"/>
        <v>4152060</v>
      </c>
      <c r="M38" s="100">
        <f t="shared" si="7"/>
        <v>2521917</v>
      </c>
      <c r="N38" s="100">
        <f t="shared" si="7"/>
        <v>8323675</v>
      </c>
      <c r="O38" s="100">
        <f t="shared" si="7"/>
        <v>1197444</v>
      </c>
      <c r="P38" s="100">
        <f t="shared" si="7"/>
        <v>2710311</v>
      </c>
      <c r="Q38" s="100">
        <f t="shared" si="7"/>
        <v>2589994</v>
      </c>
      <c r="R38" s="100">
        <f t="shared" si="7"/>
        <v>6497749</v>
      </c>
      <c r="S38" s="100">
        <f t="shared" si="7"/>
        <v>3029805</v>
      </c>
      <c r="T38" s="100">
        <f t="shared" si="7"/>
        <v>909231</v>
      </c>
      <c r="U38" s="100">
        <f t="shared" si="7"/>
        <v>1545899</v>
      </c>
      <c r="V38" s="100">
        <f t="shared" si="7"/>
        <v>5484935</v>
      </c>
      <c r="W38" s="100">
        <f t="shared" si="7"/>
        <v>26655049</v>
      </c>
      <c r="X38" s="100">
        <f t="shared" si="7"/>
        <v>15368331</v>
      </c>
      <c r="Y38" s="100">
        <f t="shared" si="7"/>
        <v>11286718</v>
      </c>
      <c r="Z38" s="137">
        <f>+IF(X38&lt;&gt;0,+(Y38/X38)*100,0)</f>
        <v>73.44140362411508</v>
      </c>
      <c r="AA38" s="153">
        <f>SUM(AA39:AA41)</f>
        <v>15429618</v>
      </c>
    </row>
    <row r="39" spans="1:27" ht="13.5">
      <c r="A39" s="138" t="s">
        <v>85</v>
      </c>
      <c r="B39" s="136"/>
      <c r="C39" s="155">
        <v>2420367</v>
      </c>
      <c r="D39" s="155"/>
      <c r="E39" s="156">
        <v>4406376</v>
      </c>
      <c r="F39" s="60">
        <v>4734194</v>
      </c>
      <c r="G39" s="60">
        <v>400293</v>
      </c>
      <c r="H39" s="60">
        <v>443087</v>
      </c>
      <c r="I39" s="60">
        <v>68557</v>
      </c>
      <c r="J39" s="60">
        <v>911937</v>
      </c>
      <c r="K39" s="60">
        <v>593450</v>
      </c>
      <c r="L39" s="60">
        <v>553885</v>
      </c>
      <c r="M39" s="60">
        <v>425617</v>
      </c>
      <c r="N39" s="60">
        <v>1572952</v>
      </c>
      <c r="O39" s="60">
        <v>221509</v>
      </c>
      <c r="P39" s="60">
        <v>368315</v>
      </c>
      <c r="Q39" s="60">
        <v>486645</v>
      </c>
      <c r="R39" s="60">
        <v>1076469</v>
      </c>
      <c r="S39" s="60">
        <v>327472</v>
      </c>
      <c r="T39" s="60">
        <v>328015</v>
      </c>
      <c r="U39" s="60">
        <v>518513</v>
      </c>
      <c r="V39" s="60">
        <v>1174000</v>
      </c>
      <c r="W39" s="60">
        <v>4735358</v>
      </c>
      <c r="X39" s="60">
        <v>4406380</v>
      </c>
      <c r="Y39" s="60">
        <v>328978</v>
      </c>
      <c r="Z39" s="140">
        <v>7.47</v>
      </c>
      <c r="AA39" s="155">
        <v>4734194</v>
      </c>
    </row>
    <row r="40" spans="1:27" ht="13.5">
      <c r="A40" s="138" t="s">
        <v>86</v>
      </c>
      <c r="B40" s="136"/>
      <c r="C40" s="155">
        <v>34029147</v>
      </c>
      <c r="D40" s="155"/>
      <c r="E40" s="156">
        <v>10961952</v>
      </c>
      <c r="F40" s="60">
        <v>10695424</v>
      </c>
      <c r="G40" s="60">
        <v>2328136</v>
      </c>
      <c r="H40" s="60">
        <v>1361388</v>
      </c>
      <c r="I40" s="60">
        <v>1747229</v>
      </c>
      <c r="J40" s="60">
        <v>5436753</v>
      </c>
      <c r="K40" s="60">
        <v>1056248</v>
      </c>
      <c r="L40" s="60">
        <v>3598175</v>
      </c>
      <c r="M40" s="60">
        <v>2096300</v>
      </c>
      <c r="N40" s="60">
        <v>6750723</v>
      </c>
      <c r="O40" s="60">
        <v>975935</v>
      </c>
      <c r="P40" s="60">
        <v>2341996</v>
      </c>
      <c r="Q40" s="60">
        <v>2103349</v>
      </c>
      <c r="R40" s="60">
        <v>5421280</v>
      </c>
      <c r="S40" s="60">
        <v>2702333</v>
      </c>
      <c r="T40" s="60">
        <v>581216</v>
      </c>
      <c r="U40" s="60">
        <v>1027386</v>
      </c>
      <c r="V40" s="60">
        <v>4310935</v>
      </c>
      <c r="W40" s="60">
        <v>21919691</v>
      </c>
      <c r="X40" s="60">
        <v>10961951</v>
      </c>
      <c r="Y40" s="60">
        <v>10957740</v>
      </c>
      <c r="Z40" s="140">
        <v>99.96</v>
      </c>
      <c r="AA40" s="155">
        <v>10695424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29339453</v>
      </c>
      <c r="D42" s="153">
        <f>SUM(D43:D46)</f>
        <v>0</v>
      </c>
      <c r="E42" s="154">
        <f t="shared" si="8"/>
        <v>43012680</v>
      </c>
      <c r="F42" s="100">
        <f t="shared" si="8"/>
        <v>42513932</v>
      </c>
      <c r="G42" s="100">
        <f t="shared" si="8"/>
        <v>3613426</v>
      </c>
      <c r="H42" s="100">
        <f t="shared" si="8"/>
        <v>4142666</v>
      </c>
      <c r="I42" s="100">
        <f t="shared" si="8"/>
        <v>3070811</v>
      </c>
      <c r="J42" s="100">
        <f t="shared" si="8"/>
        <v>10826903</v>
      </c>
      <c r="K42" s="100">
        <f t="shared" si="8"/>
        <v>2858315</v>
      </c>
      <c r="L42" s="100">
        <f t="shared" si="8"/>
        <v>2755852</v>
      </c>
      <c r="M42" s="100">
        <f t="shared" si="8"/>
        <v>3251863</v>
      </c>
      <c r="N42" s="100">
        <f t="shared" si="8"/>
        <v>8866030</v>
      </c>
      <c r="O42" s="100">
        <f t="shared" si="8"/>
        <v>2436572</v>
      </c>
      <c r="P42" s="100">
        <f t="shared" si="8"/>
        <v>2814078</v>
      </c>
      <c r="Q42" s="100">
        <f t="shared" si="8"/>
        <v>2917132</v>
      </c>
      <c r="R42" s="100">
        <f t="shared" si="8"/>
        <v>8167782</v>
      </c>
      <c r="S42" s="100">
        <f t="shared" si="8"/>
        <v>2730125</v>
      </c>
      <c r="T42" s="100">
        <f t="shared" si="8"/>
        <v>2604981</v>
      </c>
      <c r="U42" s="100">
        <f t="shared" si="8"/>
        <v>3130941</v>
      </c>
      <c r="V42" s="100">
        <f t="shared" si="8"/>
        <v>8466047</v>
      </c>
      <c r="W42" s="100">
        <f t="shared" si="8"/>
        <v>36326762</v>
      </c>
      <c r="X42" s="100">
        <f t="shared" si="8"/>
        <v>44153414</v>
      </c>
      <c r="Y42" s="100">
        <f t="shared" si="8"/>
        <v>-7826652</v>
      </c>
      <c r="Z42" s="137">
        <f>+IF(X42&lt;&gt;0,+(Y42/X42)*100,0)</f>
        <v>-17.726040391803</v>
      </c>
      <c r="AA42" s="153">
        <f>SUM(AA43:AA46)</f>
        <v>42513932</v>
      </c>
    </row>
    <row r="43" spans="1:27" ht="13.5">
      <c r="A43" s="138" t="s">
        <v>89</v>
      </c>
      <c r="B43" s="136"/>
      <c r="C43" s="155">
        <v>25783058</v>
      </c>
      <c r="D43" s="155"/>
      <c r="E43" s="156">
        <v>35903635</v>
      </c>
      <c r="F43" s="60">
        <v>35802024</v>
      </c>
      <c r="G43" s="60">
        <v>3152218</v>
      </c>
      <c r="H43" s="60">
        <v>3716346</v>
      </c>
      <c r="I43" s="60">
        <v>2986722</v>
      </c>
      <c r="J43" s="60">
        <v>9855286</v>
      </c>
      <c r="K43" s="60">
        <v>2157868</v>
      </c>
      <c r="L43" s="60">
        <v>2112649</v>
      </c>
      <c r="M43" s="60">
        <v>2698586</v>
      </c>
      <c r="N43" s="60">
        <v>6969103</v>
      </c>
      <c r="O43" s="60">
        <v>2026110</v>
      </c>
      <c r="P43" s="60">
        <v>2354704</v>
      </c>
      <c r="Q43" s="60">
        <v>1739448</v>
      </c>
      <c r="R43" s="60">
        <v>6120262</v>
      </c>
      <c r="S43" s="60">
        <v>2063783</v>
      </c>
      <c r="T43" s="60">
        <v>2018985</v>
      </c>
      <c r="U43" s="60">
        <v>2446018</v>
      </c>
      <c r="V43" s="60">
        <v>6528786</v>
      </c>
      <c r="W43" s="60">
        <v>29473437</v>
      </c>
      <c r="X43" s="60">
        <v>35903635</v>
      </c>
      <c r="Y43" s="60">
        <v>-6430198</v>
      </c>
      <c r="Z43" s="140">
        <v>-17.91</v>
      </c>
      <c r="AA43" s="155">
        <v>35802024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3556395</v>
      </c>
      <c r="D46" s="155"/>
      <c r="E46" s="156">
        <v>7109045</v>
      </c>
      <c r="F46" s="60">
        <v>6711908</v>
      </c>
      <c r="G46" s="60">
        <v>461208</v>
      </c>
      <c r="H46" s="60">
        <v>426320</v>
      </c>
      <c r="I46" s="60">
        <v>84089</v>
      </c>
      <c r="J46" s="60">
        <v>971617</v>
      </c>
      <c r="K46" s="60">
        <v>700447</v>
      </c>
      <c r="L46" s="60">
        <v>643203</v>
      </c>
      <c r="M46" s="60">
        <v>553277</v>
      </c>
      <c r="N46" s="60">
        <v>1896927</v>
      </c>
      <c r="O46" s="60">
        <v>410462</v>
      </c>
      <c r="P46" s="60">
        <v>459374</v>
      </c>
      <c r="Q46" s="60">
        <v>1177684</v>
      </c>
      <c r="R46" s="60">
        <v>2047520</v>
      </c>
      <c r="S46" s="60">
        <v>666342</v>
      </c>
      <c r="T46" s="60">
        <v>585996</v>
      </c>
      <c r="U46" s="60">
        <v>684923</v>
      </c>
      <c r="V46" s="60">
        <v>1937261</v>
      </c>
      <c r="W46" s="60">
        <v>6853325</v>
      </c>
      <c r="X46" s="60">
        <v>8249779</v>
      </c>
      <c r="Y46" s="60">
        <v>-1396454</v>
      </c>
      <c r="Z46" s="140">
        <v>-16.93</v>
      </c>
      <c r="AA46" s="155">
        <v>6711908</v>
      </c>
    </row>
    <row r="47" spans="1:27" ht="13.5">
      <c r="A47" s="135" t="s">
        <v>93</v>
      </c>
      <c r="B47" s="142" t="s">
        <v>94</v>
      </c>
      <c r="C47" s="153">
        <v>9459475</v>
      </c>
      <c r="D47" s="153"/>
      <c r="E47" s="154">
        <v>3901729</v>
      </c>
      <c r="F47" s="100">
        <v>4076928</v>
      </c>
      <c r="G47" s="100">
        <v>327267</v>
      </c>
      <c r="H47" s="100">
        <v>1541</v>
      </c>
      <c r="I47" s="100"/>
      <c r="J47" s="100">
        <v>328808</v>
      </c>
      <c r="K47" s="100">
        <v>89207</v>
      </c>
      <c r="L47" s="100"/>
      <c r="M47" s="100">
        <v>327267</v>
      </c>
      <c r="N47" s="100">
        <v>416474</v>
      </c>
      <c r="O47" s="100"/>
      <c r="P47" s="100">
        <v>32131</v>
      </c>
      <c r="Q47" s="100">
        <v>5550</v>
      </c>
      <c r="R47" s="100">
        <v>37681</v>
      </c>
      <c r="S47" s="100">
        <v>237441</v>
      </c>
      <c r="T47" s="100">
        <v>41241</v>
      </c>
      <c r="U47" s="100">
        <v>22874</v>
      </c>
      <c r="V47" s="100">
        <v>301556</v>
      </c>
      <c r="W47" s="100">
        <v>1084519</v>
      </c>
      <c r="X47" s="100">
        <v>3901733</v>
      </c>
      <c r="Y47" s="100">
        <v>-2817214</v>
      </c>
      <c r="Z47" s="137">
        <v>-72.2</v>
      </c>
      <c r="AA47" s="153">
        <v>4076928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111111339</v>
      </c>
      <c r="D48" s="168">
        <f>+D28+D32+D38+D42+D47</f>
        <v>0</v>
      </c>
      <c r="E48" s="169">
        <f t="shared" si="9"/>
        <v>127771518</v>
      </c>
      <c r="F48" s="73">
        <f t="shared" si="9"/>
        <v>131903804</v>
      </c>
      <c r="G48" s="73">
        <f t="shared" si="9"/>
        <v>10078182</v>
      </c>
      <c r="H48" s="73">
        <f t="shared" si="9"/>
        <v>9969001</v>
      </c>
      <c r="I48" s="73">
        <f t="shared" si="9"/>
        <v>7200266</v>
      </c>
      <c r="J48" s="73">
        <f t="shared" si="9"/>
        <v>27247449</v>
      </c>
      <c r="K48" s="73">
        <f t="shared" si="9"/>
        <v>8814334</v>
      </c>
      <c r="L48" s="73">
        <f t="shared" si="9"/>
        <v>11535513</v>
      </c>
      <c r="M48" s="73">
        <f t="shared" si="9"/>
        <v>10641471</v>
      </c>
      <c r="N48" s="73">
        <f t="shared" si="9"/>
        <v>30991318</v>
      </c>
      <c r="O48" s="73">
        <f t="shared" si="9"/>
        <v>6687664</v>
      </c>
      <c r="P48" s="73">
        <f t="shared" si="9"/>
        <v>9487932</v>
      </c>
      <c r="Q48" s="73">
        <f t="shared" si="9"/>
        <v>8959921</v>
      </c>
      <c r="R48" s="73">
        <f t="shared" si="9"/>
        <v>25135517</v>
      </c>
      <c r="S48" s="73">
        <f t="shared" si="9"/>
        <v>9907118</v>
      </c>
      <c r="T48" s="73">
        <f t="shared" si="9"/>
        <v>6916531</v>
      </c>
      <c r="U48" s="73">
        <f t="shared" si="9"/>
        <v>10772618</v>
      </c>
      <c r="V48" s="73">
        <f t="shared" si="9"/>
        <v>27596267</v>
      </c>
      <c r="W48" s="73">
        <f t="shared" si="9"/>
        <v>110970551</v>
      </c>
      <c r="X48" s="73">
        <f t="shared" si="9"/>
        <v>130800845</v>
      </c>
      <c r="Y48" s="73">
        <f t="shared" si="9"/>
        <v>-19830294</v>
      </c>
      <c r="Z48" s="170">
        <f>+IF(X48&lt;&gt;0,+(Y48/X48)*100,0)</f>
        <v>-15.160677287673485</v>
      </c>
      <c r="AA48" s="168">
        <f>+AA28+AA32+AA38+AA42+AA47</f>
        <v>131903804</v>
      </c>
    </row>
    <row r="49" spans="1:27" ht="13.5">
      <c r="A49" s="148" t="s">
        <v>49</v>
      </c>
      <c r="B49" s="149"/>
      <c r="C49" s="171">
        <f aca="true" t="shared" si="10" ref="C49:Y49">+C25-C48</f>
        <v>41871817</v>
      </c>
      <c r="D49" s="171">
        <f>+D25-D48</f>
        <v>0</v>
      </c>
      <c r="E49" s="172">
        <f t="shared" si="10"/>
        <v>29561660</v>
      </c>
      <c r="F49" s="173">
        <f t="shared" si="10"/>
        <v>-310938</v>
      </c>
      <c r="G49" s="173">
        <f t="shared" si="10"/>
        <v>-1353278</v>
      </c>
      <c r="H49" s="173">
        <f t="shared" si="10"/>
        <v>29146816</v>
      </c>
      <c r="I49" s="173">
        <f t="shared" si="10"/>
        <v>-3070270</v>
      </c>
      <c r="J49" s="173">
        <f t="shared" si="10"/>
        <v>24723268</v>
      </c>
      <c r="K49" s="173">
        <f t="shared" si="10"/>
        <v>-1402926</v>
      </c>
      <c r="L49" s="173">
        <f t="shared" si="10"/>
        <v>13412585</v>
      </c>
      <c r="M49" s="173">
        <f t="shared" si="10"/>
        <v>-3900851</v>
      </c>
      <c r="N49" s="173">
        <f t="shared" si="10"/>
        <v>8108808</v>
      </c>
      <c r="O49" s="173">
        <f t="shared" si="10"/>
        <v>-1057193</v>
      </c>
      <c r="P49" s="173">
        <f t="shared" si="10"/>
        <v>-2452141</v>
      </c>
      <c r="Q49" s="173">
        <f t="shared" si="10"/>
        <v>17407635</v>
      </c>
      <c r="R49" s="173">
        <f t="shared" si="10"/>
        <v>13898301</v>
      </c>
      <c r="S49" s="173">
        <f t="shared" si="10"/>
        <v>2859245</v>
      </c>
      <c r="T49" s="173">
        <f t="shared" si="10"/>
        <v>-290850</v>
      </c>
      <c r="U49" s="173">
        <f t="shared" si="10"/>
        <v>-5037008</v>
      </c>
      <c r="V49" s="173">
        <f t="shared" si="10"/>
        <v>-2468613</v>
      </c>
      <c r="W49" s="173">
        <f t="shared" si="10"/>
        <v>44261764</v>
      </c>
      <c r="X49" s="173">
        <f>IF(F25=F48,0,X25-X48)</f>
        <v>31022859</v>
      </c>
      <c r="Y49" s="173">
        <f t="shared" si="10"/>
        <v>13238905</v>
      </c>
      <c r="Z49" s="174">
        <f>+IF(X49&lt;&gt;0,+(Y49/X49)*100,0)</f>
        <v>42.67467740481301</v>
      </c>
      <c r="AA49" s="171">
        <f>+AA25-AA48</f>
        <v>-310938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13854561</v>
      </c>
      <c r="D5" s="155">
        <v>0</v>
      </c>
      <c r="E5" s="156">
        <v>11216543</v>
      </c>
      <c r="F5" s="60">
        <v>14245548</v>
      </c>
      <c r="G5" s="60">
        <v>6211129</v>
      </c>
      <c r="H5" s="60">
        <v>785496</v>
      </c>
      <c r="I5" s="60">
        <v>784095</v>
      </c>
      <c r="J5" s="60">
        <v>7780720</v>
      </c>
      <c r="K5" s="60">
        <v>766554</v>
      </c>
      <c r="L5" s="60">
        <v>782861</v>
      </c>
      <c r="M5" s="60">
        <v>729918</v>
      </c>
      <c r="N5" s="60">
        <v>2279333</v>
      </c>
      <c r="O5" s="60">
        <v>790021</v>
      </c>
      <c r="P5" s="60">
        <v>806164</v>
      </c>
      <c r="Q5" s="60">
        <v>771073</v>
      </c>
      <c r="R5" s="60">
        <v>2367258</v>
      </c>
      <c r="S5" s="60">
        <v>770709</v>
      </c>
      <c r="T5" s="60">
        <v>701721</v>
      </c>
      <c r="U5" s="60">
        <v>833137</v>
      </c>
      <c r="V5" s="60">
        <v>2305567</v>
      </c>
      <c r="W5" s="60">
        <v>14732878</v>
      </c>
      <c r="X5" s="60">
        <v>11216543</v>
      </c>
      <c r="Y5" s="60">
        <v>3516335</v>
      </c>
      <c r="Z5" s="140">
        <v>31.35</v>
      </c>
      <c r="AA5" s="155">
        <v>14245548</v>
      </c>
    </row>
    <row r="6" spans="1:27" ht="13.5">
      <c r="A6" s="181" t="s">
        <v>102</v>
      </c>
      <c r="B6" s="182"/>
      <c r="C6" s="155">
        <v>558826</v>
      </c>
      <c r="D6" s="155">
        <v>0</v>
      </c>
      <c r="E6" s="156">
        <v>401102</v>
      </c>
      <c r="F6" s="60">
        <v>401102</v>
      </c>
      <c r="G6" s="60">
        <v>67786</v>
      </c>
      <c r="H6" s="60">
        <v>63387</v>
      </c>
      <c r="I6" s="60">
        <v>106598</v>
      </c>
      <c r="J6" s="60">
        <v>237771</v>
      </c>
      <c r="K6" s="60">
        <v>72663</v>
      </c>
      <c r="L6" s="60">
        <v>32915</v>
      </c>
      <c r="M6" s="60">
        <v>65306</v>
      </c>
      <c r="N6" s="60">
        <v>170884</v>
      </c>
      <c r="O6" s="60">
        <v>73587</v>
      </c>
      <c r="P6" s="60">
        <v>79033</v>
      </c>
      <c r="Q6" s="60">
        <v>81823</v>
      </c>
      <c r="R6" s="60">
        <v>234443</v>
      </c>
      <c r="S6" s="60">
        <v>83516</v>
      </c>
      <c r="T6" s="60">
        <v>46211</v>
      </c>
      <c r="U6" s="60">
        <v>82639</v>
      </c>
      <c r="V6" s="60">
        <v>212366</v>
      </c>
      <c r="W6" s="60">
        <v>855464</v>
      </c>
      <c r="X6" s="60">
        <v>401102</v>
      </c>
      <c r="Y6" s="60">
        <v>454362</v>
      </c>
      <c r="Z6" s="140">
        <v>113.28</v>
      </c>
      <c r="AA6" s="155">
        <v>401102</v>
      </c>
    </row>
    <row r="7" spans="1:27" ht="13.5">
      <c r="A7" s="183" t="s">
        <v>103</v>
      </c>
      <c r="B7" s="182"/>
      <c r="C7" s="155">
        <v>26494599</v>
      </c>
      <c r="D7" s="155">
        <v>0</v>
      </c>
      <c r="E7" s="156">
        <v>31107616</v>
      </c>
      <c r="F7" s="60">
        <v>31107615</v>
      </c>
      <c r="G7" s="60">
        <v>1658823</v>
      </c>
      <c r="H7" s="60">
        <v>2522760</v>
      </c>
      <c r="I7" s="60">
        <v>2304389</v>
      </c>
      <c r="J7" s="60">
        <v>6485972</v>
      </c>
      <c r="K7" s="60">
        <v>3946030</v>
      </c>
      <c r="L7" s="60">
        <v>579053</v>
      </c>
      <c r="M7" s="60">
        <v>2025926</v>
      </c>
      <c r="N7" s="60">
        <v>6551009</v>
      </c>
      <c r="O7" s="60">
        <v>2264823</v>
      </c>
      <c r="P7" s="60">
        <v>2225197</v>
      </c>
      <c r="Q7" s="60">
        <v>2297630</v>
      </c>
      <c r="R7" s="60">
        <v>6787650</v>
      </c>
      <c r="S7" s="60">
        <v>2104971</v>
      </c>
      <c r="T7" s="60">
        <v>3110506</v>
      </c>
      <c r="U7" s="60">
        <v>2342466</v>
      </c>
      <c r="V7" s="60">
        <v>7557943</v>
      </c>
      <c r="W7" s="60">
        <v>27382574</v>
      </c>
      <c r="X7" s="60">
        <v>31107616</v>
      </c>
      <c r="Y7" s="60">
        <v>-3725042</v>
      </c>
      <c r="Z7" s="140">
        <v>-11.97</v>
      </c>
      <c r="AA7" s="155">
        <v>31107615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1778305</v>
      </c>
      <c r="D10" s="155">
        <v>0</v>
      </c>
      <c r="E10" s="156">
        <v>2005457</v>
      </c>
      <c r="F10" s="54">
        <v>2005457</v>
      </c>
      <c r="G10" s="54">
        <v>163653</v>
      </c>
      <c r="H10" s="54">
        <v>163421</v>
      </c>
      <c r="I10" s="54">
        <v>165775</v>
      </c>
      <c r="J10" s="54">
        <v>492849</v>
      </c>
      <c r="K10" s="54">
        <v>166033</v>
      </c>
      <c r="L10" s="54">
        <v>160285</v>
      </c>
      <c r="M10" s="54">
        <v>154073</v>
      </c>
      <c r="N10" s="54">
        <v>480391</v>
      </c>
      <c r="O10" s="54">
        <v>166635</v>
      </c>
      <c r="P10" s="54">
        <v>141826</v>
      </c>
      <c r="Q10" s="54">
        <v>163247</v>
      </c>
      <c r="R10" s="54">
        <v>471708</v>
      </c>
      <c r="S10" s="54">
        <v>165069</v>
      </c>
      <c r="T10" s="54">
        <v>158406</v>
      </c>
      <c r="U10" s="54">
        <v>191412</v>
      </c>
      <c r="V10" s="54">
        <v>514887</v>
      </c>
      <c r="W10" s="54">
        <v>1959835</v>
      </c>
      <c r="X10" s="54">
        <v>2005454</v>
      </c>
      <c r="Y10" s="54">
        <v>-45619</v>
      </c>
      <c r="Z10" s="184">
        <v>-2.27</v>
      </c>
      <c r="AA10" s="130">
        <v>2005457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45240</v>
      </c>
      <c r="D12" s="155">
        <v>0</v>
      </c>
      <c r="E12" s="156">
        <v>116852</v>
      </c>
      <c r="F12" s="60">
        <v>147852</v>
      </c>
      <c r="G12" s="60">
        <v>6849</v>
      </c>
      <c r="H12" s="60">
        <v>6849</v>
      </c>
      <c r="I12" s="60">
        <v>9106</v>
      </c>
      <c r="J12" s="60">
        <v>22804</v>
      </c>
      <c r="K12" s="60">
        <v>8735</v>
      </c>
      <c r="L12" s="60">
        <v>6849</v>
      </c>
      <c r="M12" s="60">
        <v>13035</v>
      </c>
      <c r="N12" s="60">
        <v>28619</v>
      </c>
      <c r="O12" s="60">
        <v>7119</v>
      </c>
      <c r="P12" s="60">
        <v>7209</v>
      </c>
      <c r="Q12" s="60">
        <v>24849</v>
      </c>
      <c r="R12" s="60">
        <v>39177</v>
      </c>
      <c r="S12" s="60">
        <v>6949</v>
      </c>
      <c r="T12" s="60">
        <v>11671</v>
      </c>
      <c r="U12" s="60">
        <v>10898</v>
      </c>
      <c r="V12" s="60">
        <v>29518</v>
      </c>
      <c r="W12" s="60">
        <v>120118</v>
      </c>
      <c r="X12" s="60">
        <v>116852</v>
      </c>
      <c r="Y12" s="60">
        <v>3266</v>
      </c>
      <c r="Z12" s="140">
        <v>2.79</v>
      </c>
      <c r="AA12" s="155">
        <v>147852</v>
      </c>
    </row>
    <row r="13" spans="1:27" ht="13.5">
      <c r="A13" s="181" t="s">
        <v>109</v>
      </c>
      <c r="B13" s="185"/>
      <c r="C13" s="155">
        <v>4713291</v>
      </c>
      <c r="D13" s="155">
        <v>0</v>
      </c>
      <c r="E13" s="156">
        <v>4000000</v>
      </c>
      <c r="F13" s="60">
        <v>4000000</v>
      </c>
      <c r="G13" s="60">
        <v>332400</v>
      </c>
      <c r="H13" s="60">
        <v>152038</v>
      </c>
      <c r="I13" s="60">
        <v>228735</v>
      </c>
      <c r="J13" s="60">
        <v>713173</v>
      </c>
      <c r="K13" s="60">
        <v>236687</v>
      </c>
      <c r="L13" s="60">
        <v>646829</v>
      </c>
      <c r="M13" s="60">
        <v>1376858</v>
      </c>
      <c r="N13" s="60">
        <v>2260374</v>
      </c>
      <c r="O13" s="60">
        <v>608310</v>
      </c>
      <c r="P13" s="60">
        <v>445499</v>
      </c>
      <c r="Q13" s="60">
        <v>748666</v>
      </c>
      <c r="R13" s="60">
        <v>1802475</v>
      </c>
      <c r="S13" s="60">
        <v>0</v>
      </c>
      <c r="T13" s="60">
        <v>2124753</v>
      </c>
      <c r="U13" s="60">
        <v>637234</v>
      </c>
      <c r="V13" s="60">
        <v>2761987</v>
      </c>
      <c r="W13" s="60">
        <v>7538009</v>
      </c>
      <c r="X13" s="60">
        <v>3999996</v>
      </c>
      <c r="Y13" s="60">
        <v>3538013</v>
      </c>
      <c r="Z13" s="140">
        <v>88.45</v>
      </c>
      <c r="AA13" s="155">
        <v>4000000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468497</v>
      </c>
      <c r="D16" s="155">
        <v>0</v>
      </c>
      <c r="E16" s="156">
        <v>26245</v>
      </c>
      <c r="F16" s="60">
        <v>26245</v>
      </c>
      <c r="G16" s="60">
        <v>1000</v>
      </c>
      <c r="H16" s="60">
        <v>2650</v>
      </c>
      <c r="I16" s="60">
        <v>2652</v>
      </c>
      <c r="J16" s="60">
        <v>6302</v>
      </c>
      <c r="K16" s="60">
        <v>1000</v>
      </c>
      <c r="L16" s="60">
        <v>1348</v>
      </c>
      <c r="M16" s="60">
        <v>5150</v>
      </c>
      <c r="N16" s="60">
        <v>7498</v>
      </c>
      <c r="O16" s="60">
        <v>1200</v>
      </c>
      <c r="P16" s="60">
        <v>3800</v>
      </c>
      <c r="Q16" s="60">
        <v>3614</v>
      </c>
      <c r="R16" s="60">
        <v>8614</v>
      </c>
      <c r="S16" s="60">
        <v>2000</v>
      </c>
      <c r="T16" s="60">
        <v>3350</v>
      </c>
      <c r="U16" s="60">
        <v>1500</v>
      </c>
      <c r="V16" s="60">
        <v>6850</v>
      </c>
      <c r="W16" s="60">
        <v>29264</v>
      </c>
      <c r="X16" s="60">
        <v>26249</v>
      </c>
      <c r="Y16" s="60">
        <v>3015</v>
      </c>
      <c r="Z16" s="140">
        <v>11.49</v>
      </c>
      <c r="AA16" s="155">
        <v>26245</v>
      </c>
    </row>
    <row r="17" spans="1:27" ht="13.5">
      <c r="A17" s="181" t="s">
        <v>113</v>
      </c>
      <c r="B17" s="185"/>
      <c r="C17" s="155">
        <v>2333107</v>
      </c>
      <c r="D17" s="155">
        <v>0</v>
      </c>
      <c r="E17" s="156">
        <v>403400</v>
      </c>
      <c r="F17" s="60">
        <v>373400</v>
      </c>
      <c r="G17" s="60">
        <v>54764</v>
      </c>
      <c r="H17" s="60">
        <v>34938</v>
      </c>
      <c r="I17" s="60">
        <v>28274</v>
      </c>
      <c r="J17" s="60">
        <v>117976</v>
      </c>
      <c r="K17" s="60">
        <v>61310</v>
      </c>
      <c r="L17" s="60">
        <v>32165</v>
      </c>
      <c r="M17" s="60">
        <v>34024</v>
      </c>
      <c r="N17" s="60">
        <v>127499</v>
      </c>
      <c r="O17" s="60">
        <v>30008</v>
      </c>
      <c r="P17" s="60">
        <v>32482</v>
      </c>
      <c r="Q17" s="60">
        <v>35530</v>
      </c>
      <c r="R17" s="60">
        <v>98020</v>
      </c>
      <c r="S17" s="60">
        <v>42949</v>
      </c>
      <c r="T17" s="60">
        <v>38120</v>
      </c>
      <c r="U17" s="60">
        <v>30942</v>
      </c>
      <c r="V17" s="60">
        <v>112011</v>
      </c>
      <c r="W17" s="60">
        <v>455506</v>
      </c>
      <c r="X17" s="60">
        <v>403397</v>
      </c>
      <c r="Y17" s="60">
        <v>52109</v>
      </c>
      <c r="Z17" s="140">
        <v>12.92</v>
      </c>
      <c r="AA17" s="155">
        <v>373400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2632473</v>
      </c>
      <c r="F18" s="60">
        <v>2632473</v>
      </c>
      <c r="G18" s="60">
        <v>0</v>
      </c>
      <c r="H18" s="60">
        <v>120332</v>
      </c>
      <c r="I18" s="60">
        <v>149770</v>
      </c>
      <c r="J18" s="60">
        <v>270102</v>
      </c>
      <c r="K18" s="60">
        <v>160529</v>
      </c>
      <c r="L18" s="60">
        <v>148166</v>
      </c>
      <c r="M18" s="60">
        <v>157093</v>
      </c>
      <c r="N18" s="60">
        <v>465788</v>
      </c>
      <c r="O18" s="60">
        <v>133689</v>
      </c>
      <c r="P18" s="60">
        <v>153104</v>
      </c>
      <c r="Q18" s="60">
        <v>323000</v>
      </c>
      <c r="R18" s="60">
        <v>609793</v>
      </c>
      <c r="S18" s="60">
        <v>0</v>
      </c>
      <c r="T18" s="60">
        <v>134404</v>
      </c>
      <c r="U18" s="60">
        <v>264613</v>
      </c>
      <c r="V18" s="60">
        <v>399017</v>
      </c>
      <c r="W18" s="60">
        <v>1744700</v>
      </c>
      <c r="X18" s="60">
        <v>2632469</v>
      </c>
      <c r="Y18" s="60">
        <v>-887769</v>
      </c>
      <c r="Z18" s="140">
        <v>-33.72</v>
      </c>
      <c r="AA18" s="155">
        <v>2632473</v>
      </c>
    </row>
    <row r="19" spans="1:27" ht="13.5">
      <c r="A19" s="181" t="s">
        <v>34</v>
      </c>
      <c r="B19" s="185"/>
      <c r="C19" s="155">
        <v>68157455</v>
      </c>
      <c r="D19" s="155">
        <v>0</v>
      </c>
      <c r="E19" s="156">
        <v>74306840</v>
      </c>
      <c r="F19" s="60">
        <v>73584024</v>
      </c>
      <c r="G19" s="60">
        <v>13733</v>
      </c>
      <c r="H19" s="60">
        <v>32978640</v>
      </c>
      <c r="I19" s="60">
        <v>290553</v>
      </c>
      <c r="J19" s="60">
        <v>33282926</v>
      </c>
      <c r="K19" s="60">
        <v>408587</v>
      </c>
      <c r="L19" s="60">
        <v>19452095</v>
      </c>
      <c r="M19" s="60">
        <v>383423</v>
      </c>
      <c r="N19" s="60">
        <v>20244105</v>
      </c>
      <c r="O19" s="60">
        <v>474556</v>
      </c>
      <c r="P19" s="60">
        <v>450029</v>
      </c>
      <c r="Q19" s="60">
        <v>19333319</v>
      </c>
      <c r="R19" s="60">
        <v>20257904</v>
      </c>
      <c r="S19" s="60">
        <v>3640849</v>
      </c>
      <c r="T19" s="60">
        <v>274035</v>
      </c>
      <c r="U19" s="60">
        <v>938489</v>
      </c>
      <c r="V19" s="60">
        <v>4853373</v>
      </c>
      <c r="W19" s="60">
        <v>78638308</v>
      </c>
      <c r="X19" s="60">
        <v>74306867</v>
      </c>
      <c r="Y19" s="60">
        <v>4331441</v>
      </c>
      <c r="Z19" s="140">
        <v>5.83</v>
      </c>
      <c r="AA19" s="155">
        <v>73584024</v>
      </c>
    </row>
    <row r="20" spans="1:27" ht="13.5">
      <c r="A20" s="181" t="s">
        <v>35</v>
      </c>
      <c r="B20" s="185"/>
      <c r="C20" s="155">
        <v>10392129</v>
      </c>
      <c r="D20" s="155">
        <v>0</v>
      </c>
      <c r="E20" s="156">
        <v>1555304</v>
      </c>
      <c r="F20" s="54">
        <v>2812161</v>
      </c>
      <c r="G20" s="54">
        <v>214767</v>
      </c>
      <c r="H20" s="54">
        <v>41150</v>
      </c>
      <c r="I20" s="54">
        <v>60049</v>
      </c>
      <c r="J20" s="54">
        <v>315966</v>
      </c>
      <c r="K20" s="54">
        <v>80385</v>
      </c>
      <c r="L20" s="54">
        <v>3105532</v>
      </c>
      <c r="M20" s="54">
        <v>79509</v>
      </c>
      <c r="N20" s="54">
        <v>3265426</v>
      </c>
      <c r="O20" s="54">
        <v>34494</v>
      </c>
      <c r="P20" s="54">
        <v>-2421010</v>
      </c>
      <c r="Q20" s="54">
        <v>241277</v>
      </c>
      <c r="R20" s="54">
        <v>-2145239</v>
      </c>
      <c r="S20" s="54">
        <v>3559804</v>
      </c>
      <c r="T20" s="54">
        <v>22504</v>
      </c>
      <c r="U20" s="54">
        <v>402280</v>
      </c>
      <c r="V20" s="54">
        <v>3984588</v>
      </c>
      <c r="W20" s="54">
        <v>5420741</v>
      </c>
      <c r="X20" s="54">
        <v>1555301</v>
      </c>
      <c r="Y20" s="54">
        <v>3865440</v>
      </c>
      <c r="Z20" s="184">
        <v>248.53</v>
      </c>
      <c r="AA20" s="130">
        <v>2812161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128796010</v>
      </c>
      <c r="D22" s="188">
        <f>SUM(D5:D21)</f>
        <v>0</v>
      </c>
      <c r="E22" s="189">
        <f t="shared" si="0"/>
        <v>127771832</v>
      </c>
      <c r="F22" s="190">
        <f t="shared" si="0"/>
        <v>131335877</v>
      </c>
      <c r="G22" s="190">
        <f t="shared" si="0"/>
        <v>8724904</v>
      </c>
      <c r="H22" s="190">
        <f t="shared" si="0"/>
        <v>36871661</v>
      </c>
      <c r="I22" s="190">
        <f t="shared" si="0"/>
        <v>4129996</v>
      </c>
      <c r="J22" s="190">
        <f t="shared" si="0"/>
        <v>49726561</v>
      </c>
      <c r="K22" s="190">
        <f t="shared" si="0"/>
        <v>5908513</v>
      </c>
      <c r="L22" s="190">
        <f t="shared" si="0"/>
        <v>24948098</v>
      </c>
      <c r="M22" s="190">
        <f t="shared" si="0"/>
        <v>5024315</v>
      </c>
      <c r="N22" s="190">
        <f t="shared" si="0"/>
        <v>35880926</v>
      </c>
      <c r="O22" s="190">
        <f t="shared" si="0"/>
        <v>4584442</v>
      </c>
      <c r="P22" s="190">
        <f t="shared" si="0"/>
        <v>1923333</v>
      </c>
      <c r="Q22" s="190">
        <f t="shared" si="0"/>
        <v>24024028</v>
      </c>
      <c r="R22" s="190">
        <f t="shared" si="0"/>
        <v>30531803</v>
      </c>
      <c r="S22" s="190">
        <f t="shared" si="0"/>
        <v>10376816</v>
      </c>
      <c r="T22" s="190">
        <f t="shared" si="0"/>
        <v>6625681</v>
      </c>
      <c r="U22" s="190">
        <f t="shared" si="0"/>
        <v>5735610</v>
      </c>
      <c r="V22" s="190">
        <f t="shared" si="0"/>
        <v>22738107</v>
      </c>
      <c r="W22" s="190">
        <f t="shared" si="0"/>
        <v>138877397</v>
      </c>
      <c r="X22" s="190">
        <f t="shared" si="0"/>
        <v>127771846</v>
      </c>
      <c r="Y22" s="190">
        <f t="shared" si="0"/>
        <v>11105551</v>
      </c>
      <c r="Z22" s="191">
        <f>+IF(X22&lt;&gt;0,+(Y22/X22)*100,0)</f>
        <v>8.691704274195116</v>
      </c>
      <c r="AA22" s="188">
        <f>SUM(AA5:AA21)</f>
        <v>131335877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33229198</v>
      </c>
      <c r="D25" s="155">
        <v>0</v>
      </c>
      <c r="E25" s="156">
        <v>45714977</v>
      </c>
      <c r="F25" s="60">
        <v>44699878</v>
      </c>
      <c r="G25" s="60">
        <v>4106979</v>
      </c>
      <c r="H25" s="60">
        <v>3700417</v>
      </c>
      <c r="I25" s="60">
        <v>-388376</v>
      </c>
      <c r="J25" s="60">
        <v>7419020</v>
      </c>
      <c r="K25" s="60">
        <v>4467546</v>
      </c>
      <c r="L25" s="60">
        <v>4514668</v>
      </c>
      <c r="M25" s="60">
        <v>2856925</v>
      </c>
      <c r="N25" s="60">
        <v>11839139</v>
      </c>
      <c r="O25" s="60">
        <v>1621900</v>
      </c>
      <c r="P25" s="60">
        <v>2935832</v>
      </c>
      <c r="Q25" s="60">
        <v>2262482</v>
      </c>
      <c r="R25" s="60">
        <v>6820214</v>
      </c>
      <c r="S25" s="60">
        <v>3028244</v>
      </c>
      <c r="T25" s="60">
        <v>3073444</v>
      </c>
      <c r="U25" s="60">
        <v>4655058</v>
      </c>
      <c r="V25" s="60">
        <v>10756746</v>
      </c>
      <c r="W25" s="60">
        <v>36835119</v>
      </c>
      <c r="X25" s="60">
        <v>45715023</v>
      </c>
      <c r="Y25" s="60">
        <v>-8879904</v>
      </c>
      <c r="Z25" s="140">
        <v>-19.42</v>
      </c>
      <c r="AA25" s="155">
        <v>44699878</v>
      </c>
    </row>
    <row r="26" spans="1:27" ht="13.5">
      <c r="A26" s="183" t="s">
        <v>38</v>
      </c>
      <c r="B26" s="182"/>
      <c r="C26" s="155">
        <v>6134972</v>
      </c>
      <c r="D26" s="155">
        <v>0</v>
      </c>
      <c r="E26" s="156">
        <v>6612317</v>
      </c>
      <c r="F26" s="60">
        <v>6612317</v>
      </c>
      <c r="G26" s="60">
        <v>0</v>
      </c>
      <c r="H26" s="60">
        <v>520110</v>
      </c>
      <c r="I26" s="60">
        <v>515553</v>
      </c>
      <c r="J26" s="60">
        <v>1035663</v>
      </c>
      <c r="K26" s="60">
        <v>497369</v>
      </c>
      <c r="L26" s="60">
        <v>476678</v>
      </c>
      <c r="M26" s="60">
        <v>475708</v>
      </c>
      <c r="N26" s="60">
        <v>1449755</v>
      </c>
      <c r="O26" s="60">
        <v>475550</v>
      </c>
      <c r="P26" s="60">
        <v>687973</v>
      </c>
      <c r="Q26" s="60">
        <v>1016915</v>
      </c>
      <c r="R26" s="60">
        <v>2180438</v>
      </c>
      <c r="S26" s="60">
        <v>501915</v>
      </c>
      <c r="T26" s="60">
        <v>499191</v>
      </c>
      <c r="U26" s="60">
        <v>506694</v>
      </c>
      <c r="V26" s="60">
        <v>1507800</v>
      </c>
      <c r="W26" s="60">
        <v>6173656</v>
      </c>
      <c r="X26" s="60">
        <v>6612317</v>
      </c>
      <c r="Y26" s="60">
        <v>-438661</v>
      </c>
      <c r="Z26" s="140">
        <v>-6.63</v>
      </c>
      <c r="AA26" s="155">
        <v>6612317</v>
      </c>
    </row>
    <row r="27" spans="1:27" ht="13.5">
      <c r="A27" s="183" t="s">
        <v>118</v>
      </c>
      <c r="B27" s="182"/>
      <c r="C27" s="155">
        <v>248553</v>
      </c>
      <c r="D27" s="155">
        <v>0</v>
      </c>
      <c r="E27" s="156">
        <v>168540</v>
      </c>
      <c r="F27" s="60">
        <v>168540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168540</v>
      </c>
      <c r="Y27" s="60">
        <v>-168540</v>
      </c>
      <c r="Z27" s="140">
        <v>-100</v>
      </c>
      <c r="AA27" s="155">
        <v>168540</v>
      </c>
    </row>
    <row r="28" spans="1:27" ht="13.5">
      <c r="A28" s="183" t="s">
        <v>39</v>
      </c>
      <c r="B28" s="182"/>
      <c r="C28" s="155">
        <v>8064461</v>
      </c>
      <c r="D28" s="155">
        <v>0</v>
      </c>
      <c r="E28" s="156">
        <v>6259062</v>
      </c>
      <c r="F28" s="60">
        <v>8923516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6259058</v>
      </c>
      <c r="Y28" s="60">
        <v>-6259058</v>
      </c>
      <c r="Z28" s="140">
        <v>-100</v>
      </c>
      <c r="AA28" s="155">
        <v>8923516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305455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305458</v>
      </c>
      <c r="Y29" s="60">
        <v>-305458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20533098</v>
      </c>
      <c r="D30" s="155">
        <v>0</v>
      </c>
      <c r="E30" s="156">
        <v>28099907</v>
      </c>
      <c r="F30" s="60">
        <v>28099907</v>
      </c>
      <c r="G30" s="60">
        <v>2600193</v>
      </c>
      <c r="H30" s="60">
        <v>3034135</v>
      </c>
      <c r="I30" s="60">
        <v>2794196</v>
      </c>
      <c r="J30" s="60">
        <v>8428524</v>
      </c>
      <c r="K30" s="60">
        <v>1672648</v>
      </c>
      <c r="L30" s="60">
        <v>1582310</v>
      </c>
      <c r="M30" s="60">
        <v>1582054</v>
      </c>
      <c r="N30" s="60">
        <v>4837012</v>
      </c>
      <c r="O30" s="60">
        <v>1569681</v>
      </c>
      <c r="P30" s="60">
        <v>1823776</v>
      </c>
      <c r="Q30" s="60">
        <v>1546906</v>
      </c>
      <c r="R30" s="60">
        <v>4940363</v>
      </c>
      <c r="S30" s="60">
        <v>1615535</v>
      </c>
      <c r="T30" s="60">
        <v>1564158</v>
      </c>
      <c r="U30" s="60">
        <v>1774449</v>
      </c>
      <c r="V30" s="60">
        <v>4954142</v>
      </c>
      <c r="W30" s="60">
        <v>23160041</v>
      </c>
      <c r="X30" s="60">
        <v>28099910</v>
      </c>
      <c r="Y30" s="60">
        <v>-4939869</v>
      </c>
      <c r="Z30" s="140">
        <v>-17.58</v>
      </c>
      <c r="AA30" s="155">
        <v>28099907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1112635</v>
      </c>
      <c r="F31" s="60">
        <v>1012207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452665</v>
      </c>
      <c r="N31" s="60">
        <v>452665</v>
      </c>
      <c r="O31" s="60">
        <v>115946</v>
      </c>
      <c r="P31" s="60">
        <v>57687</v>
      </c>
      <c r="Q31" s="60">
        <v>62497</v>
      </c>
      <c r="R31" s="60">
        <v>236130</v>
      </c>
      <c r="S31" s="60">
        <v>357846</v>
      </c>
      <c r="T31" s="60">
        <v>161757</v>
      </c>
      <c r="U31" s="60">
        <v>-218618</v>
      </c>
      <c r="V31" s="60">
        <v>300985</v>
      </c>
      <c r="W31" s="60">
        <v>989780</v>
      </c>
      <c r="X31" s="60">
        <v>1112635</v>
      </c>
      <c r="Y31" s="60">
        <v>-122855</v>
      </c>
      <c r="Z31" s="140">
        <v>-11.04</v>
      </c>
      <c r="AA31" s="155">
        <v>1012207</v>
      </c>
    </row>
    <row r="32" spans="1:27" ht="13.5">
      <c r="A32" s="183" t="s">
        <v>121</v>
      </c>
      <c r="B32" s="182"/>
      <c r="C32" s="155">
        <v>806088</v>
      </c>
      <c r="D32" s="155">
        <v>0</v>
      </c>
      <c r="E32" s="156">
        <v>1584498</v>
      </c>
      <c r="F32" s="60">
        <v>2851687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1349230</v>
      </c>
      <c r="N32" s="60">
        <v>1349230</v>
      </c>
      <c r="O32" s="60">
        <v>181502</v>
      </c>
      <c r="P32" s="60">
        <v>289710</v>
      </c>
      <c r="Q32" s="60">
        <v>302544</v>
      </c>
      <c r="R32" s="60">
        <v>773756</v>
      </c>
      <c r="S32" s="60">
        <v>202371</v>
      </c>
      <c r="T32" s="60">
        <v>187796</v>
      </c>
      <c r="U32" s="60">
        <v>463354</v>
      </c>
      <c r="V32" s="60">
        <v>853521</v>
      </c>
      <c r="W32" s="60">
        <v>2976507</v>
      </c>
      <c r="X32" s="60">
        <v>1584494</v>
      </c>
      <c r="Y32" s="60">
        <v>1392013</v>
      </c>
      <c r="Z32" s="140">
        <v>87.85</v>
      </c>
      <c r="AA32" s="155">
        <v>2851687</v>
      </c>
    </row>
    <row r="33" spans="1:27" ht="13.5">
      <c r="A33" s="183" t="s">
        <v>42</v>
      </c>
      <c r="B33" s="182"/>
      <c r="C33" s="155">
        <v>211970</v>
      </c>
      <c r="D33" s="155">
        <v>0</v>
      </c>
      <c r="E33" s="156">
        <v>3529226</v>
      </c>
      <c r="F33" s="60">
        <v>3529226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1029453</v>
      </c>
      <c r="N33" s="60">
        <v>1029453</v>
      </c>
      <c r="O33" s="60">
        <v>94158</v>
      </c>
      <c r="P33" s="60">
        <v>86619</v>
      </c>
      <c r="Q33" s="60">
        <v>0</v>
      </c>
      <c r="R33" s="60">
        <v>180777</v>
      </c>
      <c r="S33" s="60">
        <v>0</v>
      </c>
      <c r="T33" s="60">
        <v>0</v>
      </c>
      <c r="U33" s="60">
        <v>52183</v>
      </c>
      <c r="V33" s="60">
        <v>52183</v>
      </c>
      <c r="W33" s="60">
        <v>1262413</v>
      </c>
      <c r="X33" s="60">
        <v>3529222</v>
      </c>
      <c r="Y33" s="60">
        <v>-2266809</v>
      </c>
      <c r="Z33" s="140">
        <v>-64.23</v>
      </c>
      <c r="AA33" s="155">
        <v>3529226</v>
      </c>
    </row>
    <row r="34" spans="1:27" ht="13.5">
      <c r="A34" s="183" t="s">
        <v>43</v>
      </c>
      <c r="B34" s="182"/>
      <c r="C34" s="155">
        <v>41882999</v>
      </c>
      <c r="D34" s="155">
        <v>0</v>
      </c>
      <c r="E34" s="156">
        <v>34384901</v>
      </c>
      <c r="F34" s="60">
        <v>36006526</v>
      </c>
      <c r="G34" s="60">
        <v>3371010</v>
      </c>
      <c r="H34" s="60">
        <v>2714339</v>
      </c>
      <c r="I34" s="60">
        <v>4278893</v>
      </c>
      <c r="J34" s="60">
        <v>10364242</v>
      </c>
      <c r="K34" s="60">
        <v>2176771</v>
      </c>
      <c r="L34" s="60">
        <v>4961857</v>
      </c>
      <c r="M34" s="60">
        <v>2895436</v>
      </c>
      <c r="N34" s="60">
        <v>10034064</v>
      </c>
      <c r="O34" s="60">
        <v>2628927</v>
      </c>
      <c r="P34" s="60">
        <v>3606335</v>
      </c>
      <c r="Q34" s="60">
        <v>3768577</v>
      </c>
      <c r="R34" s="60">
        <v>10003839</v>
      </c>
      <c r="S34" s="60">
        <v>4201207</v>
      </c>
      <c r="T34" s="60">
        <v>1430185</v>
      </c>
      <c r="U34" s="60">
        <v>3539498</v>
      </c>
      <c r="V34" s="60">
        <v>9170890</v>
      </c>
      <c r="W34" s="60">
        <v>39573035</v>
      </c>
      <c r="X34" s="60">
        <v>34384901</v>
      </c>
      <c r="Y34" s="60">
        <v>5188134</v>
      </c>
      <c r="Z34" s="140">
        <v>15.09</v>
      </c>
      <c r="AA34" s="155">
        <v>36006526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111111339</v>
      </c>
      <c r="D36" s="188">
        <f>SUM(D25:D35)</f>
        <v>0</v>
      </c>
      <c r="E36" s="189">
        <f t="shared" si="1"/>
        <v>127771518</v>
      </c>
      <c r="F36" s="190">
        <f t="shared" si="1"/>
        <v>131903804</v>
      </c>
      <c r="G36" s="190">
        <f t="shared" si="1"/>
        <v>10078182</v>
      </c>
      <c r="H36" s="190">
        <f t="shared" si="1"/>
        <v>9969001</v>
      </c>
      <c r="I36" s="190">
        <f t="shared" si="1"/>
        <v>7200266</v>
      </c>
      <c r="J36" s="190">
        <f t="shared" si="1"/>
        <v>27247449</v>
      </c>
      <c r="K36" s="190">
        <f t="shared" si="1"/>
        <v>8814334</v>
      </c>
      <c r="L36" s="190">
        <f t="shared" si="1"/>
        <v>11535513</v>
      </c>
      <c r="M36" s="190">
        <f t="shared" si="1"/>
        <v>10641471</v>
      </c>
      <c r="N36" s="190">
        <f t="shared" si="1"/>
        <v>30991318</v>
      </c>
      <c r="O36" s="190">
        <f t="shared" si="1"/>
        <v>6687664</v>
      </c>
      <c r="P36" s="190">
        <f t="shared" si="1"/>
        <v>9487932</v>
      </c>
      <c r="Q36" s="190">
        <f t="shared" si="1"/>
        <v>8959921</v>
      </c>
      <c r="R36" s="190">
        <f t="shared" si="1"/>
        <v>25135517</v>
      </c>
      <c r="S36" s="190">
        <f t="shared" si="1"/>
        <v>9907118</v>
      </c>
      <c r="T36" s="190">
        <f t="shared" si="1"/>
        <v>6916531</v>
      </c>
      <c r="U36" s="190">
        <f t="shared" si="1"/>
        <v>10772618</v>
      </c>
      <c r="V36" s="190">
        <f t="shared" si="1"/>
        <v>27596267</v>
      </c>
      <c r="W36" s="190">
        <f t="shared" si="1"/>
        <v>110970551</v>
      </c>
      <c r="X36" s="190">
        <f t="shared" si="1"/>
        <v>127771558</v>
      </c>
      <c r="Y36" s="190">
        <f t="shared" si="1"/>
        <v>-16801007</v>
      </c>
      <c r="Z36" s="191">
        <f>+IF(X36&lt;&gt;0,+(Y36/X36)*100,0)</f>
        <v>-13.149254233872613</v>
      </c>
      <c r="AA36" s="188">
        <f>SUM(AA25:AA35)</f>
        <v>131903804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17684671</v>
      </c>
      <c r="D38" s="199">
        <f>+D22-D36</f>
        <v>0</v>
      </c>
      <c r="E38" s="200">
        <f t="shared" si="2"/>
        <v>314</v>
      </c>
      <c r="F38" s="106">
        <f t="shared" si="2"/>
        <v>-567927</v>
      </c>
      <c r="G38" s="106">
        <f t="shared" si="2"/>
        <v>-1353278</v>
      </c>
      <c r="H38" s="106">
        <f t="shared" si="2"/>
        <v>26902660</v>
      </c>
      <c r="I38" s="106">
        <f t="shared" si="2"/>
        <v>-3070270</v>
      </c>
      <c r="J38" s="106">
        <f t="shared" si="2"/>
        <v>22479112</v>
      </c>
      <c r="K38" s="106">
        <f t="shared" si="2"/>
        <v>-2905821</v>
      </c>
      <c r="L38" s="106">
        <f t="shared" si="2"/>
        <v>13412585</v>
      </c>
      <c r="M38" s="106">
        <f t="shared" si="2"/>
        <v>-5617156</v>
      </c>
      <c r="N38" s="106">
        <f t="shared" si="2"/>
        <v>4889608</v>
      </c>
      <c r="O38" s="106">
        <f t="shared" si="2"/>
        <v>-2103222</v>
      </c>
      <c r="P38" s="106">
        <f t="shared" si="2"/>
        <v>-7564599</v>
      </c>
      <c r="Q38" s="106">
        <f t="shared" si="2"/>
        <v>15064107</v>
      </c>
      <c r="R38" s="106">
        <f t="shared" si="2"/>
        <v>5396286</v>
      </c>
      <c r="S38" s="106">
        <f t="shared" si="2"/>
        <v>469698</v>
      </c>
      <c r="T38" s="106">
        <f t="shared" si="2"/>
        <v>-290850</v>
      </c>
      <c r="U38" s="106">
        <f t="shared" si="2"/>
        <v>-5037008</v>
      </c>
      <c r="V38" s="106">
        <f t="shared" si="2"/>
        <v>-4858160</v>
      </c>
      <c r="W38" s="106">
        <f t="shared" si="2"/>
        <v>27906846</v>
      </c>
      <c r="X38" s="106">
        <f>IF(F22=F36,0,X22-X36)</f>
        <v>288</v>
      </c>
      <c r="Y38" s="106">
        <f t="shared" si="2"/>
        <v>27906558</v>
      </c>
      <c r="Z38" s="201">
        <f>+IF(X38&lt;&gt;0,+(Y38/X38)*100,0)</f>
        <v>9689777.083333332</v>
      </c>
      <c r="AA38" s="199">
        <f>+AA22-AA36</f>
        <v>-567927</v>
      </c>
    </row>
    <row r="39" spans="1:27" ht="13.5">
      <c r="A39" s="181" t="s">
        <v>46</v>
      </c>
      <c r="B39" s="185"/>
      <c r="C39" s="155">
        <v>24187146</v>
      </c>
      <c r="D39" s="155">
        <v>0</v>
      </c>
      <c r="E39" s="156">
        <v>29561346</v>
      </c>
      <c r="F39" s="60">
        <v>256989</v>
      </c>
      <c r="G39" s="60">
        <v>0</v>
      </c>
      <c r="H39" s="60">
        <v>2244156</v>
      </c>
      <c r="I39" s="60">
        <v>0</v>
      </c>
      <c r="J39" s="60">
        <v>2244156</v>
      </c>
      <c r="K39" s="60">
        <v>1502895</v>
      </c>
      <c r="L39" s="60">
        <v>0</v>
      </c>
      <c r="M39" s="60">
        <v>1716305</v>
      </c>
      <c r="N39" s="60">
        <v>3219200</v>
      </c>
      <c r="O39" s="60">
        <v>1046029</v>
      </c>
      <c r="P39" s="60">
        <v>5112458</v>
      </c>
      <c r="Q39" s="60">
        <v>2343528</v>
      </c>
      <c r="R39" s="60">
        <v>8502015</v>
      </c>
      <c r="S39" s="60">
        <v>2389547</v>
      </c>
      <c r="T39" s="60">
        <v>0</v>
      </c>
      <c r="U39" s="60">
        <v>0</v>
      </c>
      <c r="V39" s="60">
        <v>2389547</v>
      </c>
      <c r="W39" s="60">
        <v>16354918</v>
      </c>
      <c r="X39" s="60">
        <v>29561350</v>
      </c>
      <c r="Y39" s="60">
        <v>-13206432</v>
      </c>
      <c r="Z39" s="140">
        <v>-44.67</v>
      </c>
      <c r="AA39" s="155">
        <v>256989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41871817</v>
      </c>
      <c r="D42" s="206">
        <f>SUM(D38:D41)</f>
        <v>0</v>
      </c>
      <c r="E42" s="207">
        <f t="shared" si="3"/>
        <v>29561660</v>
      </c>
      <c r="F42" s="88">
        <f t="shared" si="3"/>
        <v>-310938</v>
      </c>
      <c r="G42" s="88">
        <f t="shared" si="3"/>
        <v>-1353278</v>
      </c>
      <c r="H42" s="88">
        <f t="shared" si="3"/>
        <v>29146816</v>
      </c>
      <c r="I42" s="88">
        <f t="shared" si="3"/>
        <v>-3070270</v>
      </c>
      <c r="J42" s="88">
        <f t="shared" si="3"/>
        <v>24723268</v>
      </c>
      <c r="K42" s="88">
        <f t="shared" si="3"/>
        <v>-1402926</v>
      </c>
      <c r="L42" s="88">
        <f t="shared" si="3"/>
        <v>13412585</v>
      </c>
      <c r="M42" s="88">
        <f t="shared" si="3"/>
        <v>-3900851</v>
      </c>
      <c r="N42" s="88">
        <f t="shared" si="3"/>
        <v>8108808</v>
      </c>
      <c r="O42" s="88">
        <f t="shared" si="3"/>
        <v>-1057193</v>
      </c>
      <c r="P42" s="88">
        <f t="shared" si="3"/>
        <v>-2452141</v>
      </c>
      <c r="Q42" s="88">
        <f t="shared" si="3"/>
        <v>17407635</v>
      </c>
      <c r="R42" s="88">
        <f t="shared" si="3"/>
        <v>13898301</v>
      </c>
      <c r="S42" s="88">
        <f t="shared" si="3"/>
        <v>2859245</v>
      </c>
      <c r="T42" s="88">
        <f t="shared" si="3"/>
        <v>-290850</v>
      </c>
      <c r="U42" s="88">
        <f t="shared" si="3"/>
        <v>-5037008</v>
      </c>
      <c r="V42" s="88">
        <f t="shared" si="3"/>
        <v>-2468613</v>
      </c>
      <c r="W42" s="88">
        <f t="shared" si="3"/>
        <v>44261764</v>
      </c>
      <c r="X42" s="88">
        <f t="shared" si="3"/>
        <v>29561638</v>
      </c>
      <c r="Y42" s="88">
        <f t="shared" si="3"/>
        <v>14700126</v>
      </c>
      <c r="Z42" s="208">
        <f>+IF(X42&lt;&gt;0,+(Y42/X42)*100,0)</f>
        <v>49.72703474685672</v>
      </c>
      <c r="AA42" s="206">
        <f>SUM(AA38:AA41)</f>
        <v>-310938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41871817</v>
      </c>
      <c r="D44" s="210">
        <f>+D42-D43</f>
        <v>0</v>
      </c>
      <c r="E44" s="211">
        <f t="shared" si="4"/>
        <v>29561660</v>
      </c>
      <c r="F44" s="77">
        <f t="shared" si="4"/>
        <v>-310938</v>
      </c>
      <c r="G44" s="77">
        <f t="shared" si="4"/>
        <v>-1353278</v>
      </c>
      <c r="H44" s="77">
        <f t="shared" si="4"/>
        <v>29146816</v>
      </c>
      <c r="I44" s="77">
        <f t="shared" si="4"/>
        <v>-3070270</v>
      </c>
      <c r="J44" s="77">
        <f t="shared" si="4"/>
        <v>24723268</v>
      </c>
      <c r="K44" s="77">
        <f t="shared" si="4"/>
        <v>-1402926</v>
      </c>
      <c r="L44" s="77">
        <f t="shared" si="4"/>
        <v>13412585</v>
      </c>
      <c r="M44" s="77">
        <f t="shared" si="4"/>
        <v>-3900851</v>
      </c>
      <c r="N44" s="77">
        <f t="shared" si="4"/>
        <v>8108808</v>
      </c>
      <c r="O44" s="77">
        <f t="shared" si="4"/>
        <v>-1057193</v>
      </c>
      <c r="P44" s="77">
        <f t="shared" si="4"/>
        <v>-2452141</v>
      </c>
      <c r="Q44" s="77">
        <f t="shared" si="4"/>
        <v>17407635</v>
      </c>
      <c r="R44" s="77">
        <f t="shared" si="4"/>
        <v>13898301</v>
      </c>
      <c r="S44" s="77">
        <f t="shared" si="4"/>
        <v>2859245</v>
      </c>
      <c r="T44" s="77">
        <f t="shared" si="4"/>
        <v>-290850</v>
      </c>
      <c r="U44" s="77">
        <f t="shared" si="4"/>
        <v>-5037008</v>
      </c>
      <c r="V44" s="77">
        <f t="shared" si="4"/>
        <v>-2468613</v>
      </c>
      <c r="W44" s="77">
        <f t="shared" si="4"/>
        <v>44261764</v>
      </c>
      <c r="X44" s="77">
        <f t="shared" si="4"/>
        <v>29561638</v>
      </c>
      <c r="Y44" s="77">
        <f t="shared" si="4"/>
        <v>14700126</v>
      </c>
      <c r="Z44" s="212">
        <f>+IF(X44&lt;&gt;0,+(Y44/X44)*100,0)</f>
        <v>49.72703474685672</v>
      </c>
      <c r="AA44" s="210">
        <f>+AA42-AA43</f>
        <v>-310938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41871817</v>
      </c>
      <c r="D46" s="206">
        <f>SUM(D44:D45)</f>
        <v>0</v>
      </c>
      <c r="E46" s="207">
        <f t="shared" si="5"/>
        <v>29561660</v>
      </c>
      <c r="F46" s="88">
        <f t="shared" si="5"/>
        <v>-310938</v>
      </c>
      <c r="G46" s="88">
        <f t="shared" si="5"/>
        <v>-1353278</v>
      </c>
      <c r="H46" s="88">
        <f t="shared" si="5"/>
        <v>29146816</v>
      </c>
      <c r="I46" s="88">
        <f t="shared" si="5"/>
        <v>-3070270</v>
      </c>
      <c r="J46" s="88">
        <f t="shared" si="5"/>
        <v>24723268</v>
      </c>
      <c r="K46" s="88">
        <f t="shared" si="5"/>
        <v>-1402926</v>
      </c>
      <c r="L46" s="88">
        <f t="shared" si="5"/>
        <v>13412585</v>
      </c>
      <c r="M46" s="88">
        <f t="shared" si="5"/>
        <v>-3900851</v>
      </c>
      <c r="N46" s="88">
        <f t="shared" si="5"/>
        <v>8108808</v>
      </c>
      <c r="O46" s="88">
        <f t="shared" si="5"/>
        <v>-1057193</v>
      </c>
      <c r="P46" s="88">
        <f t="shared" si="5"/>
        <v>-2452141</v>
      </c>
      <c r="Q46" s="88">
        <f t="shared" si="5"/>
        <v>17407635</v>
      </c>
      <c r="R46" s="88">
        <f t="shared" si="5"/>
        <v>13898301</v>
      </c>
      <c r="S46" s="88">
        <f t="shared" si="5"/>
        <v>2859245</v>
      </c>
      <c r="T46" s="88">
        <f t="shared" si="5"/>
        <v>-290850</v>
      </c>
      <c r="U46" s="88">
        <f t="shared" si="5"/>
        <v>-5037008</v>
      </c>
      <c r="V46" s="88">
        <f t="shared" si="5"/>
        <v>-2468613</v>
      </c>
      <c r="W46" s="88">
        <f t="shared" si="5"/>
        <v>44261764</v>
      </c>
      <c r="X46" s="88">
        <f t="shared" si="5"/>
        <v>29561638</v>
      </c>
      <c r="Y46" s="88">
        <f t="shared" si="5"/>
        <v>14700126</v>
      </c>
      <c r="Z46" s="208">
        <f>+IF(X46&lt;&gt;0,+(Y46/X46)*100,0)</f>
        <v>49.72703474685672</v>
      </c>
      <c r="AA46" s="206">
        <f>SUM(AA44:AA45)</f>
        <v>-310938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41871817</v>
      </c>
      <c r="D48" s="217">
        <f>SUM(D46:D47)</f>
        <v>0</v>
      </c>
      <c r="E48" s="218">
        <f t="shared" si="6"/>
        <v>29561660</v>
      </c>
      <c r="F48" s="219">
        <f t="shared" si="6"/>
        <v>-310938</v>
      </c>
      <c r="G48" s="219">
        <f t="shared" si="6"/>
        <v>-1353278</v>
      </c>
      <c r="H48" s="220">
        <f t="shared" si="6"/>
        <v>29146816</v>
      </c>
      <c r="I48" s="220">
        <f t="shared" si="6"/>
        <v>-3070270</v>
      </c>
      <c r="J48" s="220">
        <f t="shared" si="6"/>
        <v>24723268</v>
      </c>
      <c r="K48" s="220">
        <f t="shared" si="6"/>
        <v>-1402926</v>
      </c>
      <c r="L48" s="220">
        <f t="shared" si="6"/>
        <v>13412585</v>
      </c>
      <c r="M48" s="219">
        <f t="shared" si="6"/>
        <v>-3900851</v>
      </c>
      <c r="N48" s="219">
        <f t="shared" si="6"/>
        <v>8108808</v>
      </c>
      <c r="O48" s="220">
        <f t="shared" si="6"/>
        <v>-1057193</v>
      </c>
      <c r="P48" s="220">
        <f t="shared" si="6"/>
        <v>-2452141</v>
      </c>
      <c r="Q48" s="220">
        <f t="shared" si="6"/>
        <v>17407635</v>
      </c>
      <c r="R48" s="220">
        <f t="shared" si="6"/>
        <v>13898301</v>
      </c>
      <c r="S48" s="220">
        <f t="shared" si="6"/>
        <v>2859245</v>
      </c>
      <c r="T48" s="219">
        <f t="shared" si="6"/>
        <v>-290850</v>
      </c>
      <c r="U48" s="219">
        <f t="shared" si="6"/>
        <v>-5037008</v>
      </c>
      <c r="V48" s="220">
        <f t="shared" si="6"/>
        <v>-2468613</v>
      </c>
      <c r="W48" s="220">
        <f t="shared" si="6"/>
        <v>44261764</v>
      </c>
      <c r="X48" s="220">
        <f t="shared" si="6"/>
        <v>29561638</v>
      </c>
      <c r="Y48" s="220">
        <f t="shared" si="6"/>
        <v>14700126</v>
      </c>
      <c r="Z48" s="221">
        <f>+IF(X48&lt;&gt;0,+(Y48/X48)*100,0)</f>
        <v>49.72703474685672</v>
      </c>
      <c r="AA48" s="222">
        <f>SUM(AA46:AA47)</f>
        <v>-310938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1440899</v>
      </c>
      <c r="D5" s="153">
        <f>SUM(D6:D8)</f>
        <v>0</v>
      </c>
      <c r="E5" s="154">
        <f t="shared" si="0"/>
        <v>965973</v>
      </c>
      <c r="F5" s="100">
        <f t="shared" si="0"/>
        <v>3034973</v>
      </c>
      <c r="G5" s="100">
        <f t="shared" si="0"/>
        <v>8987</v>
      </c>
      <c r="H5" s="100">
        <f t="shared" si="0"/>
        <v>62487</v>
      </c>
      <c r="I5" s="100">
        <f t="shared" si="0"/>
        <v>9828</v>
      </c>
      <c r="J5" s="100">
        <f t="shared" si="0"/>
        <v>81302</v>
      </c>
      <c r="K5" s="100">
        <f t="shared" si="0"/>
        <v>28612</v>
      </c>
      <c r="L5" s="100">
        <f t="shared" si="0"/>
        <v>41878</v>
      </c>
      <c r="M5" s="100">
        <f t="shared" si="0"/>
        <v>0</v>
      </c>
      <c r="N5" s="100">
        <f t="shared" si="0"/>
        <v>70490</v>
      </c>
      <c r="O5" s="100">
        <f t="shared" si="0"/>
        <v>0</v>
      </c>
      <c r="P5" s="100">
        <f t="shared" si="0"/>
        <v>177843</v>
      </c>
      <c r="Q5" s="100">
        <f t="shared" si="0"/>
        <v>10604</v>
      </c>
      <c r="R5" s="100">
        <f t="shared" si="0"/>
        <v>188447</v>
      </c>
      <c r="S5" s="100">
        <f t="shared" si="0"/>
        <v>140279</v>
      </c>
      <c r="T5" s="100">
        <f t="shared" si="0"/>
        <v>930903</v>
      </c>
      <c r="U5" s="100">
        <f t="shared" si="0"/>
        <v>-55214</v>
      </c>
      <c r="V5" s="100">
        <f t="shared" si="0"/>
        <v>1015968</v>
      </c>
      <c r="W5" s="100">
        <f t="shared" si="0"/>
        <v>1356207</v>
      </c>
      <c r="X5" s="100">
        <f t="shared" si="0"/>
        <v>965973</v>
      </c>
      <c r="Y5" s="100">
        <f t="shared" si="0"/>
        <v>390234</v>
      </c>
      <c r="Z5" s="137">
        <f>+IF(X5&lt;&gt;0,+(Y5/X5)*100,0)</f>
        <v>40.398023547242005</v>
      </c>
      <c r="AA5" s="153">
        <f>SUM(AA6:AA8)</f>
        <v>3034973</v>
      </c>
    </row>
    <row r="6" spans="1:27" ht="13.5">
      <c r="A6" s="138" t="s">
        <v>75</v>
      </c>
      <c r="B6" s="136"/>
      <c r="C6" s="155">
        <v>778434</v>
      </c>
      <c r="D6" s="155"/>
      <c r="E6" s="156">
        <v>15000</v>
      </c>
      <c r="F6" s="60">
        <v>1954000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>
        <v>779553</v>
      </c>
      <c r="U6" s="60"/>
      <c r="V6" s="60">
        <v>779553</v>
      </c>
      <c r="W6" s="60">
        <v>779553</v>
      </c>
      <c r="X6" s="60">
        <v>15000</v>
      </c>
      <c r="Y6" s="60">
        <v>764553</v>
      </c>
      <c r="Z6" s="140">
        <v>5097.02</v>
      </c>
      <c r="AA6" s="62">
        <v>1954000</v>
      </c>
    </row>
    <row r="7" spans="1:27" ht="13.5">
      <c r="A7" s="138" t="s">
        <v>76</v>
      </c>
      <c r="B7" s="136"/>
      <c r="C7" s="157">
        <v>127786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534679</v>
      </c>
      <c r="D8" s="155"/>
      <c r="E8" s="156">
        <v>950973</v>
      </c>
      <c r="F8" s="60">
        <v>1080973</v>
      </c>
      <c r="G8" s="60">
        <v>8987</v>
      </c>
      <c r="H8" s="60">
        <v>62487</v>
      </c>
      <c r="I8" s="60">
        <v>9828</v>
      </c>
      <c r="J8" s="60">
        <v>81302</v>
      </c>
      <c r="K8" s="60">
        <v>28612</v>
      </c>
      <c r="L8" s="60">
        <v>41878</v>
      </c>
      <c r="M8" s="60"/>
      <c r="N8" s="60">
        <v>70490</v>
      </c>
      <c r="O8" s="60"/>
      <c r="P8" s="60">
        <v>177843</v>
      </c>
      <c r="Q8" s="60">
        <v>10604</v>
      </c>
      <c r="R8" s="60">
        <v>188447</v>
      </c>
      <c r="S8" s="60">
        <v>140279</v>
      </c>
      <c r="T8" s="60">
        <v>151350</v>
      </c>
      <c r="U8" s="60">
        <v>-55214</v>
      </c>
      <c r="V8" s="60">
        <v>236415</v>
      </c>
      <c r="W8" s="60">
        <v>576654</v>
      </c>
      <c r="X8" s="60">
        <v>950973</v>
      </c>
      <c r="Y8" s="60">
        <v>-374319</v>
      </c>
      <c r="Z8" s="140">
        <v>-39.36</v>
      </c>
      <c r="AA8" s="62">
        <v>1080973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3046973</v>
      </c>
      <c r="F9" s="100">
        <f t="shared" si="1"/>
        <v>1390527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31800</v>
      </c>
      <c r="M9" s="100">
        <f t="shared" si="1"/>
        <v>0</v>
      </c>
      <c r="N9" s="100">
        <f t="shared" si="1"/>
        <v>31800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29100</v>
      </c>
      <c r="U9" s="100">
        <f t="shared" si="1"/>
        <v>94391</v>
      </c>
      <c r="V9" s="100">
        <f t="shared" si="1"/>
        <v>123491</v>
      </c>
      <c r="W9" s="100">
        <f t="shared" si="1"/>
        <v>155291</v>
      </c>
      <c r="X9" s="100">
        <f t="shared" si="1"/>
        <v>3046966</v>
      </c>
      <c r="Y9" s="100">
        <f t="shared" si="1"/>
        <v>-2891675</v>
      </c>
      <c r="Z9" s="137">
        <f>+IF(X9&lt;&gt;0,+(Y9/X9)*100,0)</f>
        <v>-94.90342196138717</v>
      </c>
      <c r="AA9" s="102">
        <f>SUM(AA10:AA14)</f>
        <v>1390527</v>
      </c>
    </row>
    <row r="10" spans="1:27" ht="13.5">
      <c r="A10" s="138" t="s">
        <v>79</v>
      </c>
      <c r="B10" s="136"/>
      <c r="C10" s="155"/>
      <c r="D10" s="155"/>
      <c r="E10" s="156">
        <v>2596000</v>
      </c>
      <c r="F10" s="60">
        <v>761800</v>
      </c>
      <c r="G10" s="60"/>
      <c r="H10" s="60"/>
      <c r="I10" s="60"/>
      <c r="J10" s="60"/>
      <c r="K10" s="60"/>
      <c r="L10" s="60">
        <v>31800</v>
      </c>
      <c r="M10" s="60"/>
      <c r="N10" s="60">
        <v>31800</v>
      </c>
      <c r="O10" s="60"/>
      <c r="P10" s="60"/>
      <c r="Q10" s="60"/>
      <c r="R10" s="60"/>
      <c r="S10" s="60"/>
      <c r="T10" s="60">
        <v>29100</v>
      </c>
      <c r="U10" s="60">
        <v>94391</v>
      </c>
      <c r="V10" s="60">
        <v>123491</v>
      </c>
      <c r="W10" s="60">
        <v>155291</v>
      </c>
      <c r="X10" s="60">
        <v>2595996</v>
      </c>
      <c r="Y10" s="60">
        <v>-2440705</v>
      </c>
      <c r="Z10" s="140">
        <v>-94.02</v>
      </c>
      <c r="AA10" s="62">
        <v>761800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450973</v>
      </c>
      <c r="F12" s="60">
        <v>628727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450970</v>
      </c>
      <c r="Y12" s="60">
        <v>-450970</v>
      </c>
      <c r="Z12" s="140">
        <v>-100</v>
      </c>
      <c r="AA12" s="62">
        <v>628727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35558614</v>
      </c>
      <c r="D15" s="153">
        <f>SUM(D16:D18)</f>
        <v>0</v>
      </c>
      <c r="E15" s="154">
        <f t="shared" si="2"/>
        <v>21958400</v>
      </c>
      <c r="F15" s="100">
        <f t="shared" si="2"/>
        <v>28831389</v>
      </c>
      <c r="G15" s="100">
        <f t="shared" si="2"/>
        <v>1638887</v>
      </c>
      <c r="H15" s="100">
        <f t="shared" si="2"/>
        <v>329671</v>
      </c>
      <c r="I15" s="100">
        <f t="shared" si="2"/>
        <v>992460</v>
      </c>
      <c r="J15" s="100">
        <f t="shared" si="2"/>
        <v>2961018</v>
      </c>
      <c r="K15" s="100">
        <f t="shared" si="2"/>
        <v>326130</v>
      </c>
      <c r="L15" s="100">
        <f t="shared" si="2"/>
        <v>2686592</v>
      </c>
      <c r="M15" s="100">
        <f t="shared" si="2"/>
        <v>0</v>
      </c>
      <c r="N15" s="100">
        <f t="shared" si="2"/>
        <v>3012722</v>
      </c>
      <c r="O15" s="100">
        <f t="shared" si="2"/>
        <v>0</v>
      </c>
      <c r="P15" s="100">
        <f t="shared" si="2"/>
        <v>1588012</v>
      </c>
      <c r="Q15" s="100">
        <f t="shared" si="2"/>
        <v>1967170</v>
      </c>
      <c r="R15" s="100">
        <f t="shared" si="2"/>
        <v>3555182</v>
      </c>
      <c r="S15" s="100">
        <f t="shared" si="2"/>
        <v>2096093</v>
      </c>
      <c r="T15" s="100">
        <f t="shared" si="2"/>
        <v>3652013</v>
      </c>
      <c r="U15" s="100">
        <f t="shared" si="2"/>
        <v>2942051</v>
      </c>
      <c r="V15" s="100">
        <f t="shared" si="2"/>
        <v>8690157</v>
      </c>
      <c r="W15" s="100">
        <f t="shared" si="2"/>
        <v>18219079</v>
      </c>
      <c r="X15" s="100">
        <f t="shared" si="2"/>
        <v>21958396</v>
      </c>
      <c r="Y15" s="100">
        <f t="shared" si="2"/>
        <v>-3739317</v>
      </c>
      <c r="Z15" s="137">
        <f>+IF(X15&lt;&gt;0,+(Y15/X15)*100,0)</f>
        <v>-17.029099028909034</v>
      </c>
      <c r="AA15" s="102">
        <f>SUM(AA16:AA18)</f>
        <v>28831389</v>
      </c>
    </row>
    <row r="16" spans="1:27" ht="13.5">
      <c r="A16" s="138" t="s">
        <v>85</v>
      </c>
      <c r="B16" s="136"/>
      <c r="C16" s="155">
        <v>2621034</v>
      </c>
      <c r="D16" s="155"/>
      <c r="E16" s="156">
        <v>200000</v>
      </c>
      <c r="F16" s="60">
        <v>3050000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>
        <v>398709</v>
      </c>
      <c r="U16" s="60"/>
      <c r="V16" s="60">
        <v>398709</v>
      </c>
      <c r="W16" s="60">
        <v>398709</v>
      </c>
      <c r="X16" s="60">
        <v>270000</v>
      </c>
      <c r="Y16" s="60">
        <v>128709</v>
      </c>
      <c r="Z16" s="140">
        <v>47.67</v>
      </c>
      <c r="AA16" s="62">
        <v>3050000</v>
      </c>
    </row>
    <row r="17" spans="1:27" ht="13.5">
      <c r="A17" s="138" t="s">
        <v>86</v>
      </c>
      <c r="B17" s="136"/>
      <c r="C17" s="155">
        <v>32937580</v>
      </c>
      <c r="D17" s="155"/>
      <c r="E17" s="156">
        <v>21758400</v>
      </c>
      <c r="F17" s="60">
        <v>25781389</v>
      </c>
      <c r="G17" s="60">
        <v>1638887</v>
      </c>
      <c r="H17" s="60">
        <v>329671</v>
      </c>
      <c r="I17" s="60">
        <v>992460</v>
      </c>
      <c r="J17" s="60">
        <v>2961018</v>
      </c>
      <c r="K17" s="60">
        <v>326130</v>
      </c>
      <c r="L17" s="60">
        <v>2686592</v>
      </c>
      <c r="M17" s="60"/>
      <c r="N17" s="60">
        <v>3012722</v>
      </c>
      <c r="O17" s="60"/>
      <c r="P17" s="60">
        <v>1588012</v>
      </c>
      <c r="Q17" s="60">
        <v>1967170</v>
      </c>
      <c r="R17" s="60">
        <v>3555182</v>
      </c>
      <c r="S17" s="60">
        <v>2096093</v>
      </c>
      <c r="T17" s="60">
        <v>3253304</v>
      </c>
      <c r="U17" s="60">
        <v>2942051</v>
      </c>
      <c r="V17" s="60">
        <v>8291448</v>
      </c>
      <c r="W17" s="60">
        <v>17820370</v>
      </c>
      <c r="X17" s="60">
        <v>21688396</v>
      </c>
      <c r="Y17" s="60">
        <v>-3868026</v>
      </c>
      <c r="Z17" s="140">
        <v>-17.83</v>
      </c>
      <c r="AA17" s="62">
        <v>25781389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242700</v>
      </c>
      <c r="D19" s="153">
        <f>SUM(D20:D23)</f>
        <v>0</v>
      </c>
      <c r="E19" s="154">
        <f t="shared" si="3"/>
        <v>3590000</v>
      </c>
      <c r="F19" s="100">
        <f t="shared" si="3"/>
        <v>3078187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4903778</v>
      </c>
      <c r="R19" s="100">
        <f t="shared" si="3"/>
        <v>4903778</v>
      </c>
      <c r="S19" s="100">
        <f t="shared" si="3"/>
        <v>0</v>
      </c>
      <c r="T19" s="100">
        <f t="shared" si="3"/>
        <v>0</v>
      </c>
      <c r="U19" s="100">
        <f t="shared" si="3"/>
        <v>3603384</v>
      </c>
      <c r="V19" s="100">
        <f t="shared" si="3"/>
        <v>3603384</v>
      </c>
      <c r="W19" s="100">
        <f t="shared" si="3"/>
        <v>8507162</v>
      </c>
      <c r="X19" s="100">
        <f t="shared" si="3"/>
        <v>3589992</v>
      </c>
      <c r="Y19" s="100">
        <f t="shared" si="3"/>
        <v>4917170</v>
      </c>
      <c r="Z19" s="137">
        <f>+IF(X19&lt;&gt;0,+(Y19/X19)*100,0)</f>
        <v>136.9688288998973</v>
      </c>
      <c r="AA19" s="102">
        <f>SUM(AA20:AA23)</f>
        <v>3078187</v>
      </c>
    </row>
    <row r="20" spans="1:27" ht="13.5">
      <c r="A20" s="138" t="s">
        <v>89</v>
      </c>
      <c r="B20" s="136"/>
      <c r="C20" s="155">
        <v>148500</v>
      </c>
      <c r="D20" s="155"/>
      <c r="E20" s="156">
        <v>3400000</v>
      </c>
      <c r="F20" s="60">
        <v>2905752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>
        <v>903472</v>
      </c>
      <c r="V20" s="60">
        <v>903472</v>
      </c>
      <c r="W20" s="60">
        <v>903472</v>
      </c>
      <c r="X20" s="60">
        <v>3399996</v>
      </c>
      <c r="Y20" s="60">
        <v>-2496524</v>
      </c>
      <c r="Z20" s="140">
        <v>-73.43</v>
      </c>
      <c r="AA20" s="62">
        <v>2905752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94200</v>
      </c>
      <c r="D23" s="155"/>
      <c r="E23" s="156">
        <v>190000</v>
      </c>
      <c r="F23" s="60">
        <v>172435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4903778</v>
      </c>
      <c r="R23" s="60">
        <v>4903778</v>
      </c>
      <c r="S23" s="60"/>
      <c r="T23" s="60"/>
      <c r="U23" s="60">
        <v>2699912</v>
      </c>
      <c r="V23" s="60">
        <v>2699912</v>
      </c>
      <c r="W23" s="60">
        <v>7603690</v>
      </c>
      <c r="X23" s="60">
        <v>189996</v>
      </c>
      <c r="Y23" s="60">
        <v>7413694</v>
      </c>
      <c r="Z23" s="140">
        <v>3902.03</v>
      </c>
      <c r="AA23" s="62">
        <v>172435</v>
      </c>
    </row>
    <row r="24" spans="1:27" ht="13.5">
      <c r="A24" s="135" t="s">
        <v>93</v>
      </c>
      <c r="B24" s="142"/>
      <c r="C24" s="153"/>
      <c r="D24" s="153"/>
      <c r="E24" s="154"/>
      <c r="F24" s="100">
        <v>200000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200000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37242213</v>
      </c>
      <c r="D25" s="217">
        <f>+D5+D9+D15+D19+D24</f>
        <v>0</v>
      </c>
      <c r="E25" s="230">
        <f t="shared" si="4"/>
        <v>29561346</v>
      </c>
      <c r="F25" s="219">
        <f t="shared" si="4"/>
        <v>36535076</v>
      </c>
      <c r="G25" s="219">
        <f t="shared" si="4"/>
        <v>1647874</v>
      </c>
      <c r="H25" s="219">
        <f t="shared" si="4"/>
        <v>392158</v>
      </c>
      <c r="I25" s="219">
        <f t="shared" si="4"/>
        <v>1002288</v>
      </c>
      <c r="J25" s="219">
        <f t="shared" si="4"/>
        <v>3042320</v>
      </c>
      <c r="K25" s="219">
        <f t="shared" si="4"/>
        <v>354742</v>
      </c>
      <c r="L25" s="219">
        <f t="shared" si="4"/>
        <v>2760270</v>
      </c>
      <c r="M25" s="219">
        <f t="shared" si="4"/>
        <v>0</v>
      </c>
      <c r="N25" s="219">
        <f t="shared" si="4"/>
        <v>3115012</v>
      </c>
      <c r="O25" s="219">
        <f t="shared" si="4"/>
        <v>0</v>
      </c>
      <c r="P25" s="219">
        <f t="shared" si="4"/>
        <v>1765855</v>
      </c>
      <c r="Q25" s="219">
        <f t="shared" si="4"/>
        <v>6881552</v>
      </c>
      <c r="R25" s="219">
        <f t="shared" si="4"/>
        <v>8647407</v>
      </c>
      <c r="S25" s="219">
        <f t="shared" si="4"/>
        <v>2236372</v>
      </c>
      <c r="T25" s="219">
        <f t="shared" si="4"/>
        <v>4612016</v>
      </c>
      <c r="U25" s="219">
        <f t="shared" si="4"/>
        <v>6584612</v>
      </c>
      <c r="V25" s="219">
        <f t="shared" si="4"/>
        <v>13433000</v>
      </c>
      <c r="W25" s="219">
        <f t="shared" si="4"/>
        <v>28237739</v>
      </c>
      <c r="X25" s="219">
        <f t="shared" si="4"/>
        <v>29561327</v>
      </c>
      <c r="Y25" s="219">
        <f t="shared" si="4"/>
        <v>-1323588</v>
      </c>
      <c r="Z25" s="231">
        <f>+IF(X25&lt;&gt;0,+(Y25/X25)*100,0)</f>
        <v>-4.47743093535686</v>
      </c>
      <c r="AA25" s="232">
        <f>+AA5+AA9+AA15+AA19+AA24</f>
        <v>36535076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23578862</v>
      </c>
      <c r="D28" s="155"/>
      <c r="E28" s="156">
        <v>29561346</v>
      </c>
      <c r="F28" s="60">
        <v>33196349</v>
      </c>
      <c r="G28" s="60">
        <v>1647874</v>
      </c>
      <c r="H28" s="60">
        <v>392158</v>
      </c>
      <c r="I28" s="60">
        <v>1002288</v>
      </c>
      <c r="J28" s="60">
        <v>3042320</v>
      </c>
      <c r="K28" s="60">
        <v>354741</v>
      </c>
      <c r="L28" s="60">
        <v>2760270</v>
      </c>
      <c r="M28" s="60"/>
      <c r="N28" s="60">
        <v>3115011</v>
      </c>
      <c r="O28" s="60"/>
      <c r="P28" s="60">
        <v>1765855</v>
      </c>
      <c r="Q28" s="60">
        <v>6881552</v>
      </c>
      <c r="R28" s="60">
        <v>8647407</v>
      </c>
      <c r="S28" s="60">
        <v>2096093</v>
      </c>
      <c r="T28" s="60">
        <v>3253304</v>
      </c>
      <c r="U28" s="60">
        <v>6584612</v>
      </c>
      <c r="V28" s="60">
        <v>11934009</v>
      </c>
      <c r="W28" s="60">
        <v>26738747</v>
      </c>
      <c r="X28" s="60">
        <v>21638404</v>
      </c>
      <c r="Y28" s="60">
        <v>5100343</v>
      </c>
      <c r="Z28" s="140">
        <v>23.57</v>
      </c>
      <c r="AA28" s="155">
        <v>33196349</v>
      </c>
    </row>
    <row r="29" spans="1:27" ht="13.5">
      <c r="A29" s="234" t="s">
        <v>134</v>
      </c>
      <c r="B29" s="136"/>
      <c r="C29" s="155"/>
      <c r="D29" s="155"/>
      <c r="E29" s="156"/>
      <c r="F29" s="60">
        <v>3050000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>
        <v>140279</v>
      </c>
      <c r="T29" s="60">
        <v>550059</v>
      </c>
      <c r="U29" s="60"/>
      <c r="V29" s="60">
        <v>690338</v>
      </c>
      <c r="W29" s="60">
        <v>690338</v>
      </c>
      <c r="X29" s="60"/>
      <c r="Y29" s="60">
        <v>690338</v>
      </c>
      <c r="Z29" s="140"/>
      <c r="AA29" s="62">
        <v>3050000</v>
      </c>
    </row>
    <row r="30" spans="1:27" ht="13.5">
      <c r="A30" s="234" t="s">
        <v>135</v>
      </c>
      <c r="B30" s="136"/>
      <c r="C30" s="157"/>
      <c r="D30" s="157"/>
      <c r="E30" s="158"/>
      <c r="F30" s="159">
        <v>288727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200973</v>
      </c>
      <c r="Y30" s="159">
        <v>-200973</v>
      </c>
      <c r="Z30" s="141">
        <v>-100</v>
      </c>
      <c r="AA30" s="225">
        <v>288727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23578862</v>
      </c>
      <c r="D32" s="210">
        <f>SUM(D28:D31)</f>
        <v>0</v>
      </c>
      <c r="E32" s="211">
        <f t="shared" si="5"/>
        <v>29561346</v>
      </c>
      <c r="F32" s="77">
        <f t="shared" si="5"/>
        <v>36535076</v>
      </c>
      <c r="G32" s="77">
        <f t="shared" si="5"/>
        <v>1647874</v>
      </c>
      <c r="H32" s="77">
        <f t="shared" si="5"/>
        <v>392158</v>
      </c>
      <c r="I32" s="77">
        <f t="shared" si="5"/>
        <v>1002288</v>
      </c>
      <c r="J32" s="77">
        <f t="shared" si="5"/>
        <v>3042320</v>
      </c>
      <c r="K32" s="77">
        <f t="shared" si="5"/>
        <v>354741</v>
      </c>
      <c r="L32" s="77">
        <f t="shared" si="5"/>
        <v>2760270</v>
      </c>
      <c r="M32" s="77">
        <f t="shared" si="5"/>
        <v>0</v>
      </c>
      <c r="N32" s="77">
        <f t="shared" si="5"/>
        <v>3115011</v>
      </c>
      <c r="O32" s="77">
        <f t="shared" si="5"/>
        <v>0</v>
      </c>
      <c r="P32" s="77">
        <f t="shared" si="5"/>
        <v>1765855</v>
      </c>
      <c r="Q32" s="77">
        <f t="shared" si="5"/>
        <v>6881552</v>
      </c>
      <c r="R32" s="77">
        <f t="shared" si="5"/>
        <v>8647407</v>
      </c>
      <c r="S32" s="77">
        <f t="shared" si="5"/>
        <v>2236372</v>
      </c>
      <c r="T32" s="77">
        <f t="shared" si="5"/>
        <v>3803363</v>
      </c>
      <c r="U32" s="77">
        <f t="shared" si="5"/>
        <v>6584612</v>
      </c>
      <c r="V32" s="77">
        <f t="shared" si="5"/>
        <v>12624347</v>
      </c>
      <c r="W32" s="77">
        <f t="shared" si="5"/>
        <v>27429085</v>
      </c>
      <c r="X32" s="77">
        <f t="shared" si="5"/>
        <v>21839377</v>
      </c>
      <c r="Y32" s="77">
        <f t="shared" si="5"/>
        <v>5589708</v>
      </c>
      <c r="Z32" s="212">
        <f>+IF(X32&lt;&gt;0,+(Y32/X32)*100,0)</f>
        <v>25.594631202162955</v>
      </c>
      <c r="AA32" s="79">
        <f>SUM(AA28:AA31)</f>
        <v>36535076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13663351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>
        <v>808653</v>
      </c>
      <c r="U35" s="60"/>
      <c r="V35" s="60">
        <v>808653</v>
      </c>
      <c r="W35" s="60">
        <v>808653</v>
      </c>
      <c r="X35" s="60">
        <v>7721973</v>
      </c>
      <c r="Y35" s="60">
        <v>-6913320</v>
      </c>
      <c r="Z35" s="140">
        <v>-89.53</v>
      </c>
      <c r="AA35" s="62"/>
    </row>
    <row r="36" spans="1:27" ht="13.5">
      <c r="A36" s="238" t="s">
        <v>139</v>
      </c>
      <c r="B36" s="149"/>
      <c r="C36" s="222">
        <f aca="true" t="shared" si="6" ref="C36:Y36">SUM(C32:C35)</f>
        <v>37242213</v>
      </c>
      <c r="D36" s="222">
        <f>SUM(D32:D35)</f>
        <v>0</v>
      </c>
      <c r="E36" s="218">
        <f t="shared" si="6"/>
        <v>29561346</v>
      </c>
      <c r="F36" s="220">
        <f t="shared" si="6"/>
        <v>36535076</v>
      </c>
      <c r="G36" s="220">
        <f t="shared" si="6"/>
        <v>1647874</v>
      </c>
      <c r="H36" s="220">
        <f t="shared" si="6"/>
        <v>392158</v>
      </c>
      <c r="I36" s="220">
        <f t="shared" si="6"/>
        <v>1002288</v>
      </c>
      <c r="J36" s="220">
        <f t="shared" si="6"/>
        <v>3042320</v>
      </c>
      <c r="K36" s="220">
        <f t="shared" si="6"/>
        <v>354741</v>
      </c>
      <c r="L36" s="220">
        <f t="shared" si="6"/>
        <v>2760270</v>
      </c>
      <c r="M36" s="220">
        <f t="shared" si="6"/>
        <v>0</v>
      </c>
      <c r="N36" s="220">
        <f t="shared" si="6"/>
        <v>3115011</v>
      </c>
      <c r="O36" s="220">
        <f t="shared" si="6"/>
        <v>0</v>
      </c>
      <c r="P36" s="220">
        <f t="shared" si="6"/>
        <v>1765855</v>
      </c>
      <c r="Q36" s="220">
        <f t="shared" si="6"/>
        <v>6881552</v>
      </c>
      <c r="R36" s="220">
        <f t="shared" si="6"/>
        <v>8647407</v>
      </c>
      <c r="S36" s="220">
        <f t="shared" si="6"/>
        <v>2236372</v>
      </c>
      <c r="T36" s="220">
        <f t="shared" si="6"/>
        <v>4612016</v>
      </c>
      <c r="U36" s="220">
        <f t="shared" si="6"/>
        <v>6584612</v>
      </c>
      <c r="V36" s="220">
        <f t="shared" si="6"/>
        <v>13433000</v>
      </c>
      <c r="W36" s="220">
        <f t="shared" si="6"/>
        <v>28237738</v>
      </c>
      <c r="X36" s="220">
        <f t="shared" si="6"/>
        <v>29561350</v>
      </c>
      <c r="Y36" s="220">
        <f t="shared" si="6"/>
        <v>-1323612</v>
      </c>
      <c r="Z36" s="221">
        <f>+IF(X36&lt;&gt;0,+(Y36/X36)*100,0)</f>
        <v>-4.477508638813857</v>
      </c>
      <c r="AA36" s="239">
        <f>SUM(AA32:AA35)</f>
        <v>36535076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4526994</v>
      </c>
      <c r="D6" s="155"/>
      <c r="E6" s="59">
        <v>2247200</v>
      </c>
      <c r="F6" s="60">
        <v>2435200</v>
      </c>
      <c r="G6" s="60">
        <v>13512725</v>
      </c>
      <c r="H6" s="60">
        <v>8806703</v>
      </c>
      <c r="I6" s="60">
        <v>6077778</v>
      </c>
      <c r="J6" s="60">
        <v>6077778</v>
      </c>
      <c r="K6" s="60">
        <v>3061229</v>
      </c>
      <c r="L6" s="60">
        <v>49292489</v>
      </c>
      <c r="M6" s="60">
        <v>2439802</v>
      </c>
      <c r="N6" s="60">
        <v>2439802</v>
      </c>
      <c r="O6" s="60">
        <v>4747638</v>
      </c>
      <c r="P6" s="60">
        <v>1903623</v>
      </c>
      <c r="Q6" s="60">
        <v>24282355</v>
      </c>
      <c r="R6" s="60">
        <v>24282355</v>
      </c>
      <c r="S6" s="60">
        <v>909526</v>
      </c>
      <c r="T6" s="60">
        <v>3101529</v>
      </c>
      <c r="U6" s="60">
        <v>9321167</v>
      </c>
      <c r="V6" s="60">
        <v>9321167</v>
      </c>
      <c r="W6" s="60">
        <v>9321167</v>
      </c>
      <c r="X6" s="60">
        <v>2435200</v>
      </c>
      <c r="Y6" s="60">
        <v>6885967</v>
      </c>
      <c r="Z6" s="140">
        <v>282.77</v>
      </c>
      <c r="AA6" s="62">
        <v>2435200</v>
      </c>
    </row>
    <row r="7" spans="1:27" ht="13.5">
      <c r="A7" s="249" t="s">
        <v>144</v>
      </c>
      <c r="B7" s="182"/>
      <c r="C7" s="155">
        <v>71873359</v>
      </c>
      <c r="D7" s="155"/>
      <c r="E7" s="59">
        <v>56808000</v>
      </c>
      <c r="F7" s="60">
        <v>71466000</v>
      </c>
      <c r="G7" s="60">
        <v>97198308</v>
      </c>
      <c r="H7" s="60">
        <v>97350346</v>
      </c>
      <c r="I7" s="60">
        <v>97579081</v>
      </c>
      <c r="J7" s="60">
        <v>97579081</v>
      </c>
      <c r="K7" s="60">
        <v>97815767</v>
      </c>
      <c r="L7" s="60">
        <v>72581095</v>
      </c>
      <c r="M7" s="60">
        <v>113681637</v>
      </c>
      <c r="N7" s="60">
        <v>113681637</v>
      </c>
      <c r="O7" s="60">
        <v>109566263</v>
      </c>
      <c r="P7" s="60">
        <v>106011762</v>
      </c>
      <c r="Q7" s="60">
        <v>106214248</v>
      </c>
      <c r="R7" s="60">
        <v>106214248</v>
      </c>
      <c r="S7" s="60">
        <v>122214248</v>
      </c>
      <c r="T7" s="60">
        <v>116846631</v>
      </c>
      <c r="U7" s="60">
        <v>99365808</v>
      </c>
      <c r="V7" s="60">
        <v>99365808</v>
      </c>
      <c r="W7" s="60">
        <v>99365808</v>
      </c>
      <c r="X7" s="60">
        <v>71466000</v>
      </c>
      <c r="Y7" s="60">
        <v>27899808</v>
      </c>
      <c r="Z7" s="140">
        <v>39.04</v>
      </c>
      <c r="AA7" s="62">
        <v>71466000</v>
      </c>
    </row>
    <row r="8" spans="1:27" ht="13.5">
      <c r="A8" s="249" t="s">
        <v>145</v>
      </c>
      <c r="B8" s="182"/>
      <c r="C8" s="155">
        <v>12307857</v>
      </c>
      <c r="D8" s="155"/>
      <c r="E8" s="59">
        <v>7670000</v>
      </c>
      <c r="F8" s="60">
        <v>10670460</v>
      </c>
      <c r="G8" s="60">
        <v>17456994</v>
      </c>
      <c r="H8" s="60">
        <v>17760882</v>
      </c>
      <c r="I8" s="60">
        <v>14587106</v>
      </c>
      <c r="J8" s="60">
        <v>14587106</v>
      </c>
      <c r="K8" s="60">
        <v>16644005</v>
      </c>
      <c r="L8" s="60">
        <v>13149152</v>
      </c>
      <c r="M8" s="60">
        <v>13107074</v>
      </c>
      <c r="N8" s="60">
        <v>13107074</v>
      </c>
      <c r="O8" s="60">
        <v>13139453</v>
      </c>
      <c r="P8" s="60">
        <v>13673310</v>
      </c>
      <c r="Q8" s="60">
        <v>14769732</v>
      </c>
      <c r="R8" s="60">
        <v>14769732</v>
      </c>
      <c r="S8" s="60">
        <v>15010622</v>
      </c>
      <c r="T8" s="60">
        <v>15708336</v>
      </c>
      <c r="U8" s="60">
        <v>15133770</v>
      </c>
      <c r="V8" s="60">
        <v>15133770</v>
      </c>
      <c r="W8" s="60">
        <v>15133770</v>
      </c>
      <c r="X8" s="60">
        <v>10670460</v>
      </c>
      <c r="Y8" s="60">
        <v>4463310</v>
      </c>
      <c r="Z8" s="140">
        <v>41.83</v>
      </c>
      <c r="AA8" s="62">
        <v>10670460</v>
      </c>
    </row>
    <row r="9" spans="1:27" ht="13.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157926</v>
      </c>
      <c r="D11" s="155"/>
      <c r="E11" s="59">
        <v>116600</v>
      </c>
      <c r="F11" s="60">
        <v>116600</v>
      </c>
      <c r="G11" s="60">
        <v>126086</v>
      </c>
      <c r="H11" s="60">
        <v>153337</v>
      </c>
      <c r="I11" s="60">
        <v>130061</v>
      </c>
      <c r="J11" s="60">
        <v>130061</v>
      </c>
      <c r="K11" s="60">
        <v>104124</v>
      </c>
      <c r="L11" s="60">
        <v>81072</v>
      </c>
      <c r="M11" s="60">
        <v>59500</v>
      </c>
      <c r="N11" s="60">
        <v>59500</v>
      </c>
      <c r="O11" s="60">
        <v>152096</v>
      </c>
      <c r="P11" s="60">
        <v>97797</v>
      </c>
      <c r="Q11" s="60">
        <v>78221</v>
      </c>
      <c r="R11" s="60">
        <v>78221</v>
      </c>
      <c r="S11" s="60">
        <v>44751</v>
      </c>
      <c r="T11" s="60">
        <v>9091</v>
      </c>
      <c r="U11" s="60">
        <v>84685</v>
      </c>
      <c r="V11" s="60">
        <v>84685</v>
      </c>
      <c r="W11" s="60">
        <v>84685</v>
      </c>
      <c r="X11" s="60">
        <v>116600</v>
      </c>
      <c r="Y11" s="60">
        <v>-31915</v>
      </c>
      <c r="Z11" s="140">
        <v>-27.37</v>
      </c>
      <c r="AA11" s="62">
        <v>116600</v>
      </c>
    </row>
    <row r="12" spans="1:27" ht="13.5">
      <c r="A12" s="250" t="s">
        <v>56</v>
      </c>
      <c r="B12" s="251"/>
      <c r="C12" s="168">
        <f aca="true" t="shared" si="0" ref="C12:Y12">SUM(C6:C11)</f>
        <v>88866136</v>
      </c>
      <c r="D12" s="168">
        <f>SUM(D6:D11)</f>
        <v>0</v>
      </c>
      <c r="E12" s="72">
        <f t="shared" si="0"/>
        <v>66841800</v>
      </c>
      <c r="F12" s="73">
        <f t="shared" si="0"/>
        <v>84688260</v>
      </c>
      <c r="G12" s="73">
        <f t="shared" si="0"/>
        <v>128294113</v>
      </c>
      <c r="H12" s="73">
        <f t="shared" si="0"/>
        <v>124071268</v>
      </c>
      <c r="I12" s="73">
        <f t="shared" si="0"/>
        <v>118374026</v>
      </c>
      <c r="J12" s="73">
        <f t="shared" si="0"/>
        <v>118374026</v>
      </c>
      <c r="K12" s="73">
        <f t="shared" si="0"/>
        <v>117625125</v>
      </c>
      <c r="L12" s="73">
        <f t="shared" si="0"/>
        <v>135103808</v>
      </c>
      <c r="M12" s="73">
        <f t="shared" si="0"/>
        <v>129288013</v>
      </c>
      <c r="N12" s="73">
        <f t="shared" si="0"/>
        <v>129288013</v>
      </c>
      <c r="O12" s="73">
        <f t="shared" si="0"/>
        <v>127605450</v>
      </c>
      <c r="P12" s="73">
        <f t="shared" si="0"/>
        <v>121686492</v>
      </c>
      <c r="Q12" s="73">
        <f t="shared" si="0"/>
        <v>145344556</v>
      </c>
      <c r="R12" s="73">
        <f t="shared" si="0"/>
        <v>145344556</v>
      </c>
      <c r="S12" s="73">
        <f t="shared" si="0"/>
        <v>138179147</v>
      </c>
      <c r="T12" s="73">
        <f t="shared" si="0"/>
        <v>135665587</v>
      </c>
      <c r="U12" s="73">
        <f t="shared" si="0"/>
        <v>123905430</v>
      </c>
      <c r="V12" s="73">
        <f t="shared" si="0"/>
        <v>123905430</v>
      </c>
      <c r="W12" s="73">
        <f t="shared" si="0"/>
        <v>123905430</v>
      </c>
      <c r="X12" s="73">
        <f t="shared" si="0"/>
        <v>84688260</v>
      </c>
      <c r="Y12" s="73">
        <f t="shared" si="0"/>
        <v>39217170</v>
      </c>
      <c r="Z12" s="170">
        <f>+IF(X12&lt;&gt;0,+(Y12/X12)*100,0)</f>
        <v>46.30768184397696</v>
      </c>
      <c r="AA12" s="74">
        <f>SUM(AA6:AA11)</f>
        <v>84688260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1060</v>
      </c>
      <c r="F15" s="60">
        <v>1060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1060</v>
      </c>
      <c r="Y15" s="60">
        <v>-1060</v>
      </c>
      <c r="Z15" s="140">
        <v>-100</v>
      </c>
      <c r="AA15" s="62">
        <v>1060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>
        <v>1449020</v>
      </c>
      <c r="F17" s="60">
        <v>1449020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1449020</v>
      </c>
      <c r="Y17" s="60">
        <v>-1449020</v>
      </c>
      <c r="Z17" s="140">
        <v>-100</v>
      </c>
      <c r="AA17" s="62">
        <v>1449020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184752747</v>
      </c>
      <c r="D19" s="155"/>
      <c r="E19" s="59">
        <v>232349511</v>
      </c>
      <c r="F19" s="60">
        <v>241369511</v>
      </c>
      <c r="G19" s="60">
        <v>168241843</v>
      </c>
      <c r="H19" s="60">
        <v>184156408</v>
      </c>
      <c r="I19" s="60">
        <v>184156408</v>
      </c>
      <c r="J19" s="60">
        <v>184156408</v>
      </c>
      <c r="K19" s="60">
        <v>184156408</v>
      </c>
      <c r="L19" s="60">
        <v>184752747</v>
      </c>
      <c r="M19" s="60">
        <v>184752747</v>
      </c>
      <c r="N19" s="60">
        <v>184752747</v>
      </c>
      <c r="O19" s="60">
        <v>184752747</v>
      </c>
      <c r="P19" s="60">
        <v>184752747</v>
      </c>
      <c r="Q19" s="60">
        <v>184752747</v>
      </c>
      <c r="R19" s="60">
        <v>184752747</v>
      </c>
      <c r="S19" s="60">
        <v>184752747</v>
      </c>
      <c r="T19" s="60">
        <v>184752747</v>
      </c>
      <c r="U19" s="60">
        <v>184752747</v>
      </c>
      <c r="V19" s="60">
        <v>184752747</v>
      </c>
      <c r="W19" s="60">
        <v>184752747</v>
      </c>
      <c r="X19" s="60">
        <v>241369511</v>
      </c>
      <c r="Y19" s="60">
        <v>-56616764</v>
      </c>
      <c r="Z19" s="140">
        <v>-23.46</v>
      </c>
      <c r="AA19" s="62">
        <v>241369511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400000</v>
      </c>
      <c r="F22" s="60">
        <v>400000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400000</v>
      </c>
      <c r="Y22" s="60">
        <v>-400000</v>
      </c>
      <c r="Z22" s="140">
        <v>-100</v>
      </c>
      <c r="AA22" s="62">
        <v>400000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184752747</v>
      </c>
      <c r="D24" s="168">
        <f>SUM(D15:D23)</f>
        <v>0</v>
      </c>
      <c r="E24" s="76">
        <f t="shared" si="1"/>
        <v>234199591</v>
      </c>
      <c r="F24" s="77">
        <f t="shared" si="1"/>
        <v>243219591</v>
      </c>
      <c r="G24" s="77">
        <f t="shared" si="1"/>
        <v>168241843</v>
      </c>
      <c r="H24" s="77">
        <f t="shared" si="1"/>
        <v>184156408</v>
      </c>
      <c r="I24" s="77">
        <f t="shared" si="1"/>
        <v>184156408</v>
      </c>
      <c r="J24" s="77">
        <f t="shared" si="1"/>
        <v>184156408</v>
      </c>
      <c r="K24" s="77">
        <f t="shared" si="1"/>
        <v>184156408</v>
      </c>
      <c r="L24" s="77">
        <f t="shared" si="1"/>
        <v>184752747</v>
      </c>
      <c r="M24" s="77">
        <f t="shared" si="1"/>
        <v>184752747</v>
      </c>
      <c r="N24" s="77">
        <f t="shared" si="1"/>
        <v>184752747</v>
      </c>
      <c r="O24" s="77">
        <f t="shared" si="1"/>
        <v>184752747</v>
      </c>
      <c r="P24" s="77">
        <f t="shared" si="1"/>
        <v>184752747</v>
      </c>
      <c r="Q24" s="77">
        <f t="shared" si="1"/>
        <v>184752747</v>
      </c>
      <c r="R24" s="77">
        <f t="shared" si="1"/>
        <v>184752747</v>
      </c>
      <c r="S24" s="77">
        <f t="shared" si="1"/>
        <v>184752747</v>
      </c>
      <c r="T24" s="77">
        <f t="shared" si="1"/>
        <v>184752747</v>
      </c>
      <c r="U24" s="77">
        <f t="shared" si="1"/>
        <v>184752747</v>
      </c>
      <c r="V24" s="77">
        <f t="shared" si="1"/>
        <v>184752747</v>
      </c>
      <c r="W24" s="77">
        <f t="shared" si="1"/>
        <v>184752747</v>
      </c>
      <c r="X24" s="77">
        <f t="shared" si="1"/>
        <v>243219591</v>
      </c>
      <c r="Y24" s="77">
        <f t="shared" si="1"/>
        <v>-58466844</v>
      </c>
      <c r="Z24" s="212">
        <f>+IF(X24&lt;&gt;0,+(Y24/X24)*100,0)</f>
        <v>-24.038706651718694</v>
      </c>
      <c r="AA24" s="79">
        <f>SUM(AA15:AA23)</f>
        <v>243219591</v>
      </c>
    </row>
    <row r="25" spans="1:27" ht="13.5">
      <c r="A25" s="250" t="s">
        <v>159</v>
      </c>
      <c r="B25" s="251"/>
      <c r="C25" s="168">
        <f aca="true" t="shared" si="2" ref="C25:Y25">+C12+C24</f>
        <v>273618883</v>
      </c>
      <c r="D25" s="168">
        <f>+D12+D24</f>
        <v>0</v>
      </c>
      <c r="E25" s="72">
        <f t="shared" si="2"/>
        <v>301041391</v>
      </c>
      <c r="F25" s="73">
        <f t="shared" si="2"/>
        <v>327907851</v>
      </c>
      <c r="G25" s="73">
        <f t="shared" si="2"/>
        <v>296535956</v>
      </c>
      <c r="H25" s="73">
        <f t="shared" si="2"/>
        <v>308227676</v>
      </c>
      <c r="I25" s="73">
        <f t="shared" si="2"/>
        <v>302530434</v>
      </c>
      <c r="J25" s="73">
        <f t="shared" si="2"/>
        <v>302530434</v>
      </c>
      <c r="K25" s="73">
        <f t="shared" si="2"/>
        <v>301781533</v>
      </c>
      <c r="L25" s="73">
        <f t="shared" si="2"/>
        <v>319856555</v>
      </c>
      <c r="M25" s="73">
        <f t="shared" si="2"/>
        <v>314040760</v>
      </c>
      <c r="N25" s="73">
        <f t="shared" si="2"/>
        <v>314040760</v>
      </c>
      <c r="O25" s="73">
        <f t="shared" si="2"/>
        <v>312358197</v>
      </c>
      <c r="P25" s="73">
        <f t="shared" si="2"/>
        <v>306439239</v>
      </c>
      <c r="Q25" s="73">
        <f t="shared" si="2"/>
        <v>330097303</v>
      </c>
      <c r="R25" s="73">
        <f t="shared" si="2"/>
        <v>330097303</v>
      </c>
      <c r="S25" s="73">
        <f t="shared" si="2"/>
        <v>322931894</v>
      </c>
      <c r="T25" s="73">
        <f t="shared" si="2"/>
        <v>320418334</v>
      </c>
      <c r="U25" s="73">
        <f t="shared" si="2"/>
        <v>308658177</v>
      </c>
      <c r="V25" s="73">
        <f t="shared" si="2"/>
        <v>308658177</v>
      </c>
      <c r="W25" s="73">
        <f t="shared" si="2"/>
        <v>308658177</v>
      </c>
      <c r="X25" s="73">
        <f t="shared" si="2"/>
        <v>327907851</v>
      </c>
      <c r="Y25" s="73">
        <f t="shared" si="2"/>
        <v>-19249674</v>
      </c>
      <c r="Z25" s="170">
        <f>+IF(X25&lt;&gt;0,+(Y25/X25)*100,0)</f>
        <v>-5.870452305821735</v>
      </c>
      <c r="AA25" s="74">
        <f>+AA12+AA24</f>
        <v>327907851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>
        <v>39000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39000</v>
      </c>
      <c r="Y30" s="60">
        <v>-39000</v>
      </c>
      <c r="Z30" s="140">
        <v>-100</v>
      </c>
      <c r="AA30" s="62">
        <v>39000</v>
      </c>
    </row>
    <row r="31" spans="1:27" ht="13.5">
      <c r="A31" s="249" t="s">
        <v>163</v>
      </c>
      <c r="B31" s="182"/>
      <c r="C31" s="155">
        <v>515078</v>
      </c>
      <c r="D31" s="155"/>
      <c r="E31" s="59">
        <v>526820</v>
      </c>
      <c r="F31" s="60">
        <v>526820</v>
      </c>
      <c r="G31" s="60">
        <v>515678</v>
      </c>
      <c r="H31" s="60">
        <v>516878</v>
      </c>
      <c r="I31" s="60">
        <v>514878</v>
      </c>
      <c r="J31" s="60">
        <v>514878</v>
      </c>
      <c r="K31" s="60">
        <v>516878</v>
      </c>
      <c r="L31" s="60">
        <v>518876</v>
      </c>
      <c r="M31" s="60">
        <v>520878</v>
      </c>
      <c r="N31" s="60">
        <v>520878</v>
      </c>
      <c r="O31" s="60">
        <v>520878</v>
      </c>
      <c r="P31" s="60">
        <v>518257</v>
      </c>
      <c r="Q31" s="60">
        <v>520257</v>
      </c>
      <c r="R31" s="60">
        <v>520257</v>
      </c>
      <c r="S31" s="60">
        <v>522257</v>
      </c>
      <c r="T31" s="60">
        <v>521657</v>
      </c>
      <c r="U31" s="60">
        <v>521657</v>
      </c>
      <c r="V31" s="60">
        <v>521657</v>
      </c>
      <c r="W31" s="60">
        <v>521657</v>
      </c>
      <c r="X31" s="60">
        <v>526820</v>
      </c>
      <c r="Y31" s="60">
        <v>-5163</v>
      </c>
      <c r="Z31" s="140">
        <v>-0.98</v>
      </c>
      <c r="AA31" s="62">
        <v>526820</v>
      </c>
    </row>
    <row r="32" spans="1:27" ht="13.5">
      <c r="A32" s="249" t="s">
        <v>164</v>
      </c>
      <c r="B32" s="182"/>
      <c r="C32" s="155">
        <v>-12709464</v>
      </c>
      <c r="D32" s="155"/>
      <c r="E32" s="59">
        <v>17384520</v>
      </c>
      <c r="F32" s="60">
        <v>17386312</v>
      </c>
      <c r="G32" s="60">
        <v>24523045</v>
      </c>
      <c r="H32" s="60">
        <v>-7302054</v>
      </c>
      <c r="I32" s="60">
        <v>-6450732</v>
      </c>
      <c r="J32" s="60">
        <v>-6450732</v>
      </c>
      <c r="K32" s="60">
        <v>-8106211</v>
      </c>
      <c r="L32" s="60">
        <v>-4042111</v>
      </c>
      <c r="M32" s="60">
        <v>-7406413</v>
      </c>
      <c r="N32" s="60">
        <v>-7406413</v>
      </c>
      <c r="O32" s="60">
        <v>-6823915</v>
      </c>
      <c r="P32" s="60">
        <v>-10288112</v>
      </c>
      <c r="Q32" s="60">
        <v>-4039683</v>
      </c>
      <c r="R32" s="60">
        <v>-4039683</v>
      </c>
      <c r="S32" s="60">
        <v>-14066336</v>
      </c>
      <c r="T32" s="60">
        <v>-15309829</v>
      </c>
      <c r="U32" s="60">
        <v>-21328347</v>
      </c>
      <c r="V32" s="60">
        <v>-21328347</v>
      </c>
      <c r="W32" s="60">
        <v>-21328347</v>
      </c>
      <c r="X32" s="60">
        <v>17386312</v>
      </c>
      <c r="Y32" s="60">
        <v>-38714659</v>
      </c>
      <c r="Z32" s="140">
        <v>-222.67</v>
      </c>
      <c r="AA32" s="62">
        <v>17386312</v>
      </c>
    </row>
    <row r="33" spans="1:27" ht="13.5">
      <c r="A33" s="249" t="s">
        <v>165</v>
      </c>
      <c r="B33" s="182"/>
      <c r="C33" s="155">
        <v>12211452</v>
      </c>
      <c r="D33" s="155"/>
      <c r="E33" s="59">
        <v>3757700</v>
      </c>
      <c r="F33" s="60">
        <v>5406276</v>
      </c>
      <c r="G33" s="60">
        <v>13157588</v>
      </c>
      <c r="H33" s="60">
        <v>14213833</v>
      </c>
      <c r="I33" s="60">
        <v>10737538</v>
      </c>
      <c r="J33" s="60">
        <v>10737538</v>
      </c>
      <c r="K33" s="60">
        <v>12223460</v>
      </c>
      <c r="L33" s="60">
        <v>12223461</v>
      </c>
      <c r="M33" s="60">
        <v>12223460</v>
      </c>
      <c r="N33" s="60">
        <v>12223460</v>
      </c>
      <c r="O33" s="60">
        <v>11015591</v>
      </c>
      <c r="P33" s="60">
        <v>11015592</v>
      </c>
      <c r="Q33" s="60">
        <v>11015591</v>
      </c>
      <c r="R33" s="60">
        <v>11015591</v>
      </c>
      <c r="S33" s="60">
        <v>11015590</v>
      </c>
      <c r="T33" s="60">
        <v>11015591</v>
      </c>
      <c r="U33" s="60">
        <v>12715810</v>
      </c>
      <c r="V33" s="60">
        <v>12715810</v>
      </c>
      <c r="W33" s="60">
        <v>12715810</v>
      </c>
      <c r="X33" s="60">
        <v>5406276</v>
      </c>
      <c r="Y33" s="60">
        <v>7309534</v>
      </c>
      <c r="Z33" s="140">
        <v>135.2</v>
      </c>
      <c r="AA33" s="62">
        <v>5406276</v>
      </c>
    </row>
    <row r="34" spans="1:27" ht="13.5">
      <c r="A34" s="250" t="s">
        <v>58</v>
      </c>
      <c r="B34" s="251"/>
      <c r="C34" s="168">
        <f aca="true" t="shared" si="3" ref="C34:Y34">SUM(C29:C33)</f>
        <v>17066</v>
      </c>
      <c r="D34" s="168">
        <f>SUM(D29:D33)</f>
        <v>0</v>
      </c>
      <c r="E34" s="72">
        <f t="shared" si="3"/>
        <v>21669040</v>
      </c>
      <c r="F34" s="73">
        <f t="shared" si="3"/>
        <v>23358408</v>
      </c>
      <c r="G34" s="73">
        <f t="shared" si="3"/>
        <v>38196311</v>
      </c>
      <c r="H34" s="73">
        <f t="shared" si="3"/>
        <v>7428657</v>
      </c>
      <c r="I34" s="73">
        <f t="shared" si="3"/>
        <v>4801684</v>
      </c>
      <c r="J34" s="73">
        <f t="shared" si="3"/>
        <v>4801684</v>
      </c>
      <c r="K34" s="73">
        <f t="shared" si="3"/>
        <v>4634127</v>
      </c>
      <c r="L34" s="73">
        <f t="shared" si="3"/>
        <v>8700226</v>
      </c>
      <c r="M34" s="73">
        <f t="shared" si="3"/>
        <v>5337925</v>
      </c>
      <c r="N34" s="73">
        <f t="shared" si="3"/>
        <v>5337925</v>
      </c>
      <c r="O34" s="73">
        <f t="shared" si="3"/>
        <v>4712554</v>
      </c>
      <c r="P34" s="73">
        <f t="shared" si="3"/>
        <v>1245737</v>
      </c>
      <c r="Q34" s="73">
        <f t="shared" si="3"/>
        <v>7496165</v>
      </c>
      <c r="R34" s="73">
        <f t="shared" si="3"/>
        <v>7496165</v>
      </c>
      <c r="S34" s="73">
        <f t="shared" si="3"/>
        <v>-2528489</v>
      </c>
      <c r="T34" s="73">
        <f t="shared" si="3"/>
        <v>-3772581</v>
      </c>
      <c r="U34" s="73">
        <f t="shared" si="3"/>
        <v>-8090880</v>
      </c>
      <c r="V34" s="73">
        <f t="shared" si="3"/>
        <v>-8090880</v>
      </c>
      <c r="W34" s="73">
        <f t="shared" si="3"/>
        <v>-8090880</v>
      </c>
      <c r="X34" s="73">
        <f t="shared" si="3"/>
        <v>23358408</v>
      </c>
      <c r="Y34" s="73">
        <f t="shared" si="3"/>
        <v>-31449288</v>
      </c>
      <c r="Z34" s="170">
        <f>+IF(X34&lt;&gt;0,+(Y34/X34)*100,0)</f>
        <v>-134.6379770402161</v>
      </c>
      <c r="AA34" s="74">
        <f>SUM(AA29:AA33)</f>
        <v>23358408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239013</v>
      </c>
      <c r="F37" s="60">
        <v>200013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200013</v>
      </c>
      <c r="Y37" s="60">
        <v>-200013</v>
      </c>
      <c r="Z37" s="140">
        <v>-100</v>
      </c>
      <c r="AA37" s="62">
        <v>200013</v>
      </c>
    </row>
    <row r="38" spans="1:27" ht="13.5">
      <c r="A38" s="249" t="s">
        <v>165</v>
      </c>
      <c r="B38" s="182"/>
      <c r="C38" s="155"/>
      <c r="D38" s="155"/>
      <c r="E38" s="59">
        <v>9827561</v>
      </c>
      <c r="F38" s="60">
        <v>3952683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3952683</v>
      </c>
      <c r="Y38" s="60">
        <v>-3952683</v>
      </c>
      <c r="Z38" s="140">
        <v>-100</v>
      </c>
      <c r="AA38" s="62">
        <v>3952683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10066574</v>
      </c>
      <c r="F39" s="77">
        <f t="shared" si="4"/>
        <v>4152696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4152696</v>
      </c>
      <c r="Y39" s="77">
        <f t="shared" si="4"/>
        <v>-4152696</v>
      </c>
      <c r="Z39" s="212">
        <f>+IF(X39&lt;&gt;0,+(Y39/X39)*100,0)</f>
        <v>-100</v>
      </c>
      <c r="AA39" s="79">
        <f>SUM(AA37:AA38)</f>
        <v>4152696</v>
      </c>
    </row>
    <row r="40" spans="1:27" ht="13.5">
      <c r="A40" s="250" t="s">
        <v>167</v>
      </c>
      <c r="B40" s="251"/>
      <c r="C40" s="168">
        <f aca="true" t="shared" si="5" ref="C40:Y40">+C34+C39</f>
        <v>17066</v>
      </c>
      <c r="D40" s="168">
        <f>+D34+D39</f>
        <v>0</v>
      </c>
      <c r="E40" s="72">
        <f t="shared" si="5"/>
        <v>31735614</v>
      </c>
      <c r="F40" s="73">
        <f t="shared" si="5"/>
        <v>27511104</v>
      </c>
      <c r="G40" s="73">
        <f t="shared" si="5"/>
        <v>38196311</v>
      </c>
      <c r="H40" s="73">
        <f t="shared" si="5"/>
        <v>7428657</v>
      </c>
      <c r="I40" s="73">
        <f t="shared" si="5"/>
        <v>4801684</v>
      </c>
      <c r="J40" s="73">
        <f t="shared" si="5"/>
        <v>4801684</v>
      </c>
      <c r="K40" s="73">
        <f t="shared" si="5"/>
        <v>4634127</v>
      </c>
      <c r="L40" s="73">
        <f t="shared" si="5"/>
        <v>8700226</v>
      </c>
      <c r="M40" s="73">
        <f t="shared" si="5"/>
        <v>5337925</v>
      </c>
      <c r="N40" s="73">
        <f t="shared" si="5"/>
        <v>5337925</v>
      </c>
      <c r="O40" s="73">
        <f t="shared" si="5"/>
        <v>4712554</v>
      </c>
      <c r="P40" s="73">
        <f t="shared" si="5"/>
        <v>1245737</v>
      </c>
      <c r="Q40" s="73">
        <f t="shared" si="5"/>
        <v>7496165</v>
      </c>
      <c r="R40" s="73">
        <f t="shared" si="5"/>
        <v>7496165</v>
      </c>
      <c r="S40" s="73">
        <f t="shared" si="5"/>
        <v>-2528489</v>
      </c>
      <c r="T40" s="73">
        <f t="shared" si="5"/>
        <v>-3772581</v>
      </c>
      <c r="U40" s="73">
        <f t="shared" si="5"/>
        <v>-8090880</v>
      </c>
      <c r="V40" s="73">
        <f t="shared" si="5"/>
        <v>-8090880</v>
      </c>
      <c r="W40" s="73">
        <f t="shared" si="5"/>
        <v>-8090880</v>
      </c>
      <c r="X40" s="73">
        <f t="shared" si="5"/>
        <v>27511104</v>
      </c>
      <c r="Y40" s="73">
        <f t="shared" si="5"/>
        <v>-35601984</v>
      </c>
      <c r="Z40" s="170">
        <f>+IF(X40&lt;&gt;0,+(Y40/X40)*100,0)</f>
        <v>-129.40950679405668</v>
      </c>
      <c r="AA40" s="74">
        <f>+AA34+AA39</f>
        <v>27511104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273601817</v>
      </c>
      <c r="D42" s="257">
        <f>+D25-D40</f>
        <v>0</v>
      </c>
      <c r="E42" s="258">
        <f t="shared" si="6"/>
        <v>269305777</v>
      </c>
      <c r="F42" s="259">
        <f t="shared" si="6"/>
        <v>300396747</v>
      </c>
      <c r="G42" s="259">
        <f t="shared" si="6"/>
        <v>258339645</v>
      </c>
      <c r="H42" s="259">
        <f t="shared" si="6"/>
        <v>300799019</v>
      </c>
      <c r="I42" s="259">
        <f t="shared" si="6"/>
        <v>297728750</v>
      </c>
      <c r="J42" s="259">
        <f t="shared" si="6"/>
        <v>297728750</v>
      </c>
      <c r="K42" s="259">
        <f t="shared" si="6"/>
        <v>297147406</v>
      </c>
      <c r="L42" s="259">
        <f t="shared" si="6"/>
        <v>311156329</v>
      </c>
      <c r="M42" s="259">
        <f t="shared" si="6"/>
        <v>308702835</v>
      </c>
      <c r="N42" s="259">
        <f t="shared" si="6"/>
        <v>308702835</v>
      </c>
      <c r="O42" s="259">
        <f t="shared" si="6"/>
        <v>307645643</v>
      </c>
      <c r="P42" s="259">
        <f t="shared" si="6"/>
        <v>305193502</v>
      </c>
      <c r="Q42" s="259">
        <f t="shared" si="6"/>
        <v>322601138</v>
      </c>
      <c r="R42" s="259">
        <f t="shared" si="6"/>
        <v>322601138</v>
      </c>
      <c r="S42" s="259">
        <f t="shared" si="6"/>
        <v>325460383</v>
      </c>
      <c r="T42" s="259">
        <f t="shared" si="6"/>
        <v>324190915</v>
      </c>
      <c r="U42" s="259">
        <f t="shared" si="6"/>
        <v>316749057</v>
      </c>
      <c r="V42" s="259">
        <f t="shared" si="6"/>
        <v>316749057</v>
      </c>
      <c r="W42" s="259">
        <f t="shared" si="6"/>
        <v>316749057</v>
      </c>
      <c r="X42" s="259">
        <f t="shared" si="6"/>
        <v>300396747</v>
      </c>
      <c r="Y42" s="259">
        <f t="shared" si="6"/>
        <v>16352310</v>
      </c>
      <c r="Z42" s="260">
        <f>+IF(X42&lt;&gt;0,+(Y42/X42)*100,0)</f>
        <v>5.443570931878301</v>
      </c>
      <c r="AA42" s="261">
        <f>+AA25-AA40</f>
        <v>300396747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240439445</v>
      </c>
      <c r="D45" s="155"/>
      <c r="E45" s="59">
        <v>197972377</v>
      </c>
      <c r="F45" s="60">
        <v>229063347</v>
      </c>
      <c r="G45" s="60">
        <v>225177273</v>
      </c>
      <c r="H45" s="60">
        <v>267636647</v>
      </c>
      <c r="I45" s="60">
        <v>264566378</v>
      </c>
      <c r="J45" s="60">
        <v>264566378</v>
      </c>
      <c r="K45" s="60">
        <v>263985034</v>
      </c>
      <c r="L45" s="60">
        <v>277993957</v>
      </c>
      <c r="M45" s="60">
        <v>275540463</v>
      </c>
      <c r="N45" s="60">
        <v>275540463</v>
      </c>
      <c r="O45" s="60">
        <v>274483271</v>
      </c>
      <c r="P45" s="60">
        <v>272031130</v>
      </c>
      <c r="Q45" s="60">
        <v>289438766</v>
      </c>
      <c r="R45" s="60">
        <v>289438766</v>
      </c>
      <c r="S45" s="60">
        <v>292298011</v>
      </c>
      <c r="T45" s="60">
        <v>291028543</v>
      </c>
      <c r="U45" s="60">
        <v>283586685</v>
      </c>
      <c r="V45" s="60">
        <v>283586685</v>
      </c>
      <c r="W45" s="60">
        <v>283586685</v>
      </c>
      <c r="X45" s="60">
        <v>229063347</v>
      </c>
      <c r="Y45" s="60">
        <v>54523338</v>
      </c>
      <c r="Z45" s="139">
        <v>23.8</v>
      </c>
      <c r="AA45" s="62">
        <v>229063347</v>
      </c>
    </row>
    <row r="46" spans="1:27" ht="13.5">
      <c r="A46" s="249" t="s">
        <v>171</v>
      </c>
      <c r="B46" s="182"/>
      <c r="C46" s="155">
        <v>33162372</v>
      </c>
      <c r="D46" s="155"/>
      <c r="E46" s="59">
        <v>71333400</v>
      </c>
      <c r="F46" s="60">
        <v>71333400</v>
      </c>
      <c r="G46" s="60">
        <v>33162372</v>
      </c>
      <c r="H46" s="60">
        <v>33162372</v>
      </c>
      <c r="I46" s="60">
        <v>33162372</v>
      </c>
      <c r="J46" s="60">
        <v>33162372</v>
      </c>
      <c r="K46" s="60">
        <v>33162372</v>
      </c>
      <c r="L46" s="60">
        <v>33162372</v>
      </c>
      <c r="M46" s="60">
        <v>33162372</v>
      </c>
      <c r="N46" s="60">
        <v>33162372</v>
      </c>
      <c r="O46" s="60">
        <v>33162372</v>
      </c>
      <c r="P46" s="60">
        <v>33162372</v>
      </c>
      <c r="Q46" s="60">
        <v>33162372</v>
      </c>
      <c r="R46" s="60">
        <v>33162372</v>
      </c>
      <c r="S46" s="60">
        <v>33162372</v>
      </c>
      <c r="T46" s="60">
        <v>33162372</v>
      </c>
      <c r="U46" s="60">
        <v>33162372</v>
      </c>
      <c r="V46" s="60">
        <v>33162372</v>
      </c>
      <c r="W46" s="60">
        <v>33162372</v>
      </c>
      <c r="X46" s="60">
        <v>71333400</v>
      </c>
      <c r="Y46" s="60">
        <v>-38171028</v>
      </c>
      <c r="Z46" s="139">
        <v>-53.51</v>
      </c>
      <c r="AA46" s="62">
        <v>71333400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273601817</v>
      </c>
      <c r="D48" s="217">
        <f>SUM(D45:D47)</f>
        <v>0</v>
      </c>
      <c r="E48" s="264">
        <f t="shared" si="7"/>
        <v>269305777</v>
      </c>
      <c r="F48" s="219">
        <f t="shared" si="7"/>
        <v>300396747</v>
      </c>
      <c r="G48" s="219">
        <f t="shared" si="7"/>
        <v>258339645</v>
      </c>
      <c r="H48" s="219">
        <f t="shared" si="7"/>
        <v>300799019</v>
      </c>
      <c r="I48" s="219">
        <f t="shared" si="7"/>
        <v>297728750</v>
      </c>
      <c r="J48" s="219">
        <f t="shared" si="7"/>
        <v>297728750</v>
      </c>
      <c r="K48" s="219">
        <f t="shared" si="7"/>
        <v>297147406</v>
      </c>
      <c r="L48" s="219">
        <f t="shared" si="7"/>
        <v>311156329</v>
      </c>
      <c r="M48" s="219">
        <f t="shared" si="7"/>
        <v>308702835</v>
      </c>
      <c r="N48" s="219">
        <f t="shared" si="7"/>
        <v>308702835</v>
      </c>
      <c r="O48" s="219">
        <f t="shared" si="7"/>
        <v>307645643</v>
      </c>
      <c r="P48" s="219">
        <f t="shared" si="7"/>
        <v>305193502</v>
      </c>
      <c r="Q48" s="219">
        <f t="shared" si="7"/>
        <v>322601138</v>
      </c>
      <c r="R48" s="219">
        <f t="shared" si="7"/>
        <v>322601138</v>
      </c>
      <c r="S48" s="219">
        <f t="shared" si="7"/>
        <v>325460383</v>
      </c>
      <c r="T48" s="219">
        <f t="shared" si="7"/>
        <v>324190915</v>
      </c>
      <c r="U48" s="219">
        <f t="shared" si="7"/>
        <v>316749057</v>
      </c>
      <c r="V48" s="219">
        <f t="shared" si="7"/>
        <v>316749057</v>
      </c>
      <c r="W48" s="219">
        <f t="shared" si="7"/>
        <v>316749057</v>
      </c>
      <c r="X48" s="219">
        <f t="shared" si="7"/>
        <v>300396747</v>
      </c>
      <c r="Y48" s="219">
        <f t="shared" si="7"/>
        <v>16352310</v>
      </c>
      <c r="Z48" s="265">
        <f>+IF(X48&lt;&gt;0,+(Y48/X48)*100,0)</f>
        <v>5.443570931878301</v>
      </c>
      <c r="AA48" s="232">
        <f>SUM(AA45:AA47)</f>
        <v>300396747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14413387</v>
      </c>
      <c r="D6" s="155"/>
      <c r="E6" s="59">
        <v>9374328</v>
      </c>
      <c r="F6" s="60">
        <v>11718091</v>
      </c>
      <c r="G6" s="60">
        <v>690445</v>
      </c>
      <c r="H6" s="60">
        <v>860842</v>
      </c>
      <c r="I6" s="60">
        <v>3565742</v>
      </c>
      <c r="J6" s="60">
        <v>5117029</v>
      </c>
      <c r="K6" s="60">
        <v>1121586</v>
      </c>
      <c r="L6" s="60">
        <v>2253034</v>
      </c>
      <c r="M6" s="60">
        <v>796750</v>
      </c>
      <c r="N6" s="60">
        <v>4171370</v>
      </c>
      <c r="O6" s="60">
        <v>702950</v>
      </c>
      <c r="P6" s="60">
        <v>776592</v>
      </c>
      <c r="Q6" s="60">
        <v>640307</v>
      </c>
      <c r="R6" s="60">
        <v>2119849</v>
      </c>
      <c r="S6" s="60">
        <v>745724</v>
      </c>
      <c r="T6" s="60"/>
      <c r="U6" s="60">
        <v>745724</v>
      </c>
      <c r="V6" s="60">
        <v>1491448</v>
      </c>
      <c r="W6" s="60">
        <v>12899696</v>
      </c>
      <c r="X6" s="60">
        <v>11718091</v>
      </c>
      <c r="Y6" s="60">
        <v>1181605</v>
      </c>
      <c r="Z6" s="140">
        <v>10.08</v>
      </c>
      <c r="AA6" s="62">
        <v>11718091</v>
      </c>
    </row>
    <row r="7" spans="1:27" ht="13.5">
      <c r="A7" s="249" t="s">
        <v>32</v>
      </c>
      <c r="B7" s="182"/>
      <c r="C7" s="155">
        <v>28272904</v>
      </c>
      <c r="D7" s="155"/>
      <c r="E7" s="59">
        <v>33113064</v>
      </c>
      <c r="F7" s="60">
        <v>31142006</v>
      </c>
      <c r="G7" s="60">
        <v>2235511</v>
      </c>
      <c r="H7" s="60">
        <v>2495170</v>
      </c>
      <c r="I7" s="60">
        <v>3238419</v>
      </c>
      <c r="J7" s="60">
        <v>7969100</v>
      </c>
      <c r="K7" s="60">
        <v>2256462</v>
      </c>
      <c r="L7" s="60">
        <v>2738185</v>
      </c>
      <c r="M7" s="60">
        <v>1795305</v>
      </c>
      <c r="N7" s="60">
        <v>6789952</v>
      </c>
      <c r="O7" s="60">
        <v>2665193</v>
      </c>
      <c r="P7" s="60">
        <v>2541481</v>
      </c>
      <c r="Q7" s="60">
        <v>2787181</v>
      </c>
      <c r="R7" s="60">
        <v>7993855</v>
      </c>
      <c r="S7" s="60">
        <v>2444358</v>
      </c>
      <c r="T7" s="60"/>
      <c r="U7" s="60">
        <v>2444358</v>
      </c>
      <c r="V7" s="60">
        <v>4888716</v>
      </c>
      <c r="W7" s="60">
        <v>27641623</v>
      </c>
      <c r="X7" s="60">
        <v>31142006</v>
      </c>
      <c r="Y7" s="60">
        <v>-3500383</v>
      </c>
      <c r="Z7" s="140">
        <v>-11.24</v>
      </c>
      <c r="AA7" s="62">
        <v>31142006</v>
      </c>
    </row>
    <row r="8" spans="1:27" ht="13.5">
      <c r="A8" s="249" t="s">
        <v>178</v>
      </c>
      <c r="B8" s="182"/>
      <c r="C8" s="155">
        <v>21846729</v>
      </c>
      <c r="D8" s="155"/>
      <c r="E8" s="59">
        <v>7763268</v>
      </c>
      <c r="F8" s="60">
        <v>2063401</v>
      </c>
      <c r="G8" s="60">
        <v>33192485</v>
      </c>
      <c r="H8" s="60">
        <v>11296693</v>
      </c>
      <c r="I8" s="60">
        <v>1525267</v>
      </c>
      <c r="J8" s="60">
        <v>46014445</v>
      </c>
      <c r="K8" s="60">
        <v>854353</v>
      </c>
      <c r="L8" s="60">
        <v>24351866</v>
      </c>
      <c r="M8" s="60">
        <v>19639223</v>
      </c>
      <c r="N8" s="60">
        <v>44845442</v>
      </c>
      <c r="O8" s="60">
        <v>4577282</v>
      </c>
      <c r="P8" s="60">
        <v>3711033</v>
      </c>
      <c r="Q8" s="60">
        <v>2538856</v>
      </c>
      <c r="R8" s="60">
        <v>10827171</v>
      </c>
      <c r="S8" s="60">
        <v>4016430</v>
      </c>
      <c r="T8" s="60"/>
      <c r="U8" s="60">
        <v>4016430</v>
      </c>
      <c r="V8" s="60">
        <v>8032860</v>
      </c>
      <c r="W8" s="60">
        <v>109719918</v>
      </c>
      <c r="X8" s="60">
        <v>2063401</v>
      </c>
      <c r="Y8" s="60">
        <v>107656517</v>
      </c>
      <c r="Z8" s="140">
        <v>5217.43</v>
      </c>
      <c r="AA8" s="62">
        <v>2063401</v>
      </c>
    </row>
    <row r="9" spans="1:27" ht="13.5">
      <c r="A9" s="249" t="s">
        <v>179</v>
      </c>
      <c r="B9" s="182"/>
      <c r="C9" s="155">
        <v>68157455</v>
      </c>
      <c r="D9" s="155"/>
      <c r="E9" s="59">
        <v>74306832</v>
      </c>
      <c r="F9" s="60">
        <v>82129500</v>
      </c>
      <c r="G9" s="60">
        <v>34530000</v>
      </c>
      <c r="H9" s="60">
        <v>414000</v>
      </c>
      <c r="I9" s="60"/>
      <c r="J9" s="60">
        <v>34944000</v>
      </c>
      <c r="K9" s="60"/>
      <c r="L9" s="60">
        <v>18951000</v>
      </c>
      <c r="M9" s="60"/>
      <c r="N9" s="60">
        <v>18951000</v>
      </c>
      <c r="O9" s="60"/>
      <c r="P9" s="60">
        <v>311000</v>
      </c>
      <c r="Q9" s="60">
        <v>19081000</v>
      </c>
      <c r="R9" s="60">
        <v>19392000</v>
      </c>
      <c r="S9" s="60">
        <v>311000</v>
      </c>
      <c r="T9" s="60"/>
      <c r="U9" s="60">
        <v>311000</v>
      </c>
      <c r="V9" s="60">
        <v>622000</v>
      </c>
      <c r="W9" s="60">
        <v>73909000</v>
      </c>
      <c r="X9" s="60">
        <v>82129500</v>
      </c>
      <c r="Y9" s="60">
        <v>-8220500</v>
      </c>
      <c r="Z9" s="140">
        <v>-10.01</v>
      </c>
      <c r="AA9" s="62">
        <v>82129500</v>
      </c>
    </row>
    <row r="10" spans="1:27" ht="13.5">
      <c r="A10" s="249" t="s">
        <v>180</v>
      </c>
      <c r="B10" s="182"/>
      <c r="C10" s="155">
        <v>24187146</v>
      </c>
      <c r="D10" s="155"/>
      <c r="E10" s="59">
        <v>29561340</v>
      </c>
      <c r="F10" s="60">
        <v>21671000</v>
      </c>
      <c r="G10" s="60">
        <v>5000000</v>
      </c>
      <c r="H10" s="60"/>
      <c r="I10" s="60"/>
      <c r="J10" s="60">
        <v>5000000</v>
      </c>
      <c r="K10" s="60"/>
      <c r="L10" s="60">
        <v>10000000</v>
      </c>
      <c r="M10" s="60"/>
      <c r="N10" s="60">
        <v>10000000</v>
      </c>
      <c r="O10" s="60"/>
      <c r="P10" s="60"/>
      <c r="Q10" s="60">
        <v>7672000</v>
      </c>
      <c r="R10" s="60">
        <v>7672000</v>
      </c>
      <c r="S10" s="60"/>
      <c r="T10" s="60"/>
      <c r="U10" s="60"/>
      <c r="V10" s="60"/>
      <c r="W10" s="60">
        <v>22672000</v>
      </c>
      <c r="X10" s="60">
        <v>21671000</v>
      </c>
      <c r="Y10" s="60">
        <v>1001000</v>
      </c>
      <c r="Z10" s="140">
        <v>4.62</v>
      </c>
      <c r="AA10" s="62">
        <v>21671000</v>
      </c>
    </row>
    <row r="11" spans="1:27" ht="13.5">
      <c r="A11" s="249" t="s">
        <v>181</v>
      </c>
      <c r="B11" s="182"/>
      <c r="C11" s="155">
        <v>4713291</v>
      </c>
      <c r="D11" s="155"/>
      <c r="E11" s="59">
        <v>3999996</v>
      </c>
      <c r="F11" s="60">
        <v>3999547</v>
      </c>
      <c r="G11" s="60">
        <v>332399</v>
      </c>
      <c r="H11" s="60">
        <v>152038</v>
      </c>
      <c r="I11" s="60">
        <v>228735</v>
      </c>
      <c r="J11" s="60">
        <v>713172</v>
      </c>
      <c r="K11" s="60">
        <v>236687</v>
      </c>
      <c r="L11" s="60">
        <v>646829</v>
      </c>
      <c r="M11" s="60">
        <v>1376858</v>
      </c>
      <c r="N11" s="60">
        <v>2260374</v>
      </c>
      <c r="O11" s="60">
        <v>608310</v>
      </c>
      <c r="P11" s="60">
        <v>445499</v>
      </c>
      <c r="Q11" s="60">
        <v>748666</v>
      </c>
      <c r="R11" s="60">
        <v>1802475</v>
      </c>
      <c r="S11" s="60"/>
      <c r="T11" s="60"/>
      <c r="U11" s="60"/>
      <c r="V11" s="60"/>
      <c r="W11" s="60">
        <v>4776021</v>
      </c>
      <c r="X11" s="60">
        <v>3999547</v>
      </c>
      <c r="Y11" s="60">
        <v>776474</v>
      </c>
      <c r="Z11" s="140">
        <v>19.41</v>
      </c>
      <c r="AA11" s="62">
        <v>3999547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-68485746</v>
      </c>
      <c r="D14" s="155"/>
      <c r="E14" s="59">
        <v>-119601816</v>
      </c>
      <c r="F14" s="60">
        <v>-118349123</v>
      </c>
      <c r="G14" s="60">
        <v>-64558931</v>
      </c>
      <c r="H14" s="60">
        <v>-19271819</v>
      </c>
      <c r="I14" s="60">
        <v>-10010120</v>
      </c>
      <c r="J14" s="60">
        <v>-93840870</v>
      </c>
      <c r="K14" s="60">
        <v>-7050132</v>
      </c>
      <c r="L14" s="60">
        <v>-9559040</v>
      </c>
      <c r="M14" s="60">
        <v>-68161872</v>
      </c>
      <c r="N14" s="60">
        <v>-84771044</v>
      </c>
      <c r="O14" s="60">
        <v>-5442921</v>
      </c>
      <c r="P14" s="60">
        <v>-8630556</v>
      </c>
      <c r="Q14" s="60">
        <v>-8134085</v>
      </c>
      <c r="R14" s="60">
        <v>-22207562</v>
      </c>
      <c r="S14" s="60">
        <v>-28065398</v>
      </c>
      <c r="T14" s="60"/>
      <c r="U14" s="60">
        <v>-28065398</v>
      </c>
      <c r="V14" s="60">
        <v>-56130796</v>
      </c>
      <c r="W14" s="60">
        <v>-256950272</v>
      </c>
      <c r="X14" s="60">
        <v>-118349123</v>
      </c>
      <c r="Y14" s="60">
        <v>-138601149</v>
      </c>
      <c r="Z14" s="140">
        <v>117.11</v>
      </c>
      <c r="AA14" s="62">
        <v>-118349123</v>
      </c>
    </row>
    <row r="15" spans="1:27" ht="13.5">
      <c r="A15" s="249" t="s">
        <v>40</v>
      </c>
      <c r="B15" s="182"/>
      <c r="C15" s="155"/>
      <c r="D15" s="155"/>
      <c r="E15" s="59">
        <v>-304992</v>
      </c>
      <c r="F15" s="60">
        <v>-655530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-655530</v>
      </c>
      <c r="Y15" s="60">
        <v>655530</v>
      </c>
      <c r="Z15" s="140">
        <v>-100</v>
      </c>
      <c r="AA15" s="62">
        <v>-655530</v>
      </c>
    </row>
    <row r="16" spans="1:27" ht="13.5">
      <c r="A16" s="249" t="s">
        <v>42</v>
      </c>
      <c r="B16" s="182"/>
      <c r="C16" s="155">
        <v>-214970</v>
      </c>
      <c r="D16" s="155"/>
      <c r="E16" s="59">
        <v>-379992</v>
      </c>
      <c r="F16" s="60">
        <v>-380026</v>
      </c>
      <c r="G16" s="60">
        <v>-541027</v>
      </c>
      <c r="H16" s="60">
        <v>-235816</v>
      </c>
      <c r="I16" s="60">
        <v>-104978</v>
      </c>
      <c r="J16" s="60">
        <v>-881821</v>
      </c>
      <c r="K16" s="60">
        <v>-34105</v>
      </c>
      <c r="L16" s="60">
        <v>-29620</v>
      </c>
      <c r="M16" s="60">
        <v>-83907</v>
      </c>
      <c r="N16" s="60">
        <v>-147632</v>
      </c>
      <c r="O16" s="60">
        <v>-94158</v>
      </c>
      <c r="P16" s="60">
        <v>-86619</v>
      </c>
      <c r="Q16" s="60"/>
      <c r="R16" s="60">
        <v>-180777</v>
      </c>
      <c r="S16" s="60">
        <v>-199803</v>
      </c>
      <c r="T16" s="60"/>
      <c r="U16" s="60">
        <v>-199803</v>
      </c>
      <c r="V16" s="60">
        <v>-399606</v>
      </c>
      <c r="W16" s="60">
        <v>-1609836</v>
      </c>
      <c r="X16" s="60">
        <v>-380026</v>
      </c>
      <c r="Y16" s="60">
        <v>-1229810</v>
      </c>
      <c r="Z16" s="140">
        <v>323.61</v>
      </c>
      <c r="AA16" s="62">
        <v>-380026</v>
      </c>
    </row>
    <row r="17" spans="1:27" ht="13.5">
      <c r="A17" s="250" t="s">
        <v>185</v>
      </c>
      <c r="B17" s="251"/>
      <c r="C17" s="168">
        <f aca="true" t="shared" si="0" ref="C17:Y17">SUM(C6:C16)</f>
        <v>92890196</v>
      </c>
      <c r="D17" s="168">
        <f t="shared" si="0"/>
        <v>0</v>
      </c>
      <c r="E17" s="72">
        <f t="shared" si="0"/>
        <v>37832028</v>
      </c>
      <c r="F17" s="73">
        <f t="shared" si="0"/>
        <v>33338866</v>
      </c>
      <c r="G17" s="73">
        <f t="shared" si="0"/>
        <v>10880882</v>
      </c>
      <c r="H17" s="73">
        <f t="shared" si="0"/>
        <v>-4288892</v>
      </c>
      <c r="I17" s="73">
        <f t="shared" si="0"/>
        <v>-1556935</v>
      </c>
      <c r="J17" s="73">
        <f t="shared" si="0"/>
        <v>5035055</v>
      </c>
      <c r="K17" s="73">
        <f t="shared" si="0"/>
        <v>-2615149</v>
      </c>
      <c r="L17" s="73">
        <f t="shared" si="0"/>
        <v>49352254</v>
      </c>
      <c r="M17" s="73">
        <f t="shared" si="0"/>
        <v>-44637643</v>
      </c>
      <c r="N17" s="73">
        <f t="shared" si="0"/>
        <v>2099462</v>
      </c>
      <c r="O17" s="73">
        <f t="shared" si="0"/>
        <v>3016656</v>
      </c>
      <c r="P17" s="73">
        <f t="shared" si="0"/>
        <v>-931570</v>
      </c>
      <c r="Q17" s="73">
        <f t="shared" si="0"/>
        <v>25333925</v>
      </c>
      <c r="R17" s="73">
        <f t="shared" si="0"/>
        <v>27419011</v>
      </c>
      <c r="S17" s="73">
        <f t="shared" si="0"/>
        <v>-20747689</v>
      </c>
      <c r="T17" s="73">
        <f t="shared" si="0"/>
        <v>0</v>
      </c>
      <c r="U17" s="73">
        <f t="shared" si="0"/>
        <v>-20747689</v>
      </c>
      <c r="V17" s="73">
        <f t="shared" si="0"/>
        <v>-41495378</v>
      </c>
      <c r="W17" s="73">
        <f t="shared" si="0"/>
        <v>-6941850</v>
      </c>
      <c r="X17" s="73">
        <f t="shared" si="0"/>
        <v>33338866</v>
      </c>
      <c r="Y17" s="73">
        <f t="shared" si="0"/>
        <v>-40280716</v>
      </c>
      <c r="Z17" s="170">
        <f>+IF(X17&lt;&gt;0,+(Y17/X17)*100,0)</f>
        <v>-120.82209394884637</v>
      </c>
      <c r="AA17" s="74">
        <f>SUM(AA6:AA16)</f>
        <v>33338866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153000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-38342284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-37242218</v>
      </c>
      <c r="D26" s="155"/>
      <c r="E26" s="59">
        <v>-29561340</v>
      </c>
      <c r="F26" s="60">
        <v>-36535126</v>
      </c>
      <c r="G26" s="60">
        <v>-1878577</v>
      </c>
      <c r="H26" s="60">
        <v>-447061</v>
      </c>
      <c r="I26" s="60">
        <v>-1142608</v>
      </c>
      <c r="J26" s="60">
        <v>-3468246</v>
      </c>
      <c r="K26" s="60">
        <v>-404406</v>
      </c>
      <c r="L26" s="60">
        <v>-3146708</v>
      </c>
      <c r="M26" s="60">
        <v>-2166538</v>
      </c>
      <c r="N26" s="60">
        <v>-5717652</v>
      </c>
      <c r="O26" s="60">
        <v>-727770</v>
      </c>
      <c r="P26" s="60">
        <v>-2013075</v>
      </c>
      <c r="Q26" s="60">
        <v>-2938409</v>
      </c>
      <c r="R26" s="60">
        <v>-5679254</v>
      </c>
      <c r="S26" s="60">
        <v>-2549465</v>
      </c>
      <c r="T26" s="60"/>
      <c r="U26" s="60">
        <v>-2549465</v>
      </c>
      <c r="V26" s="60">
        <v>-5098930</v>
      </c>
      <c r="W26" s="60">
        <v>-19964082</v>
      </c>
      <c r="X26" s="60">
        <v>-36535126</v>
      </c>
      <c r="Y26" s="60">
        <v>16571044</v>
      </c>
      <c r="Z26" s="140">
        <v>-45.36</v>
      </c>
      <c r="AA26" s="62">
        <v>-36535126</v>
      </c>
    </row>
    <row r="27" spans="1:27" ht="13.5">
      <c r="A27" s="250" t="s">
        <v>192</v>
      </c>
      <c r="B27" s="251"/>
      <c r="C27" s="168">
        <f aca="true" t="shared" si="1" ref="C27:Y27">SUM(C21:C26)</f>
        <v>-75431502</v>
      </c>
      <c r="D27" s="168">
        <f>SUM(D21:D26)</f>
        <v>0</v>
      </c>
      <c r="E27" s="72">
        <f t="shared" si="1"/>
        <v>-29561340</v>
      </c>
      <c r="F27" s="73">
        <f t="shared" si="1"/>
        <v>-36535126</v>
      </c>
      <c r="G27" s="73">
        <f t="shared" si="1"/>
        <v>-1878577</v>
      </c>
      <c r="H27" s="73">
        <f t="shared" si="1"/>
        <v>-447061</v>
      </c>
      <c r="I27" s="73">
        <f t="shared" si="1"/>
        <v>-1142608</v>
      </c>
      <c r="J27" s="73">
        <f t="shared" si="1"/>
        <v>-3468246</v>
      </c>
      <c r="K27" s="73">
        <f t="shared" si="1"/>
        <v>-404406</v>
      </c>
      <c r="L27" s="73">
        <f t="shared" si="1"/>
        <v>-3146708</v>
      </c>
      <c r="M27" s="73">
        <f t="shared" si="1"/>
        <v>-2166538</v>
      </c>
      <c r="N27" s="73">
        <f t="shared" si="1"/>
        <v>-5717652</v>
      </c>
      <c r="O27" s="73">
        <f t="shared" si="1"/>
        <v>-727770</v>
      </c>
      <c r="P27" s="73">
        <f t="shared" si="1"/>
        <v>-2013075</v>
      </c>
      <c r="Q27" s="73">
        <f t="shared" si="1"/>
        <v>-2938409</v>
      </c>
      <c r="R27" s="73">
        <f t="shared" si="1"/>
        <v>-5679254</v>
      </c>
      <c r="S27" s="73">
        <f t="shared" si="1"/>
        <v>-2549465</v>
      </c>
      <c r="T27" s="73">
        <f t="shared" si="1"/>
        <v>0</v>
      </c>
      <c r="U27" s="73">
        <f t="shared" si="1"/>
        <v>-2549465</v>
      </c>
      <c r="V27" s="73">
        <f t="shared" si="1"/>
        <v>-5098930</v>
      </c>
      <c r="W27" s="73">
        <f t="shared" si="1"/>
        <v>-19964082</v>
      </c>
      <c r="X27" s="73">
        <f t="shared" si="1"/>
        <v>-36535126</v>
      </c>
      <c r="Y27" s="73">
        <f t="shared" si="1"/>
        <v>16571044</v>
      </c>
      <c r="Z27" s="170">
        <f>+IF(X27&lt;&gt;0,+(Y27/X27)*100,0)</f>
        <v>-45.356471468033256</v>
      </c>
      <c r="AA27" s="74">
        <f>SUM(AA21:AA26)</f>
        <v>-36535126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30000</v>
      </c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>
        <v>-239016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-209016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17458694</v>
      </c>
      <c r="D38" s="153">
        <f>+D17+D27+D36</f>
        <v>0</v>
      </c>
      <c r="E38" s="99">
        <f t="shared" si="3"/>
        <v>8061672</v>
      </c>
      <c r="F38" s="100">
        <f t="shared" si="3"/>
        <v>-3196260</v>
      </c>
      <c r="G38" s="100">
        <f t="shared" si="3"/>
        <v>9002305</v>
      </c>
      <c r="H38" s="100">
        <f t="shared" si="3"/>
        <v>-4735953</v>
      </c>
      <c r="I38" s="100">
        <f t="shared" si="3"/>
        <v>-2699543</v>
      </c>
      <c r="J38" s="100">
        <f t="shared" si="3"/>
        <v>1566809</v>
      </c>
      <c r="K38" s="100">
        <f t="shared" si="3"/>
        <v>-3019555</v>
      </c>
      <c r="L38" s="100">
        <f t="shared" si="3"/>
        <v>46205546</v>
      </c>
      <c r="M38" s="100">
        <f t="shared" si="3"/>
        <v>-46804181</v>
      </c>
      <c r="N38" s="100">
        <f t="shared" si="3"/>
        <v>-3618190</v>
      </c>
      <c r="O38" s="100">
        <f t="shared" si="3"/>
        <v>2288886</v>
      </c>
      <c r="P38" s="100">
        <f t="shared" si="3"/>
        <v>-2944645</v>
      </c>
      <c r="Q38" s="100">
        <f t="shared" si="3"/>
        <v>22395516</v>
      </c>
      <c r="R38" s="100">
        <f t="shared" si="3"/>
        <v>21739757</v>
      </c>
      <c r="S38" s="100">
        <f t="shared" si="3"/>
        <v>-23297154</v>
      </c>
      <c r="T38" s="100">
        <f t="shared" si="3"/>
        <v>0</v>
      </c>
      <c r="U38" s="100">
        <f t="shared" si="3"/>
        <v>-23297154</v>
      </c>
      <c r="V38" s="100">
        <f t="shared" si="3"/>
        <v>-46594308</v>
      </c>
      <c r="W38" s="100">
        <f t="shared" si="3"/>
        <v>-26905932</v>
      </c>
      <c r="X38" s="100">
        <f t="shared" si="3"/>
        <v>-3196260</v>
      </c>
      <c r="Y38" s="100">
        <f t="shared" si="3"/>
        <v>-23709672</v>
      </c>
      <c r="Z38" s="137">
        <f>+IF(X38&lt;&gt;0,+(Y38/X38)*100,0)</f>
        <v>741.7942219969589</v>
      </c>
      <c r="AA38" s="102">
        <f>+AA17+AA27+AA36</f>
        <v>-3196260</v>
      </c>
    </row>
    <row r="39" spans="1:27" ht="13.5">
      <c r="A39" s="249" t="s">
        <v>200</v>
      </c>
      <c r="B39" s="182"/>
      <c r="C39" s="153">
        <v>59638099</v>
      </c>
      <c r="D39" s="153"/>
      <c r="E39" s="99">
        <v>51017722</v>
      </c>
      <c r="F39" s="100">
        <v>77097000</v>
      </c>
      <c r="G39" s="100">
        <v>4478508</v>
      </c>
      <c r="H39" s="100">
        <v>13480813</v>
      </c>
      <c r="I39" s="100">
        <v>8744860</v>
      </c>
      <c r="J39" s="100">
        <v>4478508</v>
      </c>
      <c r="K39" s="100">
        <v>6045317</v>
      </c>
      <c r="L39" s="100">
        <v>3025762</v>
      </c>
      <c r="M39" s="100">
        <v>49231308</v>
      </c>
      <c r="N39" s="100">
        <v>6045317</v>
      </c>
      <c r="O39" s="100">
        <v>2427127</v>
      </c>
      <c r="P39" s="100">
        <v>4716013</v>
      </c>
      <c r="Q39" s="100">
        <v>1771368</v>
      </c>
      <c r="R39" s="100">
        <v>2427127</v>
      </c>
      <c r="S39" s="100">
        <v>24166884</v>
      </c>
      <c r="T39" s="100">
        <v>869730</v>
      </c>
      <c r="U39" s="100">
        <v>869730</v>
      </c>
      <c r="V39" s="100">
        <v>24166884</v>
      </c>
      <c r="W39" s="100">
        <v>4478508</v>
      </c>
      <c r="X39" s="100">
        <v>77097000</v>
      </c>
      <c r="Y39" s="100">
        <v>-72618492</v>
      </c>
      <c r="Z39" s="137">
        <v>-94.19</v>
      </c>
      <c r="AA39" s="102">
        <v>77097000</v>
      </c>
    </row>
    <row r="40" spans="1:27" ht="13.5">
      <c r="A40" s="269" t="s">
        <v>201</v>
      </c>
      <c r="B40" s="256"/>
      <c r="C40" s="257">
        <v>77096793</v>
      </c>
      <c r="D40" s="257"/>
      <c r="E40" s="258">
        <v>59079394</v>
      </c>
      <c r="F40" s="259">
        <v>73900742</v>
      </c>
      <c r="G40" s="259">
        <v>13480813</v>
      </c>
      <c r="H40" s="259">
        <v>8744860</v>
      </c>
      <c r="I40" s="259">
        <v>6045317</v>
      </c>
      <c r="J40" s="259">
        <v>6045317</v>
      </c>
      <c r="K40" s="259">
        <v>3025762</v>
      </c>
      <c r="L40" s="259">
        <v>49231308</v>
      </c>
      <c r="M40" s="259">
        <v>2427127</v>
      </c>
      <c r="N40" s="259">
        <v>2427127</v>
      </c>
      <c r="O40" s="259">
        <v>4716013</v>
      </c>
      <c r="P40" s="259">
        <v>1771368</v>
      </c>
      <c r="Q40" s="259">
        <v>24166884</v>
      </c>
      <c r="R40" s="259">
        <v>4716013</v>
      </c>
      <c r="S40" s="259">
        <v>869730</v>
      </c>
      <c r="T40" s="259">
        <v>869730</v>
      </c>
      <c r="U40" s="259">
        <v>-22427424</v>
      </c>
      <c r="V40" s="259">
        <v>-22427424</v>
      </c>
      <c r="W40" s="259">
        <v>-22427424</v>
      </c>
      <c r="X40" s="259">
        <v>73900742</v>
      </c>
      <c r="Y40" s="259">
        <v>-96328166</v>
      </c>
      <c r="Z40" s="260">
        <v>-130.35</v>
      </c>
      <c r="AA40" s="261">
        <v>73900742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37242213</v>
      </c>
      <c r="D5" s="200">
        <f t="shared" si="0"/>
        <v>0</v>
      </c>
      <c r="E5" s="106">
        <f t="shared" si="0"/>
        <v>29561346</v>
      </c>
      <c r="F5" s="106">
        <f t="shared" si="0"/>
        <v>36535076</v>
      </c>
      <c r="G5" s="106">
        <f t="shared" si="0"/>
        <v>1647874</v>
      </c>
      <c r="H5" s="106">
        <f t="shared" si="0"/>
        <v>392158</v>
      </c>
      <c r="I5" s="106">
        <f t="shared" si="0"/>
        <v>1002288</v>
      </c>
      <c r="J5" s="106">
        <f t="shared" si="0"/>
        <v>3042320</v>
      </c>
      <c r="K5" s="106">
        <f t="shared" si="0"/>
        <v>354742</v>
      </c>
      <c r="L5" s="106">
        <f t="shared" si="0"/>
        <v>2760270</v>
      </c>
      <c r="M5" s="106">
        <f t="shared" si="0"/>
        <v>0</v>
      </c>
      <c r="N5" s="106">
        <f t="shared" si="0"/>
        <v>3115012</v>
      </c>
      <c r="O5" s="106">
        <f t="shared" si="0"/>
        <v>0</v>
      </c>
      <c r="P5" s="106">
        <f t="shared" si="0"/>
        <v>1765855</v>
      </c>
      <c r="Q5" s="106">
        <f t="shared" si="0"/>
        <v>6881552</v>
      </c>
      <c r="R5" s="106">
        <f t="shared" si="0"/>
        <v>8647407</v>
      </c>
      <c r="S5" s="106">
        <f t="shared" si="0"/>
        <v>2236372</v>
      </c>
      <c r="T5" s="106">
        <f t="shared" si="0"/>
        <v>4612016</v>
      </c>
      <c r="U5" s="106">
        <f t="shared" si="0"/>
        <v>6584612</v>
      </c>
      <c r="V5" s="106">
        <f t="shared" si="0"/>
        <v>13433000</v>
      </c>
      <c r="W5" s="106">
        <f t="shared" si="0"/>
        <v>28237739</v>
      </c>
      <c r="X5" s="106">
        <f t="shared" si="0"/>
        <v>36535076</v>
      </c>
      <c r="Y5" s="106">
        <f t="shared" si="0"/>
        <v>-8297337</v>
      </c>
      <c r="Z5" s="201">
        <f>+IF(X5&lt;&gt;0,+(Y5/X5)*100,0)</f>
        <v>-22.710605556151027</v>
      </c>
      <c r="AA5" s="199">
        <f>SUM(AA11:AA18)</f>
        <v>36535076</v>
      </c>
    </row>
    <row r="6" spans="1:27" ht="13.5">
      <c r="A6" s="291" t="s">
        <v>205</v>
      </c>
      <c r="B6" s="142"/>
      <c r="C6" s="62">
        <v>13663351</v>
      </c>
      <c r="D6" s="156"/>
      <c r="E6" s="60">
        <v>21538400</v>
      </c>
      <c r="F6" s="60">
        <v>15633591</v>
      </c>
      <c r="G6" s="60">
        <v>1638887</v>
      </c>
      <c r="H6" s="60">
        <v>329671</v>
      </c>
      <c r="I6" s="60">
        <v>992460</v>
      </c>
      <c r="J6" s="60">
        <v>2961018</v>
      </c>
      <c r="K6" s="60">
        <v>962515</v>
      </c>
      <c r="L6" s="60">
        <v>2050207</v>
      </c>
      <c r="M6" s="60"/>
      <c r="N6" s="60">
        <v>3012722</v>
      </c>
      <c r="O6" s="60"/>
      <c r="P6" s="60">
        <v>1588012</v>
      </c>
      <c r="Q6" s="60">
        <v>-3177816</v>
      </c>
      <c r="R6" s="60">
        <v>-1589804</v>
      </c>
      <c r="S6" s="60">
        <v>1385620</v>
      </c>
      <c r="T6" s="60">
        <v>2254619</v>
      </c>
      <c r="U6" s="60">
        <v>1988030</v>
      </c>
      <c r="V6" s="60">
        <v>5628269</v>
      </c>
      <c r="W6" s="60">
        <v>10012205</v>
      </c>
      <c r="X6" s="60">
        <v>15633591</v>
      </c>
      <c r="Y6" s="60">
        <v>-5621386</v>
      </c>
      <c r="Z6" s="140">
        <v>-35.96</v>
      </c>
      <c r="AA6" s="155">
        <v>15633591</v>
      </c>
    </row>
    <row r="7" spans="1:27" ht="13.5">
      <c r="A7" s="291" t="s">
        <v>206</v>
      </c>
      <c r="B7" s="142"/>
      <c r="C7" s="62"/>
      <c r="D7" s="156"/>
      <c r="E7" s="60">
        <v>3050000</v>
      </c>
      <c r="F7" s="60">
        <v>3817485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>
        <v>796098</v>
      </c>
      <c r="R7" s="60">
        <v>796098</v>
      </c>
      <c r="S7" s="60">
        <v>67675</v>
      </c>
      <c r="T7" s="60"/>
      <c r="U7" s="60">
        <v>1435205</v>
      </c>
      <c r="V7" s="60">
        <v>1502880</v>
      </c>
      <c r="W7" s="60">
        <v>2298978</v>
      </c>
      <c r="X7" s="60">
        <v>3817485</v>
      </c>
      <c r="Y7" s="60">
        <v>-1518507</v>
      </c>
      <c r="Z7" s="140">
        <v>-39.78</v>
      </c>
      <c r="AA7" s="155">
        <v>3817485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>
        <v>5683747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4903778</v>
      </c>
      <c r="R10" s="60">
        <v>4903778</v>
      </c>
      <c r="S10" s="60">
        <v>121750</v>
      </c>
      <c r="T10" s="60">
        <v>464820</v>
      </c>
      <c r="U10" s="60">
        <v>2589992</v>
      </c>
      <c r="V10" s="60">
        <v>3176562</v>
      </c>
      <c r="W10" s="60">
        <v>8080340</v>
      </c>
      <c r="X10" s="60">
        <v>5683747</v>
      </c>
      <c r="Y10" s="60">
        <v>2396593</v>
      </c>
      <c r="Z10" s="140">
        <v>42.17</v>
      </c>
      <c r="AA10" s="155">
        <v>5683747</v>
      </c>
    </row>
    <row r="11" spans="1:27" ht="13.5">
      <c r="A11" s="292" t="s">
        <v>210</v>
      </c>
      <c r="B11" s="142"/>
      <c r="C11" s="293">
        <f aca="true" t="shared" si="1" ref="C11:Y11">SUM(C6:C10)</f>
        <v>13663351</v>
      </c>
      <c r="D11" s="294">
        <f t="shared" si="1"/>
        <v>0</v>
      </c>
      <c r="E11" s="295">
        <f t="shared" si="1"/>
        <v>24588400</v>
      </c>
      <c r="F11" s="295">
        <f t="shared" si="1"/>
        <v>25134823</v>
      </c>
      <c r="G11" s="295">
        <f t="shared" si="1"/>
        <v>1638887</v>
      </c>
      <c r="H11" s="295">
        <f t="shared" si="1"/>
        <v>329671</v>
      </c>
      <c r="I11" s="295">
        <f t="shared" si="1"/>
        <v>992460</v>
      </c>
      <c r="J11" s="295">
        <f t="shared" si="1"/>
        <v>2961018</v>
      </c>
      <c r="K11" s="295">
        <f t="shared" si="1"/>
        <v>962515</v>
      </c>
      <c r="L11" s="295">
        <f t="shared" si="1"/>
        <v>2050207</v>
      </c>
      <c r="M11" s="295">
        <f t="shared" si="1"/>
        <v>0</v>
      </c>
      <c r="N11" s="295">
        <f t="shared" si="1"/>
        <v>3012722</v>
      </c>
      <c r="O11" s="295">
        <f t="shared" si="1"/>
        <v>0</v>
      </c>
      <c r="P11" s="295">
        <f t="shared" si="1"/>
        <v>1588012</v>
      </c>
      <c r="Q11" s="295">
        <f t="shared" si="1"/>
        <v>2522060</v>
      </c>
      <c r="R11" s="295">
        <f t="shared" si="1"/>
        <v>4110072</v>
      </c>
      <c r="S11" s="295">
        <f t="shared" si="1"/>
        <v>1575045</v>
      </c>
      <c r="T11" s="295">
        <f t="shared" si="1"/>
        <v>2719439</v>
      </c>
      <c r="U11" s="295">
        <f t="shared" si="1"/>
        <v>6013227</v>
      </c>
      <c r="V11" s="295">
        <f t="shared" si="1"/>
        <v>10307711</v>
      </c>
      <c r="W11" s="295">
        <f t="shared" si="1"/>
        <v>20391523</v>
      </c>
      <c r="X11" s="295">
        <f t="shared" si="1"/>
        <v>25134823</v>
      </c>
      <c r="Y11" s="295">
        <f t="shared" si="1"/>
        <v>-4743300</v>
      </c>
      <c r="Z11" s="296">
        <f>+IF(X11&lt;&gt;0,+(Y11/X11)*100,0)</f>
        <v>-18.87142789905463</v>
      </c>
      <c r="AA11" s="297">
        <f>SUM(AA6:AA10)</f>
        <v>25134823</v>
      </c>
    </row>
    <row r="12" spans="1:27" ht="13.5">
      <c r="A12" s="298" t="s">
        <v>211</v>
      </c>
      <c r="B12" s="136"/>
      <c r="C12" s="62"/>
      <c r="D12" s="156"/>
      <c r="E12" s="60">
        <v>2400000</v>
      </c>
      <c r="F12" s="60">
        <v>8559553</v>
      </c>
      <c r="G12" s="60"/>
      <c r="H12" s="60"/>
      <c r="I12" s="60"/>
      <c r="J12" s="60"/>
      <c r="K12" s="60">
        <v>-636385</v>
      </c>
      <c r="L12" s="60">
        <v>636385</v>
      </c>
      <c r="M12" s="60"/>
      <c r="N12" s="60"/>
      <c r="O12" s="60"/>
      <c r="P12" s="60"/>
      <c r="Q12" s="60">
        <v>4348888</v>
      </c>
      <c r="R12" s="60">
        <v>4348888</v>
      </c>
      <c r="S12" s="60">
        <v>642798</v>
      </c>
      <c r="T12" s="60">
        <v>932574</v>
      </c>
      <c r="U12" s="60">
        <v>422288</v>
      </c>
      <c r="V12" s="60">
        <v>1997660</v>
      </c>
      <c r="W12" s="60">
        <v>6346548</v>
      </c>
      <c r="X12" s="60">
        <v>8559553</v>
      </c>
      <c r="Y12" s="60">
        <v>-2213005</v>
      </c>
      <c r="Z12" s="140">
        <v>-25.85</v>
      </c>
      <c r="AA12" s="155">
        <v>8559553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23578862</v>
      </c>
      <c r="D15" s="156"/>
      <c r="E15" s="60">
        <v>2172946</v>
      </c>
      <c r="F15" s="60">
        <v>2610700</v>
      </c>
      <c r="G15" s="60">
        <v>8987</v>
      </c>
      <c r="H15" s="60">
        <v>62487</v>
      </c>
      <c r="I15" s="60">
        <v>9828</v>
      </c>
      <c r="J15" s="60">
        <v>81302</v>
      </c>
      <c r="K15" s="60">
        <v>28612</v>
      </c>
      <c r="L15" s="60">
        <v>73678</v>
      </c>
      <c r="M15" s="60"/>
      <c r="N15" s="60">
        <v>102290</v>
      </c>
      <c r="O15" s="60"/>
      <c r="P15" s="60">
        <v>177843</v>
      </c>
      <c r="Q15" s="60">
        <v>10604</v>
      </c>
      <c r="R15" s="60">
        <v>188447</v>
      </c>
      <c r="S15" s="60">
        <v>18529</v>
      </c>
      <c r="T15" s="60">
        <v>960003</v>
      </c>
      <c r="U15" s="60">
        <v>16097</v>
      </c>
      <c r="V15" s="60">
        <v>994629</v>
      </c>
      <c r="W15" s="60">
        <v>1366668</v>
      </c>
      <c r="X15" s="60">
        <v>2610700</v>
      </c>
      <c r="Y15" s="60">
        <v>-1244032</v>
      </c>
      <c r="Z15" s="140">
        <v>-47.65</v>
      </c>
      <c r="AA15" s="155">
        <v>2610700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>
        <v>400000</v>
      </c>
      <c r="F18" s="82">
        <v>230000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>
        <v>133000</v>
      </c>
      <c r="V18" s="82">
        <v>133000</v>
      </c>
      <c r="W18" s="82">
        <v>133000</v>
      </c>
      <c r="X18" s="82">
        <v>230000</v>
      </c>
      <c r="Y18" s="82">
        <v>-97000</v>
      </c>
      <c r="Z18" s="270">
        <v>-42.17</v>
      </c>
      <c r="AA18" s="278">
        <v>230000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13663351</v>
      </c>
      <c r="D36" s="156">
        <f t="shared" si="4"/>
        <v>0</v>
      </c>
      <c r="E36" s="60">
        <f t="shared" si="4"/>
        <v>21538400</v>
      </c>
      <c r="F36" s="60">
        <f t="shared" si="4"/>
        <v>15633591</v>
      </c>
      <c r="G36" s="60">
        <f t="shared" si="4"/>
        <v>1638887</v>
      </c>
      <c r="H36" s="60">
        <f t="shared" si="4"/>
        <v>329671</v>
      </c>
      <c r="I36" s="60">
        <f t="shared" si="4"/>
        <v>992460</v>
      </c>
      <c r="J36" s="60">
        <f t="shared" si="4"/>
        <v>2961018</v>
      </c>
      <c r="K36" s="60">
        <f t="shared" si="4"/>
        <v>962515</v>
      </c>
      <c r="L36" s="60">
        <f t="shared" si="4"/>
        <v>2050207</v>
      </c>
      <c r="M36" s="60">
        <f t="shared" si="4"/>
        <v>0</v>
      </c>
      <c r="N36" s="60">
        <f t="shared" si="4"/>
        <v>3012722</v>
      </c>
      <c r="O36" s="60">
        <f t="shared" si="4"/>
        <v>0</v>
      </c>
      <c r="P36" s="60">
        <f t="shared" si="4"/>
        <v>1588012</v>
      </c>
      <c r="Q36" s="60">
        <f t="shared" si="4"/>
        <v>-3177816</v>
      </c>
      <c r="R36" s="60">
        <f t="shared" si="4"/>
        <v>-1589804</v>
      </c>
      <c r="S36" s="60">
        <f t="shared" si="4"/>
        <v>1385620</v>
      </c>
      <c r="T36" s="60">
        <f t="shared" si="4"/>
        <v>2254619</v>
      </c>
      <c r="U36" s="60">
        <f t="shared" si="4"/>
        <v>1988030</v>
      </c>
      <c r="V36" s="60">
        <f t="shared" si="4"/>
        <v>5628269</v>
      </c>
      <c r="W36" s="60">
        <f t="shared" si="4"/>
        <v>10012205</v>
      </c>
      <c r="X36" s="60">
        <f t="shared" si="4"/>
        <v>15633591</v>
      </c>
      <c r="Y36" s="60">
        <f t="shared" si="4"/>
        <v>-5621386</v>
      </c>
      <c r="Z36" s="140">
        <f aca="true" t="shared" si="5" ref="Z36:Z49">+IF(X36&lt;&gt;0,+(Y36/X36)*100,0)</f>
        <v>-35.95710032327186</v>
      </c>
      <c r="AA36" s="155">
        <f>AA6+AA21</f>
        <v>15633591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3050000</v>
      </c>
      <c r="F37" s="60">
        <f t="shared" si="4"/>
        <v>3817485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796098</v>
      </c>
      <c r="R37" s="60">
        <f t="shared" si="4"/>
        <v>796098</v>
      </c>
      <c r="S37" s="60">
        <f t="shared" si="4"/>
        <v>67675</v>
      </c>
      <c r="T37" s="60">
        <f t="shared" si="4"/>
        <v>0</v>
      </c>
      <c r="U37" s="60">
        <f t="shared" si="4"/>
        <v>1435205</v>
      </c>
      <c r="V37" s="60">
        <f t="shared" si="4"/>
        <v>1502880</v>
      </c>
      <c r="W37" s="60">
        <f t="shared" si="4"/>
        <v>2298978</v>
      </c>
      <c r="X37" s="60">
        <f t="shared" si="4"/>
        <v>3817485</v>
      </c>
      <c r="Y37" s="60">
        <f t="shared" si="4"/>
        <v>-1518507</v>
      </c>
      <c r="Z37" s="140">
        <f t="shared" si="5"/>
        <v>-39.777680855327525</v>
      </c>
      <c r="AA37" s="155">
        <f>AA7+AA22</f>
        <v>3817485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5683747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4903778</v>
      </c>
      <c r="R40" s="60">
        <f t="shared" si="4"/>
        <v>4903778</v>
      </c>
      <c r="S40" s="60">
        <f t="shared" si="4"/>
        <v>121750</v>
      </c>
      <c r="T40" s="60">
        <f t="shared" si="4"/>
        <v>464820</v>
      </c>
      <c r="U40" s="60">
        <f t="shared" si="4"/>
        <v>2589992</v>
      </c>
      <c r="V40" s="60">
        <f t="shared" si="4"/>
        <v>3176562</v>
      </c>
      <c r="W40" s="60">
        <f t="shared" si="4"/>
        <v>8080340</v>
      </c>
      <c r="X40" s="60">
        <f t="shared" si="4"/>
        <v>5683747</v>
      </c>
      <c r="Y40" s="60">
        <f t="shared" si="4"/>
        <v>2396593</v>
      </c>
      <c r="Z40" s="140">
        <f t="shared" si="5"/>
        <v>42.16572271777755</v>
      </c>
      <c r="AA40" s="155">
        <f>AA10+AA25</f>
        <v>5683747</v>
      </c>
    </row>
    <row r="41" spans="1:27" ht="13.5">
      <c r="A41" s="292" t="s">
        <v>210</v>
      </c>
      <c r="B41" s="142"/>
      <c r="C41" s="293">
        <f aca="true" t="shared" si="6" ref="C41:Y41">SUM(C36:C40)</f>
        <v>13663351</v>
      </c>
      <c r="D41" s="294">
        <f t="shared" si="6"/>
        <v>0</v>
      </c>
      <c r="E41" s="295">
        <f t="shared" si="6"/>
        <v>24588400</v>
      </c>
      <c r="F41" s="295">
        <f t="shared" si="6"/>
        <v>25134823</v>
      </c>
      <c r="G41" s="295">
        <f t="shared" si="6"/>
        <v>1638887</v>
      </c>
      <c r="H41" s="295">
        <f t="shared" si="6"/>
        <v>329671</v>
      </c>
      <c r="I41" s="295">
        <f t="shared" si="6"/>
        <v>992460</v>
      </c>
      <c r="J41" s="295">
        <f t="shared" si="6"/>
        <v>2961018</v>
      </c>
      <c r="K41" s="295">
        <f t="shared" si="6"/>
        <v>962515</v>
      </c>
      <c r="L41" s="295">
        <f t="shared" si="6"/>
        <v>2050207</v>
      </c>
      <c r="M41" s="295">
        <f t="shared" si="6"/>
        <v>0</v>
      </c>
      <c r="N41" s="295">
        <f t="shared" si="6"/>
        <v>3012722</v>
      </c>
      <c r="O41" s="295">
        <f t="shared" si="6"/>
        <v>0</v>
      </c>
      <c r="P41" s="295">
        <f t="shared" si="6"/>
        <v>1588012</v>
      </c>
      <c r="Q41" s="295">
        <f t="shared" si="6"/>
        <v>2522060</v>
      </c>
      <c r="R41" s="295">
        <f t="shared" si="6"/>
        <v>4110072</v>
      </c>
      <c r="S41" s="295">
        <f t="shared" si="6"/>
        <v>1575045</v>
      </c>
      <c r="T41" s="295">
        <f t="shared" si="6"/>
        <v>2719439</v>
      </c>
      <c r="U41" s="295">
        <f t="shared" si="6"/>
        <v>6013227</v>
      </c>
      <c r="V41" s="295">
        <f t="shared" si="6"/>
        <v>10307711</v>
      </c>
      <c r="W41" s="295">
        <f t="shared" si="6"/>
        <v>20391523</v>
      </c>
      <c r="X41" s="295">
        <f t="shared" si="6"/>
        <v>25134823</v>
      </c>
      <c r="Y41" s="295">
        <f t="shared" si="6"/>
        <v>-4743300</v>
      </c>
      <c r="Z41" s="296">
        <f t="shared" si="5"/>
        <v>-18.87142789905463</v>
      </c>
      <c r="AA41" s="297">
        <f>SUM(AA36:AA40)</f>
        <v>25134823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2400000</v>
      </c>
      <c r="F42" s="54">
        <f t="shared" si="7"/>
        <v>8559553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-636385</v>
      </c>
      <c r="L42" s="54">
        <f t="shared" si="7"/>
        <v>636385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4348888</v>
      </c>
      <c r="R42" s="54">
        <f t="shared" si="7"/>
        <v>4348888</v>
      </c>
      <c r="S42" s="54">
        <f t="shared" si="7"/>
        <v>642798</v>
      </c>
      <c r="T42" s="54">
        <f t="shared" si="7"/>
        <v>932574</v>
      </c>
      <c r="U42" s="54">
        <f t="shared" si="7"/>
        <v>422288</v>
      </c>
      <c r="V42" s="54">
        <f t="shared" si="7"/>
        <v>1997660</v>
      </c>
      <c r="W42" s="54">
        <f t="shared" si="7"/>
        <v>6346548</v>
      </c>
      <c r="X42" s="54">
        <f t="shared" si="7"/>
        <v>8559553</v>
      </c>
      <c r="Y42" s="54">
        <f t="shared" si="7"/>
        <v>-2213005</v>
      </c>
      <c r="Z42" s="184">
        <f t="shared" si="5"/>
        <v>-25.854212246831114</v>
      </c>
      <c r="AA42" s="130">
        <f aca="true" t="shared" si="8" ref="AA42:AA48">AA12+AA27</f>
        <v>8559553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23578862</v>
      </c>
      <c r="D45" s="129">
        <f t="shared" si="7"/>
        <v>0</v>
      </c>
      <c r="E45" s="54">
        <f t="shared" si="7"/>
        <v>2172946</v>
      </c>
      <c r="F45" s="54">
        <f t="shared" si="7"/>
        <v>2610700</v>
      </c>
      <c r="G45" s="54">
        <f t="shared" si="7"/>
        <v>8987</v>
      </c>
      <c r="H45" s="54">
        <f t="shared" si="7"/>
        <v>62487</v>
      </c>
      <c r="I45" s="54">
        <f t="shared" si="7"/>
        <v>9828</v>
      </c>
      <c r="J45" s="54">
        <f t="shared" si="7"/>
        <v>81302</v>
      </c>
      <c r="K45" s="54">
        <f t="shared" si="7"/>
        <v>28612</v>
      </c>
      <c r="L45" s="54">
        <f t="shared" si="7"/>
        <v>73678</v>
      </c>
      <c r="M45" s="54">
        <f t="shared" si="7"/>
        <v>0</v>
      </c>
      <c r="N45" s="54">
        <f t="shared" si="7"/>
        <v>102290</v>
      </c>
      <c r="O45" s="54">
        <f t="shared" si="7"/>
        <v>0</v>
      </c>
      <c r="P45" s="54">
        <f t="shared" si="7"/>
        <v>177843</v>
      </c>
      <c r="Q45" s="54">
        <f t="shared" si="7"/>
        <v>10604</v>
      </c>
      <c r="R45" s="54">
        <f t="shared" si="7"/>
        <v>188447</v>
      </c>
      <c r="S45" s="54">
        <f t="shared" si="7"/>
        <v>18529</v>
      </c>
      <c r="T45" s="54">
        <f t="shared" si="7"/>
        <v>960003</v>
      </c>
      <c r="U45" s="54">
        <f t="shared" si="7"/>
        <v>16097</v>
      </c>
      <c r="V45" s="54">
        <f t="shared" si="7"/>
        <v>994629</v>
      </c>
      <c r="W45" s="54">
        <f t="shared" si="7"/>
        <v>1366668</v>
      </c>
      <c r="X45" s="54">
        <f t="shared" si="7"/>
        <v>2610700</v>
      </c>
      <c r="Y45" s="54">
        <f t="shared" si="7"/>
        <v>-1244032</v>
      </c>
      <c r="Z45" s="184">
        <f t="shared" si="5"/>
        <v>-47.65128126556096</v>
      </c>
      <c r="AA45" s="130">
        <f t="shared" si="8"/>
        <v>2610700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400000</v>
      </c>
      <c r="F48" s="54">
        <f t="shared" si="7"/>
        <v>230000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133000</v>
      </c>
      <c r="V48" s="54">
        <f t="shared" si="7"/>
        <v>133000</v>
      </c>
      <c r="W48" s="54">
        <f t="shared" si="7"/>
        <v>133000</v>
      </c>
      <c r="X48" s="54">
        <f t="shared" si="7"/>
        <v>230000</v>
      </c>
      <c r="Y48" s="54">
        <f t="shared" si="7"/>
        <v>-97000</v>
      </c>
      <c r="Z48" s="184">
        <f t="shared" si="5"/>
        <v>-42.173913043478265</v>
      </c>
      <c r="AA48" s="130">
        <f t="shared" si="8"/>
        <v>230000</v>
      </c>
    </row>
    <row r="49" spans="1:27" ht="13.5">
      <c r="A49" s="308" t="s">
        <v>220</v>
      </c>
      <c r="B49" s="149"/>
      <c r="C49" s="239">
        <f aca="true" t="shared" si="9" ref="C49:Y49">SUM(C41:C48)</f>
        <v>37242213</v>
      </c>
      <c r="D49" s="218">
        <f t="shared" si="9"/>
        <v>0</v>
      </c>
      <c r="E49" s="220">
        <f t="shared" si="9"/>
        <v>29561346</v>
      </c>
      <c r="F49" s="220">
        <f t="shared" si="9"/>
        <v>36535076</v>
      </c>
      <c r="G49" s="220">
        <f t="shared" si="9"/>
        <v>1647874</v>
      </c>
      <c r="H49" s="220">
        <f t="shared" si="9"/>
        <v>392158</v>
      </c>
      <c r="I49" s="220">
        <f t="shared" si="9"/>
        <v>1002288</v>
      </c>
      <c r="J49" s="220">
        <f t="shared" si="9"/>
        <v>3042320</v>
      </c>
      <c r="K49" s="220">
        <f t="shared" si="9"/>
        <v>354742</v>
      </c>
      <c r="L49" s="220">
        <f t="shared" si="9"/>
        <v>2760270</v>
      </c>
      <c r="M49" s="220">
        <f t="shared" si="9"/>
        <v>0</v>
      </c>
      <c r="N49" s="220">
        <f t="shared" si="9"/>
        <v>3115012</v>
      </c>
      <c r="O49" s="220">
        <f t="shared" si="9"/>
        <v>0</v>
      </c>
      <c r="P49" s="220">
        <f t="shared" si="9"/>
        <v>1765855</v>
      </c>
      <c r="Q49" s="220">
        <f t="shared" si="9"/>
        <v>6881552</v>
      </c>
      <c r="R49" s="220">
        <f t="shared" si="9"/>
        <v>8647407</v>
      </c>
      <c r="S49" s="220">
        <f t="shared" si="9"/>
        <v>2236372</v>
      </c>
      <c r="T49" s="220">
        <f t="shared" si="9"/>
        <v>4612016</v>
      </c>
      <c r="U49" s="220">
        <f t="shared" si="9"/>
        <v>6584612</v>
      </c>
      <c r="V49" s="220">
        <f t="shared" si="9"/>
        <v>13433000</v>
      </c>
      <c r="W49" s="220">
        <f t="shared" si="9"/>
        <v>28237739</v>
      </c>
      <c r="X49" s="220">
        <f t="shared" si="9"/>
        <v>36535076</v>
      </c>
      <c r="Y49" s="220">
        <f t="shared" si="9"/>
        <v>-8297337</v>
      </c>
      <c r="Z49" s="221">
        <f t="shared" si="5"/>
        <v>-22.710605556151027</v>
      </c>
      <c r="AA49" s="222">
        <f>SUM(AA41:AA48)</f>
        <v>36535076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22707</v>
      </c>
      <c r="H65" s="60">
        <v>22173</v>
      </c>
      <c r="I65" s="60">
        <v>27054</v>
      </c>
      <c r="J65" s="60">
        <v>71934</v>
      </c>
      <c r="K65" s="60">
        <v>26349</v>
      </c>
      <c r="L65" s="60">
        <v>31294</v>
      </c>
      <c r="M65" s="60">
        <v>26078</v>
      </c>
      <c r="N65" s="60">
        <v>83721</v>
      </c>
      <c r="O65" s="60">
        <v>25495</v>
      </c>
      <c r="P65" s="60">
        <v>24674</v>
      </c>
      <c r="Q65" s="60">
        <v>24034</v>
      </c>
      <c r="R65" s="60">
        <v>74203</v>
      </c>
      <c r="S65" s="60">
        <v>24117</v>
      </c>
      <c r="T65" s="60">
        <v>24117</v>
      </c>
      <c r="U65" s="60">
        <v>21871</v>
      </c>
      <c r="V65" s="60">
        <v>70105</v>
      </c>
      <c r="W65" s="60">
        <v>299963</v>
      </c>
      <c r="X65" s="60"/>
      <c r="Y65" s="60">
        <v>299963</v>
      </c>
      <c r="Z65" s="140"/>
      <c r="AA65" s="155"/>
    </row>
    <row r="66" spans="1:27" ht="13.5">
      <c r="A66" s="311" t="s">
        <v>224</v>
      </c>
      <c r="B66" s="316"/>
      <c r="C66" s="273">
        <v>424000</v>
      </c>
      <c r="D66" s="274"/>
      <c r="E66" s="275">
        <v>449440</v>
      </c>
      <c r="F66" s="275">
        <v>349440</v>
      </c>
      <c r="G66" s="275"/>
      <c r="H66" s="275">
        <v>1469</v>
      </c>
      <c r="I66" s="275">
        <v>4256</v>
      </c>
      <c r="J66" s="275">
        <v>5725</v>
      </c>
      <c r="K66" s="275">
        <v>84893</v>
      </c>
      <c r="L66" s="275">
        <v>3333</v>
      </c>
      <c r="M66" s="275"/>
      <c r="N66" s="275">
        <v>88226</v>
      </c>
      <c r="O66" s="275"/>
      <c r="P66" s="275"/>
      <c r="Q66" s="275"/>
      <c r="R66" s="275"/>
      <c r="S66" s="275">
        <v>15528</v>
      </c>
      <c r="T66" s="275">
        <v>69643</v>
      </c>
      <c r="U66" s="275">
        <v>68820</v>
      </c>
      <c r="V66" s="275">
        <v>153991</v>
      </c>
      <c r="W66" s="275">
        <v>247942</v>
      </c>
      <c r="X66" s="275">
        <v>349440</v>
      </c>
      <c r="Y66" s="275">
        <v>-101498</v>
      </c>
      <c r="Z66" s="140">
        <v>-29.05</v>
      </c>
      <c r="AA66" s="277"/>
    </row>
    <row r="67" spans="1:27" ht="13.5">
      <c r="A67" s="311" t="s">
        <v>225</v>
      </c>
      <c r="B67" s="316"/>
      <c r="C67" s="62">
        <v>24603</v>
      </c>
      <c r="D67" s="156"/>
      <c r="E67" s="60">
        <v>26079</v>
      </c>
      <c r="F67" s="60">
        <v>72113</v>
      </c>
      <c r="G67" s="60"/>
      <c r="H67" s="60"/>
      <c r="I67" s="60"/>
      <c r="J67" s="60"/>
      <c r="K67" s="60">
        <v>5360</v>
      </c>
      <c r="L67" s="60"/>
      <c r="M67" s="60"/>
      <c r="N67" s="60">
        <v>5360</v>
      </c>
      <c r="O67" s="60"/>
      <c r="P67" s="60"/>
      <c r="Q67" s="60"/>
      <c r="R67" s="60"/>
      <c r="S67" s="60"/>
      <c r="T67" s="60"/>
      <c r="U67" s="60"/>
      <c r="V67" s="60"/>
      <c r="W67" s="60">
        <v>5360</v>
      </c>
      <c r="X67" s="60">
        <v>72113</v>
      </c>
      <c r="Y67" s="60">
        <v>-66753</v>
      </c>
      <c r="Z67" s="140">
        <v>-92.57</v>
      </c>
      <c r="AA67" s="155"/>
    </row>
    <row r="68" spans="1:27" ht="13.5">
      <c r="A68" s="311" t="s">
        <v>43</v>
      </c>
      <c r="B68" s="316"/>
      <c r="C68" s="62">
        <v>5326339</v>
      </c>
      <c r="D68" s="156"/>
      <c r="E68" s="60">
        <v>7142528</v>
      </c>
      <c r="F68" s="60">
        <v>5765517</v>
      </c>
      <c r="G68" s="60">
        <v>259417</v>
      </c>
      <c r="H68" s="60">
        <v>517374</v>
      </c>
      <c r="I68" s="60">
        <v>991913</v>
      </c>
      <c r="J68" s="60">
        <v>1768704</v>
      </c>
      <c r="K68" s="60">
        <v>-165980</v>
      </c>
      <c r="L68" s="60">
        <v>404034</v>
      </c>
      <c r="M68" s="60">
        <v>214920</v>
      </c>
      <c r="N68" s="60">
        <v>452974</v>
      </c>
      <c r="O68" s="60">
        <v>297617</v>
      </c>
      <c r="P68" s="60">
        <v>404190</v>
      </c>
      <c r="Q68" s="60">
        <v>-209632</v>
      </c>
      <c r="R68" s="60">
        <v>492175</v>
      </c>
      <c r="S68" s="60">
        <v>232133</v>
      </c>
      <c r="T68" s="60">
        <v>271121</v>
      </c>
      <c r="U68" s="60">
        <v>485385</v>
      </c>
      <c r="V68" s="60">
        <v>988639</v>
      </c>
      <c r="W68" s="60">
        <v>3702492</v>
      </c>
      <c r="X68" s="60">
        <v>5765517</v>
      </c>
      <c r="Y68" s="60">
        <v>-2063025</v>
      </c>
      <c r="Z68" s="140">
        <v>-35.78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5774942</v>
      </c>
      <c r="D69" s="218">
        <f t="shared" si="12"/>
        <v>0</v>
      </c>
      <c r="E69" s="220">
        <f t="shared" si="12"/>
        <v>7618047</v>
      </c>
      <c r="F69" s="220">
        <f t="shared" si="12"/>
        <v>6187070</v>
      </c>
      <c r="G69" s="220">
        <f t="shared" si="12"/>
        <v>282124</v>
      </c>
      <c r="H69" s="220">
        <f t="shared" si="12"/>
        <v>541016</v>
      </c>
      <c r="I69" s="220">
        <f t="shared" si="12"/>
        <v>1023223</v>
      </c>
      <c r="J69" s="220">
        <f t="shared" si="12"/>
        <v>1846363</v>
      </c>
      <c r="K69" s="220">
        <f t="shared" si="12"/>
        <v>-49378</v>
      </c>
      <c r="L69" s="220">
        <f t="shared" si="12"/>
        <v>438661</v>
      </c>
      <c r="M69" s="220">
        <f t="shared" si="12"/>
        <v>240998</v>
      </c>
      <c r="N69" s="220">
        <f t="shared" si="12"/>
        <v>630281</v>
      </c>
      <c r="O69" s="220">
        <f t="shared" si="12"/>
        <v>323112</v>
      </c>
      <c r="P69" s="220">
        <f t="shared" si="12"/>
        <v>428864</v>
      </c>
      <c r="Q69" s="220">
        <f t="shared" si="12"/>
        <v>-185598</v>
      </c>
      <c r="R69" s="220">
        <f t="shared" si="12"/>
        <v>566378</v>
      </c>
      <c r="S69" s="220">
        <f t="shared" si="12"/>
        <v>271778</v>
      </c>
      <c r="T69" s="220">
        <f t="shared" si="12"/>
        <v>364881</v>
      </c>
      <c r="U69" s="220">
        <f t="shared" si="12"/>
        <v>576076</v>
      </c>
      <c r="V69" s="220">
        <f t="shared" si="12"/>
        <v>1212735</v>
      </c>
      <c r="W69" s="220">
        <f t="shared" si="12"/>
        <v>4255757</v>
      </c>
      <c r="X69" s="220">
        <f t="shared" si="12"/>
        <v>6187070</v>
      </c>
      <c r="Y69" s="220">
        <f t="shared" si="12"/>
        <v>-1931313</v>
      </c>
      <c r="Z69" s="221">
        <f>+IF(X69&lt;&gt;0,+(Y69/X69)*100,0)</f>
        <v>-31.215308700240985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13663351</v>
      </c>
      <c r="D5" s="357">
        <f t="shared" si="0"/>
        <v>0</v>
      </c>
      <c r="E5" s="356">
        <f t="shared" si="0"/>
        <v>24588400</v>
      </c>
      <c r="F5" s="358">
        <f t="shared" si="0"/>
        <v>25134823</v>
      </c>
      <c r="G5" s="358">
        <f t="shared" si="0"/>
        <v>1638887</v>
      </c>
      <c r="H5" s="356">
        <f t="shared" si="0"/>
        <v>329671</v>
      </c>
      <c r="I5" s="356">
        <f t="shared" si="0"/>
        <v>992460</v>
      </c>
      <c r="J5" s="358">
        <f t="shared" si="0"/>
        <v>2961018</v>
      </c>
      <c r="K5" s="358">
        <f t="shared" si="0"/>
        <v>962515</v>
      </c>
      <c r="L5" s="356">
        <f t="shared" si="0"/>
        <v>2050207</v>
      </c>
      <c r="M5" s="356">
        <f t="shared" si="0"/>
        <v>0</v>
      </c>
      <c r="N5" s="358">
        <f t="shared" si="0"/>
        <v>3012722</v>
      </c>
      <c r="O5" s="358">
        <f t="shared" si="0"/>
        <v>0</v>
      </c>
      <c r="P5" s="356">
        <f t="shared" si="0"/>
        <v>1588012</v>
      </c>
      <c r="Q5" s="356">
        <f t="shared" si="0"/>
        <v>2522060</v>
      </c>
      <c r="R5" s="358">
        <f t="shared" si="0"/>
        <v>4110072</v>
      </c>
      <c r="S5" s="358">
        <f t="shared" si="0"/>
        <v>1575045</v>
      </c>
      <c r="T5" s="356">
        <f t="shared" si="0"/>
        <v>2719439</v>
      </c>
      <c r="U5" s="356">
        <f t="shared" si="0"/>
        <v>6013227</v>
      </c>
      <c r="V5" s="358">
        <f t="shared" si="0"/>
        <v>10307711</v>
      </c>
      <c r="W5" s="358">
        <f t="shared" si="0"/>
        <v>20391523</v>
      </c>
      <c r="X5" s="356">
        <f t="shared" si="0"/>
        <v>25134823</v>
      </c>
      <c r="Y5" s="358">
        <f t="shared" si="0"/>
        <v>-4743300</v>
      </c>
      <c r="Z5" s="359">
        <f>+IF(X5&lt;&gt;0,+(Y5/X5)*100,0)</f>
        <v>-18.87142789905463</v>
      </c>
      <c r="AA5" s="360">
        <f>+AA6+AA8+AA11+AA13+AA15</f>
        <v>25134823</v>
      </c>
    </row>
    <row r="6" spans="1:27" ht="13.5">
      <c r="A6" s="361" t="s">
        <v>205</v>
      </c>
      <c r="B6" s="142"/>
      <c r="C6" s="60">
        <f>+C7</f>
        <v>13663351</v>
      </c>
      <c r="D6" s="340">
        <f aca="true" t="shared" si="1" ref="D6:AA6">+D7</f>
        <v>0</v>
      </c>
      <c r="E6" s="60">
        <f t="shared" si="1"/>
        <v>21538400</v>
      </c>
      <c r="F6" s="59">
        <f t="shared" si="1"/>
        <v>15633591</v>
      </c>
      <c r="G6" s="59">
        <f t="shared" si="1"/>
        <v>1638887</v>
      </c>
      <c r="H6" s="60">
        <f t="shared" si="1"/>
        <v>329671</v>
      </c>
      <c r="I6" s="60">
        <f t="shared" si="1"/>
        <v>992460</v>
      </c>
      <c r="J6" s="59">
        <f t="shared" si="1"/>
        <v>2961018</v>
      </c>
      <c r="K6" s="59">
        <f t="shared" si="1"/>
        <v>962515</v>
      </c>
      <c r="L6" s="60">
        <f t="shared" si="1"/>
        <v>2050207</v>
      </c>
      <c r="M6" s="60">
        <f t="shared" si="1"/>
        <v>0</v>
      </c>
      <c r="N6" s="59">
        <f t="shared" si="1"/>
        <v>3012722</v>
      </c>
      <c r="O6" s="59">
        <f t="shared" si="1"/>
        <v>0</v>
      </c>
      <c r="P6" s="60">
        <f t="shared" si="1"/>
        <v>1588012</v>
      </c>
      <c r="Q6" s="60">
        <f t="shared" si="1"/>
        <v>-3177816</v>
      </c>
      <c r="R6" s="59">
        <f t="shared" si="1"/>
        <v>-1589804</v>
      </c>
      <c r="S6" s="59">
        <f t="shared" si="1"/>
        <v>1385620</v>
      </c>
      <c r="T6" s="60">
        <f t="shared" si="1"/>
        <v>2254619</v>
      </c>
      <c r="U6" s="60">
        <f t="shared" si="1"/>
        <v>1988030</v>
      </c>
      <c r="V6" s="59">
        <f t="shared" si="1"/>
        <v>5628269</v>
      </c>
      <c r="W6" s="59">
        <f t="shared" si="1"/>
        <v>10012205</v>
      </c>
      <c r="X6" s="60">
        <f t="shared" si="1"/>
        <v>15633591</v>
      </c>
      <c r="Y6" s="59">
        <f t="shared" si="1"/>
        <v>-5621386</v>
      </c>
      <c r="Z6" s="61">
        <f>+IF(X6&lt;&gt;0,+(Y6/X6)*100,0)</f>
        <v>-35.95710032327186</v>
      </c>
      <c r="AA6" s="62">
        <f t="shared" si="1"/>
        <v>15633591</v>
      </c>
    </row>
    <row r="7" spans="1:27" ht="13.5">
      <c r="A7" s="291" t="s">
        <v>229</v>
      </c>
      <c r="B7" s="142"/>
      <c r="C7" s="60">
        <v>13663351</v>
      </c>
      <c r="D7" s="340"/>
      <c r="E7" s="60">
        <v>21538400</v>
      </c>
      <c r="F7" s="59">
        <v>15633591</v>
      </c>
      <c r="G7" s="59">
        <v>1638887</v>
      </c>
      <c r="H7" s="60">
        <v>329671</v>
      </c>
      <c r="I7" s="60">
        <v>992460</v>
      </c>
      <c r="J7" s="59">
        <v>2961018</v>
      </c>
      <c r="K7" s="59">
        <v>962515</v>
      </c>
      <c r="L7" s="60">
        <v>2050207</v>
      </c>
      <c r="M7" s="60"/>
      <c r="N7" s="59">
        <v>3012722</v>
      </c>
      <c r="O7" s="59"/>
      <c r="P7" s="60">
        <v>1588012</v>
      </c>
      <c r="Q7" s="60">
        <v>-3177816</v>
      </c>
      <c r="R7" s="59">
        <v>-1589804</v>
      </c>
      <c r="S7" s="59">
        <v>1385620</v>
      </c>
      <c r="T7" s="60">
        <v>2254619</v>
      </c>
      <c r="U7" s="60">
        <v>1988030</v>
      </c>
      <c r="V7" s="59">
        <v>5628269</v>
      </c>
      <c r="W7" s="59">
        <v>10012205</v>
      </c>
      <c r="X7" s="60">
        <v>15633591</v>
      </c>
      <c r="Y7" s="59">
        <v>-5621386</v>
      </c>
      <c r="Z7" s="61">
        <v>-35.96</v>
      </c>
      <c r="AA7" s="62">
        <v>15633591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3050000</v>
      </c>
      <c r="F8" s="59">
        <f t="shared" si="2"/>
        <v>3817485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796098</v>
      </c>
      <c r="R8" s="59">
        <f t="shared" si="2"/>
        <v>796098</v>
      </c>
      <c r="S8" s="59">
        <f t="shared" si="2"/>
        <v>67675</v>
      </c>
      <c r="T8" s="60">
        <f t="shared" si="2"/>
        <v>0</v>
      </c>
      <c r="U8" s="60">
        <f t="shared" si="2"/>
        <v>1435205</v>
      </c>
      <c r="V8" s="59">
        <f t="shared" si="2"/>
        <v>1502880</v>
      </c>
      <c r="W8" s="59">
        <f t="shared" si="2"/>
        <v>2298978</v>
      </c>
      <c r="X8" s="60">
        <f t="shared" si="2"/>
        <v>3817485</v>
      </c>
      <c r="Y8" s="59">
        <f t="shared" si="2"/>
        <v>-1518507</v>
      </c>
      <c r="Z8" s="61">
        <f>+IF(X8&lt;&gt;0,+(Y8/X8)*100,0)</f>
        <v>-39.777680855327525</v>
      </c>
      <c r="AA8" s="62">
        <f>SUM(AA9:AA10)</f>
        <v>3817485</v>
      </c>
    </row>
    <row r="9" spans="1:27" ht="13.5">
      <c r="A9" s="291" t="s">
        <v>230</v>
      </c>
      <c r="B9" s="142"/>
      <c r="C9" s="60"/>
      <c r="D9" s="340"/>
      <c r="E9" s="60">
        <v>3050000</v>
      </c>
      <c r="F9" s="59">
        <v>1550000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>
        <v>67675</v>
      </c>
      <c r="T9" s="60"/>
      <c r="U9" s="60">
        <v>263640</v>
      </c>
      <c r="V9" s="59">
        <v>331315</v>
      </c>
      <c r="W9" s="59">
        <v>331315</v>
      </c>
      <c r="X9" s="60">
        <v>1550000</v>
      </c>
      <c r="Y9" s="59">
        <v>-1218685</v>
      </c>
      <c r="Z9" s="61">
        <v>-78.62</v>
      </c>
      <c r="AA9" s="62">
        <v>1550000</v>
      </c>
    </row>
    <row r="10" spans="1:27" ht="13.5">
      <c r="A10" s="291" t="s">
        <v>231</v>
      </c>
      <c r="B10" s="142"/>
      <c r="C10" s="60"/>
      <c r="D10" s="340"/>
      <c r="E10" s="60"/>
      <c r="F10" s="59">
        <v>2267485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796098</v>
      </c>
      <c r="R10" s="59">
        <v>796098</v>
      </c>
      <c r="S10" s="59"/>
      <c r="T10" s="60"/>
      <c r="U10" s="60">
        <v>1171565</v>
      </c>
      <c r="V10" s="59">
        <v>1171565</v>
      </c>
      <c r="W10" s="59">
        <v>1967663</v>
      </c>
      <c r="X10" s="60">
        <v>2267485</v>
      </c>
      <c r="Y10" s="59">
        <v>-299822</v>
      </c>
      <c r="Z10" s="61">
        <v>-13.22</v>
      </c>
      <c r="AA10" s="62">
        <v>2267485</v>
      </c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5683747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4903778</v>
      </c>
      <c r="R15" s="59">
        <f t="shared" si="5"/>
        <v>4903778</v>
      </c>
      <c r="S15" s="59">
        <f t="shared" si="5"/>
        <v>121750</v>
      </c>
      <c r="T15" s="60">
        <f t="shared" si="5"/>
        <v>464820</v>
      </c>
      <c r="U15" s="60">
        <f t="shared" si="5"/>
        <v>2589992</v>
      </c>
      <c r="V15" s="59">
        <f t="shared" si="5"/>
        <v>3176562</v>
      </c>
      <c r="W15" s="59">
        <f t="shared" si="5"/>
        <v>8080340</v>
      </c>
      <c r="X15" s="60">
        <f t="shared" si="5"/>
        <v>5683747</v>
      </c>
      <c r="Y15" s="59">
        <f t="shared" si="5"/>
        <v>2396593</v>
      </c>
      <c r="Z15" s="61">
        <f>+IF(X15&lt;&gt;0,+(Y15/X15)*100,0)</f>
        <v>42.16572271777755</v>
      </c>
      <c r="AA15" s="62">
        <f>SUM(AA16:AA20)</f>
        <v>5683747</v>
      </c>
    </row>
    <row r="16" spans="1:27" ht="13.5">
      <c r="A16" s="291" t="s">
        <v>234</v>
      </c>
      <c r="B16" s="300"/>
      <c r="C16" s="60"/>
      <c r="D16" s="340"/>
      <c r="E16" s="60"/>
      <c r="F16" s="59">
        <v>2683747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4903778</v>
      </c>
      <c r="R16" s="59">
        <v>4903778</v>
      </c>
      <c r="S16" s="59"/>
      <c r="T16" s="60"/>
      <c r="U16" s="60">
        <v>2589992</v>
      </c>
      <c r="V16" s="59">
        <v>2589992</v>
      </c>
      <c r="W16" s="59">
        <v>7493770</v>
      </c>
      <c r="X16" s="60">
        <v>2683747</v>
      </c>
      <c r="Y16" s="59">
        <v>4810023</v>
      </c>
      <c r="Z16" s="61">
        <v>179.23</v>
      </c>
      <c r="AA16" s="62">
        <v>2683747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>
        <v>3000000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121750</v>
      </c>
      <c r="T20" s="60">
        <v>464820</v>
      </c>
      <c r="U20" s="60"/>
      <c r="V20" s="59">
        <v>586570</v>
      </c>
      <c r="W20" s="59">
        <v>586570</v>
      </c>
      <c r="X20" s="60">
        <v>3000000</v>
      </c>
      <c r="Y20" s="59">
        <v>-2413430</v>
      </c>
      <c r="Z20" s="61">
        <v>-80.45</v>
      </c>
      <c r="AA20" s="62">
        <v>3000000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2400000</v>
      </c>
      <c r="F22" s="345">
        <f t="shared" si="6"/>
        <v>8559553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-636385</v>
      </c>
      <c r="L22" s="343">
        <f t="shared" si="6"/>
        <v>636385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4348888</v>
      </c>
      <c r="R22" s="345">
        <f t="shared" si="6"/>
        <v>4348888</v>
      </c>
      <c r="S22" s="345">
        <f t="shared" si="6"/>
        <v>642798</v>
      </c>
      <c r="T22" s="343">
        <f t="shared" si="6"/>
        <v>932574</v>
      </c>
      <c r="U22" s="343">
        <f t="shared" si="6"/>
        <v>422288</v>
      </c>
      <c r="V22" s="345">
        <f t="shared" si="6"/>
        <v>1997660</v>
      </c>
      <c r="W22" s="345">
        <f t="shared" si="6"/>
        <v>6346548</v>
      </c>
      <c r="X22" s="343">
        <f t="shared" si="6"/>
        <v>8559553</v>
      </c>
      <c r="Y22" s="345">
        <f t="shared" si="6"/>
        <v>-2213005</v>
      </c>
      <c r="Z22" s="336">
        <f>+IF(X22&lt;&gt;0,+(Y22/X22)*100,0)</f>
        <v>-25.854212246831114</v>
      </c>
      <c r="AA22" s="350">
        <f>SUM(AA23:AA32)</f>
        <v>8559553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>
        <v>3232655</v>
      </c>
      <c r="G24" s="59"/>
      <c r="H24" s="60"/>
      <c r="I24" s="60"/>
      <c r="J24" s="59"/>
      <c r="K24" s="59">
        <v>-37348</v>
      </c>
      <c r="L24" s="60">
        <v>37348</v>
      </c>
      <c r="M24" s="60"/>
      <c r="N24" s="59"/>
      <c r="O24" s="59"/>
      <c r="P24" s="60"/>
      <c r="Q24" s="60">
        <v>2057071</v>
      </c>
      <c r="R24" s="59">
        <v>2057071</v>
      </c>
      <c r="S24" s="59"/>
      <c r="T24" s="60">
        <v>72606</v>
      </c>
      <c r="U24" s="60">
        <v>144628</v>
      </c>
      <c r="V24" s="59">
        <v>217234</v>
      </c>
      <c r="W24" s="59">
        <v>2274305</v>
      </c>
      <c r="X24" s="60">
        <v>3232655</v>
      </c>
      <c r="Y24" s="59">
        <v>-958350</v>
      </c>
      <c r="Z24" s="61">
        <v>-29.65</v>
      </c>
      <c r="AA24" s="62">
        <v>3232655</v>
      </c>
    </row>
    <row r="25" spans="1:27" ht="13.5">
      <c r="A25" s="361" t="s">
        <v>239</v>
      </c>
      <c r="B25" s="142"/>
      <c r="C25" s="60"/>
      <c r="D25" s="340"/>
      <c r="E25" s="60"/>
      <c r="F25" s="59">
        <v>3187898</v>
      </c>
      <c r="G25" s="59"/>
      <c r="H25" s="60"/>
      <c r="I25" s="60"/>
      <c r="J25" s="59"/>
      <c r="K25" s="59">
        <v>-599037</v>
      </c>
      <c r="L25" s="60">
        <v>599037</v>
      </c>
      <c r="M25" s="60"/>
      <c r="N25" s="59"/>
      <c r="O25" s="59"/>
      <c r="P25" s="60"/>
      <c r="Q25" s="60">
        <v>2291817</v>
      </c>
      <c r="R25" s="59">
        <v>2291817</v>
      </c>
      <c r="S25" s="59">
        <v>642798</v>
      </c>
      <c r="T25" s="60">
        <v>859968</v>
      </c>
      <c r="U25" s="60">
        <v>277660</v>
      </c>
      <c r="V25" s="59">
        <v>1780426</v>
      </c>
      <c r="W25" s="59">
        <v>4072243</v>
      </c>
      <c r="X25" s="60">
        <v>3187898</v>
      </c>
      <c r="Y25" s="59">
        <v>884345</v>
      </c>
      <c r="Z25" s="61">
        <v>27.74</v>
      </c>
      <c r="AA25" s="62">
        <v>3187898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>
        <v>1800000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1800000</v>
      </c>
      <c r="Y28" s="342">
        <v>-1800000</v>
      </c>
      <c r="Z28" s="335">
        <v>-100</v>
      </c>
      <c r="AA28" s="273">
        <v>1800000</v>
      </c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2400000</v>
      </c>
      <c r="F32" s="59">
        <v>339000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339000</v>
      </c>
      <c r="Y32" s="59">
        <v>-339000</v>
      </c>
      <c r="Z32" s="61">
        <v>-100</v>
      </c>
      <c r="AA32" s="62">
        <v>339000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23578862</v>
      </c>
      <c r="D40" s="344">
        <f t="shared" si="9"/>
        <v>0</v>
      </c>
      <c r="E40" s="343">
        <f t="shared" si="9"/>
        <v>2172946</v>
      </c>
      <c r="F40" s="345">
        <f t="shared" si="9"/>
        <v>2610700</v>
      </c>
      <c r="G40" s="345">
        <f t="shared" si="9"/>
        <v>8987</v>
      </c>
      <c r="H40" s="343">
        <f t="shared" si="9"/>
        <v>62487</v>
      </c>
      <c r="I40" s="343">
        <f t="shared" si="9"/>
        <v>9828</v>
      </c>
      <c r="J40" s="345">
        <f t="shared" si="9"/>
        <v>81302</v>
      </c>
      <c r="K40" s="345">
        <f t="shared" si="9"/>
        <v>28612</v>
      </c>
      <c r="L40" s="343">
        <f t="shared" si="9"/>
        <v>73678</v>
      </c>
      <c r="M40" s="343">
        <f t="shared" si="9"/>
        <v>0</v>
      </c>
      <c r="N40" s="345">
        <f t="shared" si="9"/>
        <v>102290</v>
      </c>
      <c r="O40" s="345">
        <f t="shared" si="9"/>
        <v>0</v>
      </c>
      <c r="P40" s="343">
        <f t="shared" si="9"/>
        <v>177843</v>
      </c>
      <c r="Q40" s="343">
        <f t="shared" si="9"/>
        <v>10604</v>
      </c>
      <c r="R40" s="345">
        <f t="shared" si="9"/>
        <v>188447</v>
      </c>
      <c r="S40" s="345">
        <f t="shared" si="9"/>
        <v>18529</v>
      </c>
      <c r="T40" s="343">
        <f t="shared" si="9"/>
        <v>960003</v>
      </c>
      <c r="U40" s="343">
        <f t="shared" si="9"/>
        <v>16097</v>
      </c>
      <c r="V40" s="345">
        <f t="shared" si="9"/>
        <v>994629</v>
      </c>
      <c r="W40" s="345">
        <f t="shared" si="9"/>
        <v>1366668</v>
      </c>
      <c r="X40" s="343">
        <f t="shared" si="9"/>
        <v>2610700</v>
      </c>
      <c r="Y40" s="345">
        <f t="shared" si="9"/>
        <v>-1244032</v>
      </c>
      <c r="Z40" s="336">
        <f>+IF(X40&lt;&gt;0,+(Y40/X40)*100,0)</f>
        <v>-47.65128126556096</v>
      </c>
      <c r="AA40" s="350">
        <f>SUM(AA41:AA49)</f>
        <v>2610700</v>
      </c>
    </row>
    <row r="41" spans="1:27" ht="13.5">
      <c r="A41" s="361" t="s">
        <v>248</v>
      </c>
      <c r="B41" s="142"/>
      <c r="C41" s="362">
        <v>1818488</v>
      </c>
      <c r="D41" s="363"/>
      <c r="E41" s="362">
        <v>930973</v>
      </c>
      <c r="F41" s="364">
        <v>968727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968727</v>
      </c>
      <c r="Y41" s="364">
        <v>-968727</v>
      </c>
      <c r="Z41" s="365">
        <v>-100</v>
      </c>
      <c r="AA41" s="366">
        <v>968727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250000</v>
      </c>
      <c r="F42" s="53">
        <f t="shared" si="10"/>
        <v>340000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340000</v>
      </c>
      <c r="Y42" s="53">
        <f t="shared" si="10"/>
        <v>-340000</v>
      </c>
      <c r="Z42" s="94">
        <f>+IF(X42&lt;&gt;0,+(Y42/X42)*100,0)</f>
        <v>-100</v>
      </c>
      <c r="AA42" s="95">
        <f>+AA62</f>
        <v>340000</v>
      </c>
    </row>
    <row r="43" spans="1:27" ht="13.5">
      <c r="A43" s="361" t="s">
        <v>250</v>
      </c>
      <c r="B43" s="136"/>
      <c r="C43" s="275">
        <v>2684841</v>
      </c>
      <c r="D43" s="369"/>
      <c r="E43" s="305">
        <v>356000</v>
      </c>
      <c r="F43" s="370">
        <v>316000</v>
      </c>
      <c r="G43" s="370"/>
      <c r="H43" s="305"/>
      <c r="I43" s="305"/>
      <c r="J43" s="370"/>
      <c r="K43" s="370"/>
      <c r="L43" s="305">
        <v>31800</v>
      </c>
      <c r="M43" s="305"/>
      <c r="N43" s="370">
        <v>31800</v>
      </c>
      <c r="O43" s="370"/>
      <c r="P43" s="305"/>
      <c r="Q43" s="305"/>
      <c r="R43" s="370"/>
      <c r="S43" s="370"/>
      <c r="T43" s="305">
        <v>-15900</v>
      </c>
      <c r="U43" s="305">
        <v>109920</v>
      </c>
      <c r="V43" s="370">
        <v>94020</v>
      </c>
      <c r="W43" s="370">
        <v>125820</v>
      </c>
      <c r="X43" s="305">
        <v>316000</v>
      </c>
      <c r="Y43" s="370">
        <v>-190180</v>
      </c>
      <c r="Z43" s="371">
        <v>-60.18</v>
      </c>
      <c r="AA43" s="303">
        <v>316000</v>
      </c>
    </row>
    <row r="44" spans="1:27" ht="13.5">
      <c r="A44" s="361" t="s">
        <v>251</v>
      </c>
      <c r="B44" s="136"/>
      <c r="C44" s="60">
        <v>483526</v>
      </c>
      <c r="D44" s="368"/>
      <c r="E44" s="54">
        <v>635973</v>
      </c>
      <c r="F44" s="53">
        <v>785973</v>
      </c>
      <c r="G44" s="53">
        <v>8987</v>
      </c>
      <c r="H44" s="54">
        <v>62487</v>
      </c>
      <c r="I44" s="54">
        <v>9828</v>
      </c>
      <c r="J44" s="53">
        <v>81302</v>
      </c>
      <c r="K44" s="53">
        <v>28612</v>
      </c>
      <c r="L44" s="54">
        <v>41878</v>
      </c>
      <c r="M44" s="54"/>
      <c r="N44" s="53">
        <v>70490</v>
      </c>
      <c r="O44" s="53"/>
      <c r="P44" s="54">
        <v>177843</v>
      </c>
      <c r="Q44" s="54">
        <v>10604</v>
      </c>
      <c r="R44" s="53">
        <v>188447</v>
      </c>
      <c r="S44" s="53">
        <v>18529</v>
      </c>
      <c r="T44" s="54">
        <v>779553</v>
      </c>
      <c r="U44" s="54">
        <v>84886</v>
      </c>
      <c r="V44" s="53">
        <v>882968</v>
      </c>
      <c r="W44" s="53">
        <v>1223207</v>
      </c>
      <c r="X44" s="54">
        <v>785973</v>
      </c>
      <c r="Y44" s="53">
        <v>437234</v>
      </c>
      <c r="Z44" s="94">
        <v>55.63</v>
      </c>
      <c r="AA44" s="95">
        <v>785973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>
        <v>16420467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2171540</v>
      </c>
      <c r="D49" s="368"/>
      <c r="E49" s="54"/>
      <c r="F49" s="53">
        <v>200000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>
        <v>196350</v>
      </c>
      <c r="U49" s="54">
        <v>-178709</v>
      </c>
      <c r="V49" s="53">
        <v>17641</v>
      </c>
      <c r="W49" s="53">
        <v>17641</v>
      </c>
      <c r="X49" s="54">
        <v>200000</v>
      </c>
      <c r="Y49" s="53">
        <v>-182359</v>
      </c>
      <c r="Z49" s="94">
        <v>-91.18</v>
      </c>
      <c r="AA49" s="95">
        <v>200000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400000</v>
      </c>
      <c r="F57" s="345">
        <f t="shared" si="13"/>
        <v>230000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133000</v>
      </c>
      <c r="V57" s="345">
        <f t="shared" si="13"/>
        <v>133000</v>
      </c>
      <c r="W57" s="345">
        <f t="shared" si="13"/>
        <v>133000</v>
      </c>
      <c r="X57" s="343">
        <f t="shared" si="13"/>
        <v>230000</v>
      </c>
      <c r="Y57" s="345">
        <f t="shared" si="13"/>
        <v>-97000</v>
      </c>
      <c r="Z57" s="336">
        <f>+IF(X57&lt;&gt;0,+(Y57/X57)*100,0)</f>
        <v>-42.173913043478265</v>
      </c>
      <c r="AA57" s="350">
        <f t="shared" si="13"/>
        <v>230000</v>
      </c>
    </row>
    <row r="58" spans="1:27" ht="13.5">
      <c r="A58" s="361" t="s">
        <v>217</v>
      </c>
      <c r="B58" s="136"/>
      <c r="C58" s="60"/>
      <c r="D58" s="340"/>
      <c r="E58" s="60">
        <v>400000</v>
      </c>
      <c r="F58" s="59">
        <v>230000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>
        <v>133000</v>
      </c>
      <c r="V58" s="59">
        <v>133000</v>
      </c>
      <c r="W58" s="59">
        <v>133000</v>
      </c>
      <c r="X58" s="60">
        <v>230000</v>
      </c>
      <c r="Y58" s="59">
        <v>-97000</v>
      </c>
      <c r="Z58" s="61">
        <v>-42.17</v>
      </c>
      <c r="AA58" s="62">
        <v>230000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37242213</v>
      </c>
      <c r="D60" s="346">
        <f t="shared" si="14"/>
        <v>0</v>
      </c>
      <c r="E60" s="219">
        <f t="shared" si="14"/>
        <v>29561346</v>
      </c>
      <c r="F60" s="264">
        <f t="shared" si="14"/>
        <v>36535076</v>
      </c>
      <c r="G60" s="264">
        <f t="shared" si="14"/>
        <v>1647874</v>
      </c>
      <c r="H60" s="219">
        <f t="shared" si="14"/>
        <v>392158</v>
      </c>
      <c r="I60" s="219">
        <f t="shared" si="14"/>
        <v>1002288</v>
      </c>
      <c r="J60" s="264">
        <f t="shared" si="14"/>
        <v>3042320</v>
      </c>
      <c r="K60" s="264">
        <f t="shared" si="14"/>
        <v>354742</v>
      </c>
      <c r="L60" s="219">
        <f t="shared" si="14"/>
        <v>2760270</v>
      </c>
      <c r="M60" s="219">
        <f t="shared" si="14"/>
        <v>0</v>
      </c>
      <c r="N60" s="264">
        <f t="shared" si="14"/>
        <v>3115012</v>
      </c>
      <c r="O60" s="264">
        <f t="shared" si="14"/>
        <v>0</v>
      </c>
      <c r="P60" s="219">
        <f t="shared" si="14"/>
        <v>1765855</v>
      </c>
      <c r="Q60" s="219">
        <f t="shared" si="14"/>
        <v>6881552</v>
      </c>
      <c r="R60" s="264">
        <f t="shared" si="14"/>
        <v>8647407</v>
      </c>
      <c r="S60" s="264">
        <f t="shared" si="14"/>
        <v>2236372</v>
      </c>
      <c r="T60" s="219">
        <f t="shared" si="14"/>
        <v>4612016</v>
      </c>
      <c r="U60" s="219">
        <f t="shared" si="14"/>
        <v>6584612</v>
      </c>
      <c r="V60" s="264">
        <f t="shared" si="14"/>
        <v>13433000</v>
      </c>
      <c r="W60" s="264">
        <f t="shared" si="14"/>
        <v>28237739</v>
      </c>
      <c r="X60" s="219">
        <f t="shared" si="14"/>
        <v>36535076</v>
      </c>
      <c r="Y60" s="264">
        <f t="shared" si="14"/>
        <v>-8297337</v>
      </c>
      <c r="Z60" s="337">
        <f>+IF(X60&lt;&gt;0,+(Y60/X60)*100,0)</f>
        <v>-22.710605556151027</v>
      </c>
      <c r="AA60" s="232">
        <f>+AA57+AA54+AA51+AA40+AA37+AA34+AA22+AA5</f>
        <v>36535076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250000</v>
      </c>
      <c r="F62" s="349">
        <f t="shared" si="15"/>
        <v>340000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340000</v>
      </c>
      <c r="Y62" s="349">
        <f t="shared" si="15"/>
        <v>-340000</v>
      </c>
      <c r="Z62" s="338">
        <f>+IF(X62&lt;&gt;0,+(Y62/X62)*100,0)</f>
        <v>-100</v>
      </c>
      <c r="AA62" s="351">
        <f>SUM(AA63:AA66)</f>
        <v>340000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>
        <v>250000</v>
      </c>
      <c r="F64" s="59">
        <v>340000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340000</v>
      </c>
      <c r="Y64" s="59">
        <v>-340000</v>
      </c>
      <c r="Z64" s="61">
        <v>-100</v>
      </c>
      <c r="AA64" s="62">
        <v>340000</v>
      </c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2016-08-06T07:57:22Z</dcterms:created>
  <dcterms:modified xsi:type="dcterms:W3CDTF">2016-08-06T07:57:30Z</dcterms:modified>
  <cp:category/>
  <cp:version/>
  <cp:contentType/>
  <cp:contentStatus/>
</cp:coreProperties>
</file>